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935" yWindow="420" windowWidth="20730" windowHeight="11760" activeTab="2"/>
  </bookViews>
  <sheets>
    <sheet name="7PSourceSummary" sheetId="12" r:id="rId1"/>
    <sheet name="forRPM" sheetId="16" r:id="rId2"/>
    <sheet name="SC-New" sheetId="8" r:id="rId3"/>
    <sheet name="Weighting" sheetId="10" r:id="rId4"/>
    <sheet name="M_Input_Out" sheetId="15" r:id="rId5"/>
    <sheet name="M_Input" sheetId="6" r:id="rId6"/>
    <sheet name="Cost" sheetId="5" r:id="rId7"/>
    <sheet name="Savings" sheetId="4" r:id="rId8"/>
    <sheet name="Notes" sheetId="1" r:id="rId9"/>
  </sheets>
  <externalReferences>
    <externalReference r:id="rId10"/>
    <externalReference r:id="rId11"/>
    <externalReference r:id="rId12"/>
  </externalReferences>
  <definedNames>
    <definedName name="_Key1" localSheetId="0" hidden="1">#REF!</definedName>
    <definedName name="_Key1" localSheetId="1" hidden="1">#REF!</definedName>
    <definedName name="_Key1" localSheetId="2" hidden="1">#REF!</definedName>
    <definedName name="_Key1" hidden="1">#REF!</definedName>
    <definedName name="_Key1old" hidden="1">#REF!</definedName>
    <definedName name="_Order1" hidden="1">255</definedName>
    <definedName name="_Sort" localSheetId="0" hidden="1">#REF!</definedName>
    <definedName name="_Sort" localSheetId="1" hidden="1">#REF!</definedName>
    <definedName name="_Sort" localSheetId="2" hidden="1">#REF!</definedName>
    <definedName name="_Sort" hidden="1">#REF!</definedName>
    <definedName name="_SortOld" hidden="1">#REF!</definedName>
    <definedName name="anscount" hidden="1">1</definedName>
    <definedName name="CBWorkbookPriority" hidden="1">-738590518</definedName>
    <definedName name="Deflator">Cost!$D$17</definedName>
    <definedName name="limcount" hidden="1">1</definedName>
    <definedName name="MeasureOutput">M_Input_Out!$A$4:$AM$100</definedName>
    <definedName name="ResBase">'[1]Res Forecast (Base Case)'!$C$14:$BD$61</definedName>
    <definedName name="sencount" hidden="1">1</definedName>
    <definedName name="sort" localSheetId="1" hidden="1">#REF!</definedName>
    <definedName name="sort" hidden="1">#REF!</definedName>
  </definedNames>
  <calcPr calcId="125725"/>
</workbook>
</file>

<file path=xl/calcChain.xml><?xml version="1.0" encoding="utf-8"?>
<calcChain xmlns="http://schemas.openxmlformats.org/spreadsheetml/2006/main">
  <c r="D9" i="8"/>
  <c r="D8"/>
  <c r="C8"/>
  <c r="A9" l="1"/>
  <c r="E8" i="16" s="1"/>
  <c r="B6"/>
  <c r="C6"/>
  <c r="A6" s="1"/>
  <c r="B7"/>
  <c r="C7"/>
  <c r="A7" s="1"/>
  <c r="B8"/>
  <c r="C8"/>
  <c r="A8" s="1"/>
  <c r="B9"/>
  <c r="C9"/>
  <c r="A9" s="1"/>
  <c r="B10"/>
  <c r="C10"/>
  <c r="A10" s="1"/>
  <c r="B11"/>
  <c r="C11"/>
  <c r="A11" s="1"/>
  <c r="J11"/>
  <c r="I11"/>
  <c r="J10"/>
  <c r="I10"/>
  <c r="J9"/>
  <c r="I9"/>
  <c r="J8"/>
  <c r="I8"/>
  <c r="J7"/>
  <c r="I7"/>
  <c r="J6"/>
  <c r="I6"/>
  <c r="J5"/>
  <c r="I5"/>
  <c r="J4"/>
  <c r="I4"/>
  <c r="E11" l="1"/>
  <c r="E7"/>
  <c r="E3"/>
  <c r="E6"/>
  <c r="E10"/>
  <c r="E5"/>
  <c r="E9"/>
  <c r="E4"/>
  <c r="AD2"/>
  <c r="AC2"/>
  <c r="AB2"/>
  <c r="AA2"/>
  <c r="Z2"/>
  <c r="Y2"/>
  <c r="X2"/>
  <c r="W2"/>
  <c r="V2"/>
  <c r="U2"/>
  <c r="T2"/>
  <c r="S2"/>
  <c r="R2"/>
  <c r="Q2"/>
  <c r="P2"/>
  <c r="O2"/>
  <c r="N2"/>
  <c r="M2"/>
  <c r="L2"/>
  <c r="K2"/>
  <c r="I3"/>
  <c r="C5"/>
  <c r="B5"/>
  <c r="C4"/>
  <c r="B4"/>
  <c r="C3"/>
  <c r="B3"/>
  <c r="J3"/>
  <c r="BC11" l="1"/>
  <c r="BD10"/>
  <c r="AM9"/>
  <c r="AI9"/>
  <c r="BA9"/>
  <c r="AQ8"/>
  <c r="BB8"/>
  <c r="F8"/>
  <c r="BC7"/>
  <c r="BD6"/>
  <c r="AZ5"/>
  <c r="BA5"/>
  <c r="A5"/>
  <c r="BD4"/>
  <c r="AZ4"/>
  <c r="AV4"/>
  <c r="AQ4"/>
  <c r="AN4"/>
  <c r="AI4"/>
  <c r="AF4"/>
  <c r="BB4"/>
  <c r="A4"/>
  <c r="BD3"/>
  <c r="AS3"/>
  <c r="AG3"/>
  <c r="BC3"/>
  <c r="F3"/>
  <c r="A3"/>
  <c r="AF3" l="1"/>
  <c r="AQ3"/>
  <c r="BB3"/>
  <c r="AN8"/>
  <c r="AG11"/>
  <c r="AO11"/>
  <c r="AW11"/>
  <c r="BD11"/>
  <c r="F11"/>
  <c r="AJ11"/>
  <c r="AQ11"/>
  <c r="AX11"/>
  <c r="AV5"/>
  <c r="F7"/>
  <c r="AM3"/>
  <c r="AX3"/>
  <c r="AM4"/>
  <c r="AW4"/>
  <c r="AM5"/>
  <c r="AI8"/>
  <c r="AZ8"/>
  <c r="BD9"/>
  <c r="AF11"/>
  <c r="AM11"/>
  <c r="AV11"/>
  <c r="BB11"/>
  <c r="AK3"/>
  <c r="AW3"/>
  <c r="AI5"/>
  <c r="BD5"/>
  <c r="AF8"/>
  <c r="AW8"/>
  <c r="AZ9"/>
  <c r="AK11"/>
  <c r="AS11"/>
  <c r="BA11"/>
  <c r="AJ3"/>
  <c r="AO3"/>
  <c r="AV3"/>
  <c r="BA3"/>
  <c r="AJ4"/>
  <c r="AS4"/>
  <c r="BA4"/>
  <c r="AQ5"/>
  <c r="AG7"/>
  <c r="AM7"/>
  <c r="AS7"/>
  <c r="AX7"/>
  <c r="BD7"/>
  <c r="AM8"/>
  <c r="AV8"/>
  <c r="BD8"/>
  <c r="AV9"/>
  <c r="AI11"/>
  <c r="AN11"/>
  <c r="AT11"/>
  <c r="AZ11"/>
  <c r="AI7"/>
  <c r="AN7"/>
  <c r="AT7"/>
  <c r="AZ7"/>
  <c r="AI3"/>
  <c r="AN3"/>
  <c r="AT3"/>
  <c r="AZ3"/>
  <c r="AF7"/>
  <c r="AK7"/>
  <c r="AQ7"/>
  <c r="AW7"/>
  <c r="BB7"/>
  <c r="AJ8"/>
  <c r="AS8"/>
  <c r="BA8"/>
  <c r="AQ9"/>
  <c r="AJ7"/>
  <c r="AO7"/>
  <c r="AV7"/>
  <c r="BA7"/>
  <c r="AH6"/>
  <c r="AP6"/>
  <c r="AU6"/>
  <c r="BC6"/>
  <c r="AL10"/>
  <c r="BC10"/>
  <c r="F10"/>
  <c r="AH10"/>
  <c r="AP10"/>
  <c r="AU10"/>
  <c r="AY10"/>
  <c r="F5"/>
  <c r="AL5"/>
  <c r="AY5"/>
  <c r="AG6"/>
  <c r="AO6"/>
  <c r="AT6"/>
  <c r="AX6"/>
  <c r="BB6"/>
  <c r="F9"/>
  <c r="AH9"/>
  <c r="AP9"/>
  <c r="AY9"/>
  <c r="AO10"/>
  <c r="F4"/>
  <c r="AH4"/>
  <c r="AL4"/>
  <c r="AU4"/>
  <c r="AY4"/>
  <c r="BC4"/>
  <c r="AG5"/>
  <c r="AK5"/>
  <c r="AO5"/>
  <c r="AT5"/>
  <c r="AX5"/>
  <c r="BB5"/>
  <c r="AF6"/>
  <c r="AJ6"/>
  <c r="AN6"/>
  <c r="AS6"/>
  <c r="AW6"/>
  <c r="BA6"/>
  <c r="F6"/>
  <c r="AL6"/>
  <c r="AY6"/>
  <c r="AH5"/>
  <c r="AP5"/>
  <c r="AU5"/>
  <c r="BC5"/>
  <c r="AK6"/>
  <c r="AL9"/>
  <c r="AU9"/>
  <c r="BC9"/>
  <c r="AG10"/>
  <c r="AK10"/>
  <c r="AT10"/>
  <c r="AX10"/>
  <c r="BB10"/>
  <c r="AP4"/>
  <c r="AH8"/>
  <c r="AL8"/>
  <c r="AP8"/>
  <c r="AU8"/>
  <c r="AY8"/>
  <c r="BC8"/>
  <c r="AG9"/>
  <c r="AK9"/>
  <c r="AO9"/>
  <c r="AT9"/>
  <c r="AX9"/>
  <c r="BB9"/>
  <c r="AF10"/>
  <c r="AJ10"/>
  <c r="AN10"/>
  <c r="AS10"/>
  <c r="AW10"/>
  <c r="BA10"/>
  <c r="AH3"/>
  <c r="AL3"/>
  <c r="AP3"/>
  <c r="AU3"/>
  <c r="AY3"/>
  <c r="AG4"/>
  <c r="AK4"/>
  <c r="AO4"/>
  <c r="AT4"/>
  <c r="AX4"/>
  <c r="AF5"/>
  <c r="AJ5"/>
  <c r="AN5"/>
  <c r="AS5"/>
  <c r="AW5"/>
  <c r="AI6"/>
  <c r="AM6"/>
  <c r="AQ6"/>
  <c r="AV6"/>
  <c r="AZ6"/>
  <c r="AH7"/>
  <c r="AL7"/>
  <c r="AP7"/>
  <c r="AU7"/>
  <c r="AY7"/>
  <c r="AG8"/>
  <c r="AK8"/>
  <c r="AO8"/>
  <c r="AT8"/>
  <c r="AX8"/>
  <c r="AF9"/>
  <c r="AJ9"/>
  <c r="AN9"/>
  <c r="AS9"/>
  <c r="AW9"/>
  <c r="AI10"/>
  <c r="AM10"/>
  <c r="AQ10"/>
  <c r="AV10"/>
  <c r="AZ10"/>
  <c r="AH11"/>
  <c r="AL11"/>
  <c r="AP11"/>
  <c r="AU11"/>
  <c r="AY11"/>
  <c r="E18" i="6" l="1"/>
  <c r="E19"/>
  <c r="E20"/>
  <c r="E21"/>
  <c r="E22"/>
  <c r="E23"/>
  <c r="E24"/>
  <c r="E25"/>
  <c r="E17" l="1"/>
  <c r="A17" i="5" l="1"/>
  <c r="A16"/>
  <c r="A13"/>
  <c r="X99" i="8"/>
  <c r="W99"/>
  <c r="V99"/>
  <c r="U99"/>
  <c r="T99"/>
  <c r="S99"/>
  <c r="R99"/>
  <c r="Q99"/>
  <c r="P99"/>
  <c r="O99"/>
  <c r="N99"/>
  <c r="M99"/>
  <c r="L99"/>
  <c r="K99"/>
  <c r="J99"/>
  <c r="I99"/>
  <c r="H99"/>
  <c r="G99"/>
  <c r="F99"/>
  <c r="E99"/>
  <c r="X62"/>
  <c r="W62"/>
  <c r="V62"/>
  <c r="U62"/>
  <c r="T62"/>
  <c r="S62"/>
  <c r="R62"/>
  <c r="Q62"/>
  <c r="P62"/>
  <c r="O62"/>
  <c r="N62"/>
  <c r="M62"/>
  <c r="L62"/>
  <c r="K62"/>
  <c r="J62"/>
  <c r="I62"/>
  <c r="H62"/>
  <c r="G62"/>
  <c r="F62"/>
  <c r="E62"/>
  <c r="X43"/>
  <c r="W43"/>
  <c r="V43"/>
  <c r="U43"/>
  <c r="T43"/>
  <c r="S43"/>
  <c r="R43"/>
  <c r="Q43"/>
  <c r="P43"/>
  <c r="O43"/>
  <c r="N43"/>
  <c r="M43"/>
  <c r="L43"/>
  <c r="K43"/>
  <c r="J43"/>
  <c r="I43"/>
  <c r="H43"/>
  <c r="G43"/>
  <c r="F43"/>
  <c r="E43"/>
  <c r="E12" i="6" l="1"/>
  <c r="E16"/>
  <c r="E8"/>
  <c r="E11"/>
  <c r="E15"/>
  <c r="E13"/>
  <c r="E10"/>
  <c r="E14"/>
  <c r="E9"/>
  <c r="X12" i="8"/>
  <c r="W12"/>
  <c r="V12"/>
  <c r="U12"/>
  <c r="T12"/>
  <c r="S12"/>
  <c r="R12"/>
  <c r="Q12"/>
  <c r="P12"/>
  <c r="O12"/>
  <c r="N12"/>
  <c r="M12"/>
  <c r="L12"/>
  <c r="K12"/>
  <c r="J12"/>
  <c r="I12"/>
  <c r="H12"/>
  <c r="G12"/>
  <c r="F12"/>
  <c r="E12"/>
  <c r="B26"/>
  <c r="B25"/>
  <c r="B24"/>
  <c r="B23"/>
  <c r="A46"/>
  <c r="G5" i="16" s="1"/>
  <c r="A44" i="8"/>
  <c r="G3" i="16" s="1"/>
  <c r="C99" i="8"/>
  <c r="C41"/>
  <c r="C36"/>
  <c r="C32"/>
  <c r="C25"/>
  <c r="C24"/>
  <c r="C34" s="1"/>
  <c r="C23"/>
  <c r="C33" s="1"/>
  <c r="C22"/>
  <c r="A23" s="1"/>
  <c r="A11"/>
  <c r="C9"/>
  <c r="A26" l="1"/>
  <c r="A24"/>
  <c r="A25"/>
  <c r="B50"/>
  <c r="H9" i="16" s="1"/>
  <c r="A50" i="8"/>
  <c r="G9" i="16" s="1"/>
  <c r="B44" i="8"/>
  <c r="H3" i="16" s="1"/>
  <c r="B45" i="8"/>
  <c r="H4" i="16" s="1"/>
  <c r="B46" i="8"/>
  <c r="H5" i="16" s="1"/>
  <c r="A31" i="8"/>
  <c r="A47"/>
  <c r="G6" i="16" s="1"/>
  <c r="B47" i="8"/>
  <c r="H6" i="16" s="1"/>
  <c r="A21" i="8"/>
  <c r="A45"/>
  <c r="G4" i="16" s="1"/>
  <c r="B51" i="8" l="1"/>
  <c r="H10" i="16" s="1"/>
  <c r="A51" i="8"/>
  <c r="G10" i="16" s="1"/>
  <c r="A52" i="8"/>
  <c r="G11" i="16" s="1"/>
  <c r="B52" i="8"/>
  <c r="H11" i="16" s="1"/>
  <c r="A48" i="8"/>
  <c r="G7" i="16" s="1"/>
  <c r="B48" i="8"/>
  <c r="H7" i="16" s="1"/>
  <c r="A49" i="8"/>
  <c r="G8" i="16" s="1"/>
  <c r="B49" i="8"/>
  <c r="H8" i="16" s="1"/>
  <c r="E32" i="8" l="1"/>
  <c r="F32"/>
  <c r="G32"/>
  <c r="H32"/>
  <c r="I32"/>
  <c r="J32"/>
  <c r="K32"/>
  <c r="L32"/>
  <c r="M32"/>
  <c r="N32"/>
  <c r="O32"/>
  <c r="P32"/>
  <c r="Q32"/>
  <c r="R32"/>
  <c r="S32"/>
  <c r="T32"/>
  <c r="U32"/>
  <c r="V32"/>
  <c r="W32"/>
  <c r="X32"/>
  <c r="S63" l="1"/>
  <c r="S100" s="1"/>
  <c r="S64"/>
  <c r="R63"/>
  <c r="R100" s="1"/>
  <c r="R64"/>
  <c r="U63"/>
  <c r="U100" s="1"/>
  <c r="U64"/>
  <c r="K64"/>
  <c r="K63"/>
  <c r="K100" s="1"/>
  <c r="V64"/>
  <c r="V63"/>
  <c r="V100" s="1"/>
  <c r="O64"/>
  <c r="O63"/>
  <c r="O100" s="1"/>
  <c r="H64"/>
  <c r="H63"/>
  <c r="H100" s="1"/>
  <c r="I64"/>
  <c r="I63"/>
  <c r="I100" s="1"/>
  <c r="E64"/>
  <c r="E63"/>
  <c r="Q64"/>
  <c r="Q63"/>
  <c r="Q100" s="1"/>
  <c r="L64"/>
  <c r="L63"/>
  <c r="L100" s="1"/>
  <c r="M63"/>
  <c r="M100" s="1"/>
  <c r="M64"/>
  <c r="G64"/>
  <c r="G63"/>
  <c r="G100" s="1"/>
  <c r="J63"/>
  <c r="J100" s="1"/>
  <c r="J64"/>
  <c r="T64"/>
  <c r="T63"/>
  <c r="T100" s="1"/>
  <c r="W64"/>
  <c r="W63"/>
  <c r="W100" s="1"/>
  <c r="P64"/>
  <c r="P63"/>
  <c r="P100" s="1"/>
  <c r="N63"/>
  <c r="N100" s="1"/>
  <c r="N64"/>
  <c r="F64"/>
  <c r="F63"/>
  <c r="F100" s="1"/>
  <c r="X63"/>
  <c r="X100" s="1"/>
  <c r="X64"/>
  <c r="E100" l="1"/>
  <c r="Y100" s="1"/>
  <c r="Y63"/>
  <c r="Y64"/>
  <c r="R101"/>
  <c r="J101"/>
  <c r="M101"/>
  <c r="AA149"/>
  <c r="Q101"/>
  <c r="I101"/>
  <c r="N101"/>
  <c r="U101"/>
  <c r="F101"/>
  <c r="P101"/>
  <c r="W101"/>
  <c r="T101"/>
  <c r="L101"/>
  <c r="H101"/>
  <c r="K101"/>
  <c r="O101"/>
  <c r="X101"/>
  <c r="G101"/>
  <c r="E101"/>
  <c r="V101"/>
  <c r="S101"/>
  <c r="Y101" l="1"/>
  <c r="X68" l="1"/>
  <c r="X67"/>
  <c r="X65"/>
  <c r="X102" s="1"/>
  <c r="X66"/>
  <c r="X73"/>
  <c r="X75"/>
  <c r="X69"/>
  <c r="X70"/>
  <c r="X74"/>
  <c r="X71"/>
  <c r="X72"/>
  <c r="O66"/>
  <c r="O65"/>
  <c r="O102" s="1"/>
  <c r="O68"/>
  <c r="O67"/>
  <c r="O73"/>
  <c r="O69"/>
  <c r="O72"/>
  <c r="O70"/>
  <c r="O74"/>
  <c r="O71"/>
  <c r="O75"/>
  <c r="Q68"/>
  <c r="Q66"/>
  <c r="Q67"/>
  <c r="Q65"/>
  <c r="Q102" s="1"/>
  <c r="Q71"/>
  <c r="Q70"/>
  <c r="Q69"/>
  <c r="Q72"/>
  <c r="Q75"/>
  <c r="Q73"/>
  <c r="Q74"/>
  <c r="U65"/>
  <c r="U102" s="1"/>
  <c r="U66"/>
  <c r="U68"/>
  <c r="U67"/>
  <c r="U70"/>
  <c r="U74"/>
  <c r="U69"/>
  <c r="U72"/>
  <c r="U71"/>
  <c r="U108" s="1"/>
  <c r="U75"/>
  <c r="U73"/>
  <c r="W67"/>
  <c r="W66"/>
  <c r="W65"/>
  <c r="W102" s="1"/>
  <c r="W68"/>
  <c r="W70"/>
  <c r="W71"/>
  <c r="W74"/>
  <c r="W72"/>
  <c r="W75"/>
  <c r="W73"/>
  <c r="W69"/>
  <c r="N65"/>
  <c r="N102" s="1"/>
  <c r="N68"/>
  <c r="N67"/>
  <c r="N66"/>
  <c r="N72"/>
  <c r="N73"/>
  <c r="N69"/>
  <c r="N74"/>
  <c r="N75"/>
  <c r="N71"/>
  <c r="N70"/>
  <c r="L67"/>
  <c r="L68"/>
  <c r="L65"/>
  <c r="L102" s="1"/>
  <c r="L66"/>
  <c r="L72"/>
  <c r="L74"/>
  <c r="L70"/>
  <c r="L73"/>
  <c r="L71"/>
  <c r="L69"/>
  <c r="L75"/>
  <c r="V67"/>
  <c r="V66"/>
  <c r="V65"/>
  <c r="V102" s="1"/>
  <c r="V68"/>
  <c r="V69"/>
  <c r="V70"/>
  <c r="V72"/>
  <c r="V71"/>
  <c r="V75"/>
  <c r="V74"/>
  <c r="V73"/>
  <c r="P68"/>
  <c r="P65"/>
  <c r="P102" s="1"/>
  <c r="P66"/>
  <c r="P67"/>
  <c r="P74"/>
  <c r="P70"/>
  <c r="P73"/>
  <c r="P75"/>
  <c r="P69"/>
  <c r="P72"/>
  <c r="P71"/>
  <c r="F68"/>
  <c r="F67"/>
  <c r="F65"/>
  <c r="F102" s="1"/>
  <c r="F66"/>
  <c r="F72"/>
  <c r="F73"/>
  <c r="F71"/>
  <c r="F69"/>
  <c r="F70"/>
  <c r="F75"/>
  <c r="F74"/>
  <c r="M66"/>
  <c r="M68"/>
  <c r="M67"/>
  <c r="M65"/>
  <c r="M102" s="1"/>
  <c r="M72"/>
  <c r="M71"/>
  <c r="M70"/>
  <c r="M69"/>
  <c r="M73"/>
  <c r="M74"/>
  <c r="M75"/>
  <c r="E68"/>
  <c r="E65"/>
  <c r="E67"/>
  <c r="E66"/>
  <c r="E74"/>
  <c r="E73"/>
  <c r="E75"/>
  <c r="E72"/>
  <c r="E71"/>
  <c r="E70"/>
  <c r="E69"/>
  <c r="J67"/>
  <c r="J65"/>
  <c r="J102" s="1"/>
  <c r="J66"/>
  <c r="J68"/>
  <c r="J72"/>
  <c r="J71"/>
  <c r="J69"/>
  <c r="J73"/>
  <c r="J70"/>
  <c r="J75"/>
  <c r="J74"/>
  <c r="H67"/>
  <c r="H66"/>
  <c r="H68"/>
  <c r="H65"/>
  <c r="H102" s="1"/>
  <c r="H73"/>
  <c r="H72"/>
  <c r="H69"/>
  <c r="H74"/>
  <c r="H71"/>
  <c r="H75"/>
  <c r="H70"/>
  <c r="I68"/>
  <c r="I65"/>
  <c r="I102" s="1"/>
  <c r="I66"/>
  <c r="I67"/>
  <c r="I69"/>
  <c r="I72"/>
  <c r="I70"/>
  <c r="I71"/>
  <c r="I75"/>
  <c r="I73"/>
  <c r="I74"/>
  <c r="G68"/>
  <c r="G65"/>
  <c r="G102" s="1"/>
  <c r="G67"/>
  <c r="G66"/>
  <c r="G73"/>
  <c r="G74"/>
  <c r="G70"/>
  <c r="G75"/>
  <c r="G71"/>
  <c r="G69"/>
  <c r="G72"/>
  <c r="K65"/>
  <c r="K102" s="1"/>
  <c r="K66"/>
  <c r="K68"/>
  <c r="K67"/>
  <c r="K71"/>
  <c r="K70"/>
  <c r="K69"/>
  <c r="K74"/>
  <c r="K72"/>
  <c r="K75"/>
  <c r="K73"/>
  <c r="S67"/>
  <c r="S66"/>
  <c r="S65"/>
  <c r="S102" s="1"/>
  <c r="S68"/>
  <c r="S71"/>
  <c r="S70"/>
  <c r="S69"/>
  <c r="S75"/>
  <c r="S74"/>
  <c r="S72"/>
  <c r="S73"/>
  <c r="R68"/>
  <c r="R66"/>
  <c r="R67"/>
  <c r="R65"/>
  <c r="R102" s="1"/>
  <c r="R74"/>
  <c r="R72"/>
  <c r="R73"/>
  <c r="R69"/>
  <c r="R70"/>
  <c r="R75"/>
  <c r="R71"/>
  <c r="T67"/>
  <c r="T66"/>
  <c r="T68"/>
  <c r="T65"/>
  <c r="T102" s="1"/>
  <c r="T69"/>
  <c r="T73"/>
  <c r="T74"/>
  <c r="T75"/>
  <c r="T70"/>
  <c r="T72"/>
  <c r="T71"/>
  <c r="S109" l="1"/>
  <c r="E102"/>
  <c r="Y102" s="1"/>
  <c r="Y65"/>
  <c r="Y69"/>
  <c r="Y72"/>
  <c r="Y67"/>
  <c r="Y73"/>
  <c r="Y66"/>
  <c r="Y71"/>
  <c r="Y70"/>
  <c r="Y75"/>
  <c r="Y74"/>
  <c r="Y68"/>
  <c r="R106"/>
  <c r="E106"/>
  <c r="G109"/>
  <c r="H107"/>
  <c r="W110"/>
  <c r="S106"/>
  <c r="V110"/>
  <c r="K109"/>
  <c r="N106"/>
  <c r="U112"/>
  <c r="P112"/>
  <c r="N111"/>
  <c r="N103"/>
  <c r="O111"/>
  <c r="X109"/>
  <c r="H111"/>
  <c r="X104"/>
  <c r="T107"/>
  <c r="S108"/>
  <c r="S103"/>
  <c r="K112"/>
  <c r="G106"/>
  <c r="G112"/>
  <c r="K105"/>
  <c r="H110"/>
  <c r="J112"/>
  <c r="J109"/>
  <c r="M105"/>
  <c r="V109"/>
  <c r="V103"/>
  <c r="W104"/>
  <c r="F107"/>
  <c r="T109"/>
  <c r="S105"/>
  <c r="K108"/>
  <c r="I108"/>
  <c r="E111"/>
  <c r="M108"/>
  <c r="F111"/>
  <c r="F105"/>
  <c r="P106"/>
  <c r="V107"/>
  <c r="V105"/>
  <c r="L112"/>
  <c r="L109"/>
  <c r="N109"/>
  <c r="N105"/>
  <c r="W109"/>
  <c r="U110"/>
  <c r="Q110"/>
  <c r="O108"/>
  <c r="O106"/>
  <c r="O104"/>
  <c r="X108"/>
  <c r="X105"/>
  <c r="I105"/>
  <c r="J103"/>
  <c r="P104"/>
  <c r="W106"/>
  <c r="U106"/>
  <c r="X111"/>
  <c r="T106"/>
  <c r="R103"/>
  <c r="K104"/>
  <c r="G108"/>
  <c r="G111"/>
  <c r="G105"/>
  <c r="H109"/>
  <c r="H105"/>
  <c r="J111"/>
  <c r="E105"/>
  <c r="M104"/>
  <c r="P111"/>
  <c r="V112"/>
  <c r="L106"/>
  <c r="Q112"/>
  <c r="Q103"/>
  <c r="R109"/>
  <c r="H106"/>
  <c r="J106"/>
  <c r="J104"/>
  <c r="M106"/>
  <c r="F108"/>
  <c r="L104"/>
  <c r="N112"/>
  <c r="U107"/>
  <c r="U103"/>
  <c r="Q106"/>
  <c r="Q104"/>
  <c r="O112"/>
  <c r="T112"/>
  <c r="T103"/>
  <c r="R107"/>
  <c r="R104"/>
  <c r="S110"/>
  <c r="K106"/>
  <c r="I103"/>
  <c r="H112"/>
  <c r="E107"/>
  <c r="X103"/>
  <c r="T110"/>
  <c r="S111"/>
  <c r="I109"/>
  <c r="M109"/>
  <c r="F109"/>
  <c r="P107"/>
  <c r="T108"/>
  <c r="T105"/>
  <c r="R112"/>
  <c r="S112"/>
  <c r="S104"/>
  <c r="K107"/>
  <c r="K103"/>
  <c r="G107"/>
  <c r="G110"/>
  <c r="G104"/>
  <c r="I111"/>
  <c r="I112"/>
  <c r="I107"/>
  <c r="I104"/>
  <c r="H108"/>
  <c r="H104"/>
  <c r="J110"/>
  <c r="E110"/>
  <c r="E104"/>
  <c r="M112"/>
  <c r="M103"/>
  <c r="F106"/>
  <c r="F110"/>
  <c r="F104"/>
  <c r="P109"/>
  <c r="P110"/>
  <c r="P103"/>
  <c r="V111"/>
  <c r="V106"/>
  <c r="V104"/>
  <c r="L108"/>
  <c r="L111"/>
  <c r="L105"/>
  <c r="N108"/>
  <c r="N104"/>
  <c r="W112"/>
  <c r="W108"/>
  <c r="W105"/>
  <c r="U111"/>
  <c r="U105"/>
  <c r="Q111"/>
  <c r="Q109"/>
  <c r="O107"/>
  <c r="O103"/>
  <c r="X107"/>
  <c r="X110"/>
  <c r="R108"/>
  <c r="R110"/>
  <c r="R105"/>
  <c r="G103"/>
  <c r="I110"/>
  <c r="H103"/>
  <c r="E108"/>
  <c r="E112"/>
  <c r="E103"/>
  <c r="M110"/>
  <c r="P108"/>
  <c r="U104"/>
  <c r="Q108"/>
  <c r="Q105"/>
  <c r="O109"/>
  <c r="X106"/>
  <c r="T111"/>
  <c r="T104"/>
  <c r="R111"/>
  <c r="S107"/>
  <c r="K110"/>
  <c r="K111"/>
  <c r="I106"/>
  <c r="J107"/>
  <c r="J108"/>
  <c r="J105"/>
  <c r="E109"/>
  <c r="M111"/>
  <c r="M107"/>
  <c r="F112"/>
  <c r="F103"/>
  <c r="P105"/>
  <c r="V108"/>
  <c r="L110"/>
  <c r="L107"/>
  <c r="L103"/>
  <c r="N107"/>
  <c r="N110"/>
  <c r="W111"/>
  <c r="W107"/>
  <c r="W103"/>
  <c r="U109"/>
  <c r="Q107"/>
  <c r="O110"/>
  <c r="O105"/>
  <c r="X112"/>
  <c r="Y104" l="1"/>
  <c r="Y111"/>
  <c r="Y103"/>
  <c r="Y107"/>
  <c r="Y106"/>
  <c r="Y105"/>
  <c r="Y109"/>
  <c r="Y108"/>
  <c r="Y112"/>
  <c r="Y110"/>
  <c r="G16" i="4" l="1"/>
  <c r="C16"/>
  <c r="E16"/>
  <c r="C25" i="6" s="1"/>
  <c r="I16" i="4"/>
  <c r="H16"/>
  <c r="F16"/>
  <c r="E12" l="1"/>
  <c r="C21" i="6" s="1"/>
  <c r="E13" i="4"/>
  <c r="C22" i="6" s="1"/>
  <c r="E15" i="4"/>
  <c r="C24" i="6" s="1"/>
  <c r="C9" i="4"/>
  <c r="F9"/>
  <c r="G9"/>
  <c r="E11"/>
  <c r="C20" i="6" s="1"/>
  <c r="I9" i="4" l="1"/>
  <c r="I15"/>
  <c r="H9"/>
  <c r="H15"/>
  <c r="I14"/>
  <c r="G13"/>
  <c r="E10"/>
  <c r="C19" i="6" s="1"/>
  <c r="H10" i="4"/>
  <c r="G12"/>
  <c r="F12"/>
  <c r="F11"/>
  <c r="E9"/>
  <c r="C18" i="6" s="1"/>
  <c r="F15" i="4"/>
  <c r="G14"/>
  <c r="E14"/>
  <c r="C23" i="6" s="1"/>
  <c r="F13" i="4"/>
  <c r="C10"/>
  <c r="I10"/>
  <c r="H12"/>
  <c r="I11"/>
  <c r="C15"/>
  <c r="C14"/>
  <c r="H14"/>
  <c r="H13"/>
  <c r="C13"/>
  <c r="C12"/>
  <c r="C11"/>
  <c r="G11"/>
  <c r="G15"/>
  <c r="F14"/>
  <c r="G10"/>
  <c r="I13"/>
  <c r="F10"/>
  <c r="I12"/>
  <c r="H11"/>
  <c r="F8" l="1"/>
  <c r="I8"/>
  <c r="E8"/>
  <c r="C17" i="6" s="1"/>
  <c r="H8" i="4"/>
  <c r="G8"/>
  <c r="C8"/>
  <c r="D9" l="1"/>
  <c r="D8" l="1"/>
  <c r="D14"/>
  <c r="D10"/>
  <c r="K10" l="1"/>
  <c r="J10"/>
  <c r="D15"/>
  <c r="D16"/>
  <c r="D11"/>
  <c r="D13"/>
  <c r="D12"/>
  <c r="B10"/>
  <c r="C10" i="6" s="1"/>
  <c r="K9" i="4" l="1"/>
  <c r="J9"/>
  <c r="K8"/>
  <c r="J8"/>
  <c r="B16"/>
  <c r="C16" i="6" s="1"/>
  <c r="B11" i="4"/>
  <c r="C11" i="6" s="1"/>
  <c r="B14" i="4"/>
  <c r="C14" i="6" s="1"/>
  <c r="B12" i="4"/>
  <c r="C12" i="6" s="1"/>
  <c r="B15" i="4"/>
  <c r="C15" i="6" s="1"/>
  <c r="B13" i="4"/>
  <c r="C13" i="6" s="1"/>
  <c r="B8" i="4"/>
  <c r="C8" i="6" s="1"/>
  <c r="B9" i="4"/>
  <c r="C9" i="6" s="1"/>
  <c r="K15" i="4" l="1"/>
  <c r="J15"/>
  <c r="K11"/>
  <c r="J11"/>
  <c r="K12"/>
  <c r="J12"/>
  <c r="K14"/>
  <c r="J14"/>
  <c r="K16"/>
  <c r="J16"/>
  <c r="K13"/>
  <c r="J13"/>
  <c r="N76" i="8" l="1"/>
  <c r="N113" s="1"/>
  <c r="L76"/>
  <c r="L113" s="1"/>
  <c r="K76"/>
  <c r="K113" s="1"/>
  <c r="H76"/>
  <c r="H113" s="1"/>
  <c r="X76"/>
  <c r="X113" s="1"/>
  <c r="G76"/>
  <c r="G113" s="1"/>
  <c r="E76"/>
  <c r="Q76"/>
  <c r="Q113" s="1"/>
  <c r="J76"/>
  <c r="J113" s="1"/>
  <c r="U76"/>
  <c r="U113" s="1"/>
  <c r="P76"/>
  <c r="P113" s="1"/>
  <c r="W76"/>
  <c r="W113" s="1"/>
  <c r="V76"/>
  <c r="V113" s="1"/>
  <c r="S76"/>
  <c r="S113" s="1"/>
  <c r="T76"/>
  <c r="T113" s="1"/>
  <c r="R76"/>
  <c r="R113" s="1"/>
  <c r="F76"/>
  <c r="F113" s="1"/>
  <c r="I76"/>
  <c r="I113" s="1"/>
  <c r="M76"/>
  <c r="M113" s="1"/>
  <c r="O76"/>
  <c r="O113" s="1"/>
  <c r="Y76" l="1"/>
  <c r="E113"/>
  <c r="Y113" s="1"/>
  <c r="I14" l="1"/>
  <c r="I24" s="1"/>
  <c r="I34" s="1"/>
  <c r="P16"/>
  <c r="P26" s="1"/>
  <c r="P36" s="1"/>
  <c r="L13"/>
  <c r="R16"/>
  <c r="R26" s="1"/>
  <c r="R36" s="1"/>
  <c r="J16"/>
  <c r="J26" s="1"/>
  <c r="J36" s="1"/>
  <c r="K16"/>
  <c r="K26" s="1"/>
  <c r="K36" s="1"/>
  <c r="G16"/>
  <c r="G26" s="1"/>
  <c r="G36" s="1"/>
  <c r="O13"/>
  <c r="E14"/>
  <c r="T13"/>
  <c r="N16"/>
  <c r="N26" s="1"/>
  <c r="N36" s="1"/>
  <c r="L16"/>
  <c r="L26" s="1"/>
  <c r="L36" s="1"/>
  <c r="W13"/>
  <c r="J13"/>
  <c r="X13"/>
  <c r="I16"/>
  <c r="I26" s="1"/>
  <c r="I36" s="1"/>
  <c r="K13"/>
  <c r="G13"/>
  <c r="R13"/>
  <c r="X16"/>
  <c r="X26" s="1"/>
  <c r="X36" s="1"/>
  <c r="F16"/>
  <c r="F26" s="1"/>
  <c r="F36" s="1"/>
  <c r="O16"/>
  <c r="O26" s="1"/>
  <c r="O36" s="1"/>
  <c r="E16"/>
  <c r="Q16"/>
  <c r="Q26" s="1"/>
  <c r="Q36" s="1"/>
  <c r="M13"/>
  <c r="X14"/>
  <c r="X24" s="1"/>
  <c r="X34" s="1"/>
  <c r="V14"/>
  <c r="V24" s="1"/>
  <c r="V34" s="1"/>
  <c r="U14"/>
  <c r="U24" s="1"/>
  <c r="U34" s="1"/>
  <c r="E13"/>
  <c r="M16"/>
  <c r="M26" s="1"/>
  <c r="M36" s="1"/>
  <c r="V13"/>
  <c r="F13"/>
  <c r="W16"/>
  <c r="W26" s="1"/>
  <c r="W36" s="1"/>
  <c r="U13"/>
  <c r="V16"/>
  <c r="V26" s="1"/>
  <c r="V36" s="1"/>
  <c r="H16"/>
  <c r="H26" s="1"/>
  <c r="H36" s="1"/>
  <c r="F14"/>
  <c r="F24" s="1"/>
  <c r="F34" s="1"/>
  <c r="H13"/>
  <c r="R15"/>
  <c r="R25" s="1"/>
  <c r="R35" s="1"/>
  <c r="V15"/>
  <c r="V25" s="1"/>
  <c r="V35" s="1"/>
  <c r="Q14"/>
  <c r="Q24" s="1"/>
  <c r="Q34" s="1"/>
  <c r="J15"/>
  <c r="J25" s="1"/>
  <c r="J35" s="1"/>
  <c r="J14"/>
  <c r="J24" s="1"/>
  <c r="J34" s="1"/>
  <c r="I15"/>
  <c r="I25" s="1"/>
  <c r="I35" s="1"/>
  <c r="L15"/>
  <c r="L25" s="1"/>
  <c r="L35" s="1"/>
  <c r="Q15"/>
  <c r="Q25" s="1"/>
  <c r="Q35" s="1"/>
  <c r="P13"/>
  <c r="T16"/>
  <c r="T26" s="1"/>
  <c r="T36" s="1"/>
  <c r="N13"/>
  <c r="T15"/>
  <c r="T25" s="1"/>
  <c r="T35" s="1"/>
  <c r="P14"/>
  <c r="P24" s="1"/>
  <c r="P34" s="1"/>
  <c r="O15"/>
  <c r="O25" s="1"/>
  <c r="O35" s="1"/>
  <c r="O14"/>
  <c r="O24" s="1"/>
  <c r="O34" s="1"/>
  <c r="L14"/>
  <c r="L24" s="1"/>
  <c r="L34" s="1"/>
  <c r="S14"/>
  <c r="S24" s="1"/>
  <c r="S34" s="1"/>
  <c r="T14"/>
  <c r="T24" s="1"/>
  <c r="T34" s="1"/>
  <c r="H15"/>
  <c r="H25" s="1"/>
  <c r="H35" s="1"/>
  <c r="U16"/>
  <c r="U26" s="1"/>
  <c r="U36" s="1"/>
  <c r="S16"/>
  <c r="S26" s="1"/>
  <c r="S36" s="1"/>
  <c r="N14"/>
  <c r="N24" s="1"/>
  <c r="N34" s="1"/>
  <c r="Q13"/>
  <c r="W14"/>
  <c r="W24" s="1"/>
  <c r="W34" s="1"/>
  <c r="S13"/>
  <c r="G14"/>
  <c r="G24" s="1"/>
  <c r="G34" s="1"/>
  <c r="W15"/>
  <c r="W25" s="1"/>
  <c r="W35" s="1"/>
  <c r="I13"/>
  <c r="U15"/>
  <c r="U25" s="1"/>
  <c r="U35" s="1"/>
  <c r="M15"/>
  <c r="M25" s="1"/>
  <c r="M35" s="1"/>
  <c r="M14"/>
  <c r="M24" s="1"/>
  <c r="M34" s="1"/>
  <c r="H14"/>
  <c r="H24" s="1"/>
  <c r="H34" s="1"/>
  <c r="P15"/>
  <c r="P25" s="1"/>
  <c r="P35" s="1"/>
  <c r="E15"/>
  <c r="K14"/>
  <c r="K24" s="1"/>
  <c r="K34" s="1"/>
  <c r="K15"/>
  <c r="K25" s="1"/>
  <c r="K35" s="1"/>
  <c r="R14"/>
  <c r="R24" s="1"/>
  <c r="R34" s="1"/>
  <c r="F15"/>
  <c r="F25" s="1"/>
  <c r="F35" s="1"/>
  <c r="S15"/>
  <c r="S25" s="1"/>
  <c r="S35" s="1"/>
  <c r="N15"/>
  <c r="N25" s="1"/>
  <c r="N35" s="1"/>
  <c r="X15"/>
  <c r="X25" s="1"/>
  <c r="X35" s="1"/>
  <c r="G15"/>
  <c r="G25" s="1"/>
  <c r="G35" s="1"/>
  <c r="Q18" l="1"/>
  <c r="Q23"/>
  <c r="W18"/>
  <c r="W23"/>
  <c r="I18"/>
  <c r="I23"/>
  <c r="H18"/>
  <c r="H23"/>
  <c r="G18"/>
  <c r="G23"/>
  <c r="J18"/>
  <c r="J23"/>
  <c r="T18"/>
  <c r="T23"/>
  <c r="S18"/>
  <c r="S23"/>
  <c r="P18"/>
  <c r="P23"/>
  <c r="V18"/>
  <c r="V23"/>
  <c r="AA16"/>
  <c r="E26"/>
  <c r="R18"/>
  <c r="R23"/>
  <c r="X18"/>
  <c r="X23"/>
  <c r="L18"/>
  <c r="L23"/>
  <c r="N18"/>
  <c r="N23"/>
  <c r="M18"/>
  <c r="M23"/>
  <c r="K18"/>
  <c r="K23"/>
  <c r="AA14"/>
  <c r="E24"/>
  <c r="U18"/>
  <c r="U23"/>
  <c r="AA15"/>
  <c r="E25"/>
  <c r="F18"/>
  <c r="F23"/>
  <c r="O18"/>
  <c r="O23"/>
  <c r="AA13"/>
  <c r="E18"/>
  <c r="E23"/>
  <c r="F33" l="1"/>
  <c r="F28"/>
  <c r="U33"/>
  <c r="U28"/>
  <c r="K33"/>
  <c r="K28"/>
  <c r="N33"/>
  <c r="N28"/>
  <c r="X33"/>
  <c r="X28"/>
  <c r="AA26"/>
  <c r="E36"/>
  <c r="AA36" s="1"/>
  <c r="P33"/>
  <c r="P28"/>
  <c r="T33"/>
  <c r="T28"/>
  <c r="G33"/>
  <c r="G28"/>
  <c r="I33"/>
  <c r="I28"/>
  <c r="Q33"/>
  <c r="Q28"/>
  <c r="AA18"/>
  <c r="O33"/>
  <c r="O28"/>
  <c r="AA25"/>
  <c r="E35"/>
  <c r="AA35" s="1"/>
  <c r="E34"/>
  <c r="AA34" s="1"/>
  <c r="AA24"/>
  <c r="M33"/>
  <c r="M28"/>
  <c r="L33"/>
  <c r="L28"/>
  <c r="R33"/>
  <c r="R28"/>
  <c r="V33"/>
  <c r="V28"/>
  <c r="S33"/>
  <c r="S28"/>
  <c r="J33"/>
  <c r="J28"/>
  <c r="H33"/>
  <c r="H28"/>
  <c r="W33"/>
  <c r="W28"/>
  <c r="AA23"/>
  <c r="E33"/>
  <c r="E28"/>
  <c r="Q52" l="1"/>
  <c r="W11" i="16" s="1"/>
  <c r="Q48" i="8"/>
  <c r="W7" i="16" s="1"/>
  <c r="Q44" i="8"/>
  <c r="Q50"/>
  <c r="W9" i="16" s="1"/>
  <c r="Q47" i="8"/>
  <c r="W6" i="16" s="1"/>
  <c r="Q49" i="8"/>
  <c r="W8" i="16" s="1"/>
  <c r="Q45" i="8"/>
  <c r="Q46"/>
  <c r="W5" i="16" s="1"/>
  <c r="Q51" i="8"/>
  <c r="W10" i="16" s="1"/>
  <c r="Q38" i="8"/>
  <c r="G52"/>
  <c r="M11" i="16" s="1"/>
  <c r="G44" i="8"/>
  <c r="G45"/>
  <c r="G48"/>
  <c r="M7" i="16" s="1"/>
  <c r="G51" i="8"/>
  <c r="M10" i="16" s="1"/>
  <c r="G46" i="8"/>
  <c r="M5" i="16" s="1"/>
  <c r="G47" i="8"/>
  <c r="M6" i="16" s="1"/>
  <c r="G49" i="8"/>
  <c r="M8" i="16" s="1"/>
  <c r="G50" i="8"/>
  <c r="M9" i="16" s="1"/>
  <c r="G38" i="8"/>
  <c r="P45"/>
  <c r="P46"/>
  <c r="V5" i="16" s="1"/>
  <c r="P49" i="8"/>
  <c r="V8" i="16" s="1"/>
  <c r="P52" i="8"/>
  <c r="V11" i="16" s="1"/>
  <c r="P47" i="8"/>
  <c r="V6" i="16" s="1"/>
  <c r="P48" i="8"/>
  <c r="V7" i="16" s="1"/>
  <c r="P50" i="8"/>
  <c r="V9" i="16" s="1"/>
  <c r="P51" i="8"/>
  <c r="V10" i="16" s="1"/>
  <c r="P44" i="8"/>
  <c r="P38"/>
  <c r="X47"/>
  <c r="AD6" i="16" s="1"/>
  <c r="X48" i="8"/>
  <c r="AD7" i="16" s="1"/>
  <c r="X52" i="8"/>
  <c r="AD11" i="16" s="1"/>
  <c r="X45" i="8"/>
  <c r="X49"/>
  <c r="AD8" i="16" s="1"/>
  <c r="X50" i="8"/>
  <c r="AD9" i="16" s="1"/>
  <c r="X51" i="8"/>
  <c r="AD10" i="16" s="1"/>
  <c r="X44" i="8"/>
  <c r="X46"/>
  <c r="AD5" i="16" s="1"/>
  <c r="X38" i="8"/>
  <c r="K47"/>
  <c r="Q6" i="16" s="1"/>
  <c r="K48" i="8"/>
  <c r="Q7" i="16" s="1"/>
  <c r="K51" i="8"/>
  <c r="Q10" i="16" s="1"/>
  <c r="K44" i="8"/>
  <c r="K46"/>
  <c r="Q5" i="16" s="1"/>
  <c r="K49" i="8"/>
  <c r="Q8" i="16" s="1"/>
  <c r="K50" i="8"/>
  <c r="Q9" i="16" s="1"/>
  <c r="K52" i="8"/>
  <c r="Q11" i="16" s="1"/>
  <c r="K45" i="8"/>
  <c r="K38"/>
  <c r="H45"/>
  <c r="H46"/>
  <c r="N5" i="16" s="1"/>
  <c r="H50" i="8"/>
  <c r="N9" i="16" s="1"/>
  <c r="H51" i="8"/>
  <c r="N10" i="16" s="1"/>
  <c r="H44" i="8"/>
  <c r="H47"/>
  <c r="N6" i="16" s="1"/>
  <c r="H48" i="8"/>
  <c r="N7" i="16" s="1"/>
  <c r="H49" i="8"/>
  <c r="N8" i="16" s="1"/>
  <c r="H52" i="8"/>
  <c r="N11" i="16" s="1"/>
  <c r="H38" i="8"/>
  <c r="S49"/>
  <c r="Y8" i="16" s="1"/>
  <c r="S48" i="8"/>
  <c r="Y7" i="16" s="1"/>
  <c r="S52" i="8"/>
  <c r="Y11" i="16" s="1"/>
  <c r="S44" i="8"/>
  <c r="S47"/>
  <c r="Y6" i="16" s="1"/>
  <c r="S51" i="8"/>
  <c r="Y10" i="16" s="1"/>
  <c r="S50" i="8"/>
  <c r="Y9" i="16" s="1"/>
  <c r="S45" i="8"/>
  <c r="S46"/>
  <c r="Y5" i="16" s="1"/>
  <c r="S38" i="8"/>
  <c r="R49"/>
  <c r="X8" i="16" s="1"/>
  <c r="R45" i="8"/>
  <c r="R47"/>
  <c r="X6" i="16" s="1"/>
  <c r="R48" i="8"/>
  <c r="X7" i="16" s="1"/>
  <c r="R50" i="8"/>
  <c r="X9" i="16" s="1"/>
  <c r="R46" i="8"/>
  <c r="X5" i="16" s="1"/>
  <c r="R51" i="8"/>
  <c r="X10" i="16" s="1"/>
  <c r="R52" i="8"/>
  <c r="X11" i="16" s="1"/>
  <c r="R44" i="8"/>
  <c r="R38"/>
  <c r="M49"/>
  <c r="S8" i="16" s="1"/>
  <c r="M45" i="8"/>
  <c r="M51"/>
  <c r="S10" i="16" s="1"/>
  <c r="M52" i="8"/>
  <c r="S11" i="16" s="1"/>
  <c r="M44" i="8"/>
  <c r="M50"/>
  <c r="S9" i="16" s="1"/>
  <c r="M46" i="8"/>
  <c r="S5" i="16" s="1"/>
  <c r="M47" i="8"/>
  <c r="S6" i="16" s="1"/>
  <c r="M48" i="8"/>
  <c r="S7" i="16" s="1"/>
  <c r="M38" i="8"/>
  <c r="I52"/>
  <c r="O11" i="16" s="1"/>
  <c r="I48" i="8"/>
  <c r="O7" i="16" s="1"/>
  <c r="I44" i="8"/>
  <c r="I46"/>
  <c r="O5" i="16" s="1"/>
  <c r="I51" i="8"/>
  <c r="O10" i="16" s="1"/>
  <c r="I49" i="8"/>
  <c r="O8" i="16" s="1"/>
  <c r="I45" i="8"/>
  <c r="I50"/>
  <c r="O9" i="16" s="1"/>
  <c r="I47" i="8"/>
  <c r="O6" i="16" s="1"/>
  <c r="I38" i="8"/>
  <c r="T52"/>
  <c r="Z11" i="16" s="1"/>
  <c r="T44" i="8"/>
  <c r="T45"/>
  <c r="T48"/>
  <c r="Z7" i="16" s="1"/>
  <c r="T50" i="8"/>
  <c r="Z9" i="16" s="1"/>
  <c r="T46" i="8"/>
  <c r="Z5" i="16" s="1"/>
  <c r="T47" i="8"/>
  <c r="Z6" i="16" s="1"/>
  <c r="T49" i="8"/>
  <c r="Z8" i="16" s="1"/>
  <c r="T51" i="8"/>
  <c r="Z10" i="16" s="1"/>
  <c r="T38" i="8"/>
  <c r="N50"/>
  <c r="T9" i="16" s="1"/>
  <c r="N46" i="8"/>
  <c r="T5" i="16" s="1"/>
  <c r="N52" i="8"/>
  <c r="T11" i="16" s="1"/>
  <c r="N44" i="8"/>
  <c r="N49"/>
  <c r="T8" i="16" s="1"/>
  <c r="N51" i="8"/>
  <c r="T10" i="16" s="1"/>
  <c r="N47" i="8"/>
  <c r="T6" i="16" s="1"/>
  <c r="N48" i="8"/>
  <c r="T7" i="16" s="1"/>
  <c r="N45" i="8"/>
  <c r="N38"/>
  <c r="U51"/>
  <c r="AA10" i="16" s="1"/>
  <c r="U47" i="8"/>
  <c r="AA6" i="16" s="1"/>
  <c r="U49" i="8"/>
  <c r="AA8" i="16" s="1"/>
  <c r="U46" i="8"/>
  <c r="AA5" i="16" s="1"/>
  <c r="U52" i="8"/>
  <c r="AA11" i="16" s="1"/>
  <c r="U48" i="8"/>
  <c r="AA7" i="16" s="1"/>
  <c r="U44" i="8"/>
  <c r="U45"/>
  <c r="U50"/>
  <c r="AA9" i="16" s="1"/>
  <c r="U38" i="8"/>
  <c r="F51"/>
  <c r="L10" i="16" s="1"/>
  <c r="F47" i="8"/>
  <c r="L6" i="16" s="1"/>
  <c r="F45" i="8"/>
  <c r="F50"/>
  <c r="L9" i="16" s="1"/>
  <c r="F52" i="8"/>
  <c r="L11" i="16" s="1"/>
  <c r="F48" i="8"/>
  <c r="L7" i="16" s="1"/>
  <c r="F44" i="8"/>
  <c r="F49"/>
  <c r="L8" i="16" s="1"/>
  <c r="F46" i="8"/>
  <c r="L5" i="16" s="1"/>
  <c r="F38" i="8"/>
  <c r="W48"/>
  <c r="AC7" i="16" s="1"/>
  <c r="W51" i="8"/>
  <c r="AC10" i="16" s="1"/>
  <c r="W44" i="8"/>
  <c r="W46"/>
  <c r="AC5" i="16" s="1"/>
  <c r="W50" i="8"/>
  <c r="AC9" i="16" s="1"/>
  <c r="W52" i="8"/>
  <c r="AC11" i="16" s="1"/>
  <c r="W45" i="8"/>
  <c r="W47"/>
  <c r="AC6" i="16" s="1"/>
  <c r="W49" i="8"/>
  <c r="AC8" i="16" s="1"/>
  <c r="W38" i="8"/>
  <c r="J51"/>
  <c r="P10" i="16" s="1"/>
  <c r="J47" i="8"/>
  <c r="P6" i="16" s="1"/>
  <c r="J45" i="8"/>
  <c r="J50"/>
  <c r="P9" i="16" s="1"/>
  <c r="J52" i="8"/>
  <c r="P11" i="16" s="1"/>
  <c r="J48" i="8"/>
  <c r="P7" i="16" s="1"/>
  <c r="J44" i="8"/>
  <c r="J49"/>
  <c r="P8" i="16" s="1"/>
  <c r="J46" i="8"/>
  <c r="P5" i="16" s="1"/>
  <c r="J38" i="8"/>
  <c r="V51"/>
  <c r="AB10" i="16" s="1"/>
  <c r="V47" i="8"/>
  <c r="AB6" i="16" s="1"/>
  <c r="V49" i="8"/>
  <c r="AB8" i="16" s="1"/>
  <c r="V46" i="8"/>
  <c r="AB5" i="16" s="1"/>
  <c r="V52" i="8"/>
  <c r="AB11" i="16" s="1"/>
  <c r="V48" i="8"/>
  <c r="AB7" i="16" s="1"/>
  <c r="V44" i="8"/>
  <c r="V45"/>
  <c r="V50"/>
  <c r="AB9" i="16" s="1"/>
  <c r="V38" i="8"/>
  <c r="L46"/>
  <c r="R5" i="16" s="1"/>
  <c r="L47" i="8"/>
  <c r="R6" i="16" s="1"/>
  <c r="L50" i="8"/>
  <c r="R9" i="16" s="1"/>
  <c r="L44" i="8"/>
  <c r="L48"/>
  <c r="R7" i="16" s="1"/>
  <c r="L49" i="8"/>
  <c r="R8" i="16" s="1"/>
  <c r="L51" i="8"/>
  <c r="R10" i="16" s="1"/>
  <c r="L52" i="8"/>
  <c r="R11" i="16" s="1"/>
  <c r="L45" i="8"/>
  <c r="L38"/>
  <c r="O46"/>
  <c r="U5" i="16" s="1"/>
  <c r="O49" i="8"/>
  <c r="U8" i="16" s="1"/>
  <c r="O52" i="8"/>
  <c r="U11" i="16" s="1"/>
  <c r="O47" i="8"/>
  <c r="U6" i="16" s="1"/>
  <c r="O48" i="8"/>
  <c r="U7" i="16" s="1"/>
  <c r="O51" i="8"/>
  <c r="U10" i="16" s="1"/>
  <c r="O50" i="8"/>
  <c r="U9" i="16" s="1"/>
  <c r="O45" i="8"/>
  <c r="O44"/>
  <c r="O38"/>
  <c r="AA28"/>
  <c r="E49"/>
  <c r="E45"/>
  <c r="E51"/>
  <c r="E47"/>
  <c r="E50"/>
  <c r="E46"/>
  <c r="AA33"/>
  <c r="E52"/>
  <c r="E48"/>
  <c r="E44"/>
  <c r="E38"/>
  <c r="AA38" s="1"/>
  <c r="P4" i="16" l="1"/>
  <c r="J77" i="8"/>
  <c r="J114" s="1"/>
  <c r="L4" i="16"/>
  <c r="F77" i="8"/>
  <c r="F114" s="1"/>
  <c r="O3" i="16"/>
  <c r="I57" i="8"/>
  <c r="I80"/>
  <c r="I117" s="1"/>
  <c r="I85"/>
  <c r="I93"/>
  <c r="I94"/>
  <c r="I82"/>
  <c r="I119" s="1"/>
  <c r="I79"/>
  <c r="I89"/>
  <c r="I88"/>
  <c r="I84"/>
  <c r="I78"/>
  <c r="I92"/>
  <c r="I87"/>
  <c r="I124" s="1"/>
  <c r="I91"/>
  <c r="I128" s="1"/>
  <c r="I90"/>
  <c r="I127" s="1"/>
  <c r="I81"/>
  <c r="I83"/>
  <c r="I120" s="1"/>
  <c r="I86"/>
  <c r="I123" s="1"/>
  <c r="S3" i="16"/>
  <c r="M57" i="8"/>
  <c r="M80"/>
  <c r="M117" s="1"/>
  <c r="M85"/>
  <c r="M122" s="1"/>
  <c r="M84"/>
  <c r="M93"/>
  <c r="M86"/>
  <c r="M123" s="1"/>
  <c r="M81"/>
  <c r="M91"/>
  <c r="M79"/>
  <c r="M82"/>
  <c r="M119" s="1"/>
  <c r="M90"/>
  <c r="M127" s="1"/>
  <c r="M89"/>
  <c r="M126" s="1"/>
  <c r="M88"/>
  <c r="M94"/>
  <c r="M131" s="1"/>
  <c r="M78"/>
  <c r="M92"/>
  <c r="M129" s="1"/>
  <c r="M83"/>
  <c r="M87"/>
  <c r="M124" s="1"/>
  <c r="N57"/>
  <c r="T3" i="16"/>
  <c r="N81" i="8"/>
  <c r="N86"/>
  <c r="N90"/>
  <c r="N127" s="1"/>
  <c r="N88"/>
  <c r="N82"/>
  <c r="N119" s="1"/>
  <c r="N85"/>
  <c r="N122" s="1"/>
  <c r="N87"/>
  <c r="N78"/>
  <c r="N94"/>
  <c r="N80"/>
  <c r="N117" s="1"/>
  <c r="N83"/>
  <c r="N120" s="1"/>
  <c r="N93"/>
  <c r="N84"/>
  <c r="N91"/>
  <c r="N128" s="1"/>
  <c r="N79"/>
  <c r="N116" s="1"/>
  <c r="N92"/>
  <c r="N89"/>
  <c r="N126" s="1"/>
  <c r="Z3" i="16"/>
  <c r="T57" i="8"/>
  <c r="T80"/>
  <c r="T92"/>
  <c r="T93"/>
  <c r="T130" s="1"/>
  <c r="T84"/>
  <c r="T86"/>
  <c r="T79"/>
  <c r="T85"/>
  <c r="T122" s="1"/>
  <c r="T87"/>
  <c r="T124" s="1"/>
  <c r="T78"/>
  <c r="T90"/>
  <c r="T82"/>
  <c r="T119" s="1"/>
  <c r="T81"/>
  <c r="T118" s="1"/>
  <c r="T89"/>
  <c r="T88"/>
  <c r="T83"/>
  <c r="T120" s="1"/>
  <c r="T91"/>
  <c r="T128" s="1"/>
  <c r="T94"/>
  <c r="S4" i="16"/>
  <c r="M77" i="8"/>
  <c r="M114" s="1"/>
  <c r="X57"/>
  <c r="AD3" i="16"/>
  <c r="X79" i="8"/>
  <c r="X83"/>
  <c r="X120" s="1"/>
  <c r="X94"/>
  <c r="X89"/>
  <c r="X90"/>
  <c r="X127" s="1"/>
  <c r="X81"/>
  <c r="X118" s="1"/>
  <c r="X93"/>
  <c r="X130" s="1"/>
  <c r="X92"/>
  <c r="X80"/>
  <c r="X117" s="1"/>
  <c r="X86"/>
  <c r="X123" s="1"/>
  <c r="X82"/>
  <c r="X85"/>
  <c r="X87"/>
  <c r="X88"/>
  <c r="X125" s="1"/>
  <c r="X78"/>
  <c r="X84"/>
  <c r="X91"/>
  <c r="X128" s="1"/>
  <c r="AD4" i="16"/>
  <c r="X77" i="8"/>
  <c r="X114" s="1"/>
  <c r="R4" i="16"/>
  <c r="L77" i="8"/>
  <c r="L114" s="1"/>
  <c r="V57"/>
  <c r="AB3" i="16"/>
  <c r="V84" i="8"/>
  <c r="V94"/>
  <c r="V93"/>
  <c r="V81"/>
  <c r="V89"/>
  <c r="V87"/>
  <c r="V82"/>
  <c r="V119" s="1"/>
  <c r="V78"/>
  <c r="V115" s="1"/>
  <c r="V79"/>
  <c r="V83"/>
  <c r="V92"/>
  <c r="V129" s="1"/>
  <c r="V86"/>
  <c r="V123" s="1"/>
  <c r="V90"/>
  <c r="V127" s="1"/>
  <c r="V85"/>
  <c r="V122" s="1"/>
  <c r="V80"/>
  <c r="V117" s="1"/>
  <c r="V88"/>
  <c r="V125" s="1"/>
  <c r="V91"/>
  <c r="V128" s="1"/>
  <c r="AC4" i="16"/>
  <c r="W77" i="8"/>
  <c r="W114" s="1"/>
  <c r="W57"/>
  <c r="AC3" i="16"/>
  <c r="W81" i="8"/>
  <c r="W88"/>
  <c r="W125" s="1"/>
  <c r="W84"/>
  <c r="W121" s="1"/>
  <c r="W83"/>
  <c r="W92"/>
  <c r="W80"/>
  <c r="W117" s="1"/>
  <c r="W86"/>
  <c r="W90"/>
  <c r="W79"/>
  <c r="W91"/>
  <c r="W128" s="1"/>
  <c r="W85"/>
  <c r="W122" s="1"/>
  <c r="W93"/>
  <c r="W130" s="1"/>
  <c r="W82"/>
  <c r="W119" s="1"/>
  <c r="W78"/>
  <c r="W115" s="1"/>
  <c r="W87"/>
  <c r="W124" s="1"/>
  <c r="W89"/>
  <c r="W94"/>
  <c r="W131" s="1"/>
  <c r="U57"/>
  <c r="AA3" i="16"/>
  <c r="U81" i="8"/>
  <c r="U82"/>
  <c r="U119" s="1"/>
  <c r="U83"/>
  <c r="U120" s="1"/>
  <c r="U85"/>
  <c r="U78"/>
  <c r="U89"/>
  <c r="U84"/>
  <c r="U121" s="1"/>
  <c r="U90"/>
  <c r="U127" s="1"/>
  <c r="U94"/>
  <c r="U93"/>
  <c r="U91"/>
  <c r="U128" s="1"/>
  <c r="U86"/>
  <c r="U123" s="1"/>
  <c r="U79"/>
  <c r="U116" s="1"/>
  <c r="U87"/>
  <c r="U80"/>
  <c r="U117" s="1"/>
  <c r="U88"/>
  <c r="U125" s="1"/>
  <c r="U92"/>
  <c r="T4" i="16"/>
  <c r="N77" i="8"/>
  <c r="N114" s="1"/>
  <c r="Z4" i="16"/>
  <c r="T77" i="8"/>
  <c r="T114" s="1"/>
  <c r="R57"/>
  <c r="X3" i="16"/>
  <c r="R93" i="8"/>
  <c r="R130" s="1"/>
  <c r="R82"/>
  <c r="R84"/>
  <c r="R88"/>
  <c r="R125" s="1"/>
  <c r="R89"/>
  <c r="R78"/>
  <c r="R81"/>
  <c r="R91"/>
  <c r="R83"/>
  <c r="R120" s="1"/>
  <c r="R94"/>
  <c r="R92"/>
  <c r="R80"/>
  <c r="R117" s="1"/>
  <c r="R85"/>
  <c r="R122" s="1"/>
  <c r="R86"/>
  <c r="R79"/>
  <c r="R116" s="1"/>
  <c r="R90"/>
  <c r="R127" s="1"/>
  <c r="R87"/>
  <c r="R124" s="1"/>
  <c r="H57"/>
  <c r="N3" i="16"/>
  <c r="H79" i="8"/>
  <c r="H116" s="1"/>
  <c r="H82"/>
  <c r="H91"/>
  <c r="H88"/>
  <c r="H92"/>
  <c r="H129" s="1"/>
  <c r="H81"/>
  <c r="H87"/>
  <c r="H94"/>
  <c r="H80"/>
  <c r="H117" s="1"/>
  <c r="H90"/>
  <c r="H85"/>
  <c r="H86"/>
  <c r="H89"/>
  <c r="H126" s="1"/>
  <c r="H83"/>
  <c r="H120" s="1"/>
  <c r="H93"/>
  <c r="H78"/>
  <c r="H84"/>
  <c r="H121" s="1"/>
  <c r="N4" i="16"/>
  <c r="H77" i="8"/>
  <c r="H114" s="1"/>
  <c r="W4" i="16"/>
  <c r="Q77" i="8"/>
  <c r="Q114" s="1"/>
  <c r="W3" i="16"/>
  <c r="Q57" i="8"/>
  <c r="Q79"/>
  <c r="Q91"/>
  <c r="Q128" s="1"/>
  <c r="Q93"/>
  <c r="Q86"/>
  <c r="Q84"/>
  <c r="Q80"/>
  <c r="Q117" s="1"/>
  <c r="Q92"/>
  <c r="Q82"/>
  <c r="Q119" s="1"/>
  <c r="Q81"/>
  <c r="Q89"/>
  <c r="Q126" s="1"/>
  <c r="Q78"/>
  <c r="Q88"/>
  <c r="Q85"/>
  <c r="Q122" s="1"/>
  <c r="Q83"/>
  <c r="Q120" s="1"/>
  <c r="Q90"/>
  <c r="Q87"/>
  <c r="Q124" s="1"/>
  <c r="Q94"/>
  <c r="O57"/>
  <c r="U3" i="16"/>
  <c r="O78" i="8"/>
  <c r="O82"/>
  <c r="O92"/>
  <c r="O129" s="1"/>
  <c r="O86"/>
  <c r="O123" s="1"/>
  <c r="O79"/>
  <c r="O116" s="1"/>
  <c r="O88"/>
  <c r="O87"/>
  <c r="O124" s="1"/>
  <c r="O80"/>
  <c r="O117" s="1"/>
  <c r="O91"/>
  <c r="O89"/>
  <c r="O126" s="1"/>
  <c r="O81"/>
  <c r="O118" s="1"/>
  <c r="O93"/>
  <c r="O83"/>
  <c r="O120" s="1"/>
  <c r="O85"/>
  <c r="O94"/>
  <c r="O131" s="1"/>
  <c r="O84"/>
  <c r="O121" s="1"/>
  <c r="O90"/>
  <c r="O127" s="1"/>
  <c r="P3" i="16"/>
  <c r="J57" i="8"/>
  <c r="J81"/>
  <c r="J118" s="1"/>
  <c r="J85"/>
  <c r="J86"/>
  <c r="J93"/>
  <c r="J130" s="1"/>
  <c r="J79"/>
  <c r="J82"/>
  <c r="J88"/>
  <c r="J90"/>
  <c r="J78"/>
  <c r="J91"/>
  <c r="J84"/>
  <c r="J94"/>
  <c r="J131" s="1"/>
  <c r="J87"/>
  <c r="J124" s="1"/>
  <c r="J92"/>
  <c r="J129" s="1"/>
  <c r="J80"/>
  <c r="J89"/>
  <c r="J126" s="1"/>
  <c r="J83"/>
  <c r="J120" s="1"/>
  <c r="L3" i="16"/>
  <c r="F57" i="8"/>
  <c r="F80"/>
  <c r="F117" s="1"/>
  <c r="F94"/>
  <c r="F131" s="1"/>
  <c r="F91"/>
  <c r="F84"/>
  <c r="F81"/>
  <c r="F118" s="1"/>
  <c r="F82"/>
  <c r="F90"/>
  <c r="F79"/>
  <c r="F88"/>
  <c r="F92"/>
  <c r="F129" s="1"/>
  <c r="F86"/>
  <c r="F123" s="1"/>
  <c r="F85"/>
  <c r="F122" s="1"/>
  <c r="F78"/>
  <c r="F115" s="1"/>
  <c r="F89"/>
  <c r="F93"/>
  <c r="F83"/>
  <c r="F87"/>
  <c r="F124" s="1"/>
  <c r="O4" i="16"/>
  <c r="I77" i="8"/>
  <c r="I114" s="1"/>
  <c r="Q4" i="16"/>
  <c r="K77" i="8"/>
  <c r="K114" s="1"/>
  <c r="V3" i="16"/>
  <c r="P57" i="8"/>
  <c r="P79"/>
  <c r="P85"/>
  <c r="P86"/>
  <c r="P87"/>
  <c r="P81"/>
  <c r="P93"/>
  <c r="P130" s="1"/>
  <c r="P88"/>
  <c r="P125" s="1"/>
  <c r="P78"/>
  <c r="P92"/>
  <c r="P84"/>
  <c r="P121" s="1"/>
  <c r="P80"/>
  <c r="P117" s="1"/>
  <c r="P89"/>
  <c r="P83"/>
  <c r="P82"/>
  <c r="P119" s="1"/>
  <c r="P91"/>
  <c r="P128" s="1"/>
  <c r="P90"/>
  <c r="P127" s="1"/>
  <c r="P94"/>
  <c r="P131" s="1"/>
  <c r="V4" i="16"/>
  <c r="P77" i="8"/>
  <c r="P114" s="1"/>
  <c r="M4" i="16"/>
  <c r="G77" i="8"/>
  <c r="G114" s="1"/>
  <c r="R3" i="16"/>
  <c r="L57" i="8"/>
  <c r="L78"/>
  <c r="L115" s="1"/>
  <c r="L92"/>
  <c r="L86"/>
  <c r="L123" s="1"/>
  <c r="L93"/>
  <c r="L130" s="1"/>
  <c r="L81"/>
  <c r="L91"/>
  <c r="L89"/>
  <c r="L126" s="1"/>
  <c r="L80"/>
  <c r="L85"/>
  <c r="L87"/>
  <c r="L79"/>
  <c r="L116" s="1"/>
  <c r="L82"/>
  <c r="L119" s="1"/>
  <c r="L84"/>
  <c r="L88"/>
  <c r="L125" s="1"/>
  <c r="L90"/>
  <c r="L127" s="1"/>
  <c r="L94"/>
  <c r="L131" s="1"/>
  <c r="L83"/>
  <c r="U4" i="16"/>
  <c r="O77" i="8"/>
  <c r="O114" s="1"/>
  <c r="AB4" i="16"/>
  <c r="V77" i="8"/>
  <c r="V114" s="1"/>
  <c r="AA4" i="16"/>
  <c r="U77" i="8"/>
  <c r="U114" s="1"/>
  <c r="X4" i="16"/>
  <c r="R77" i="8"/>
  <c r="R114" s="1"/>
  <c r="Y4" i="16"/>
  <c r="S77" i="8"/>
  <c r="S114" s="1"/>
  <c r="Y3" i="16"/>
  <c r="S57" i="8"/>
  <c r="S79"/>
  <c r="S91"/>
  <c r="S128" s="1"/>
  <c r="S94"/>
  <c r="S131" s="1"/>
  <c r="S84"/>
  <c r="S90"/>
  <c r="S78"/>
  <c r="S115" s="1"/>
  <c r="S89"/>
  <c r="S83"/>
  <c r="S120" s="1"/>
  <c r="S93"/>
  <c r="S81"/>
  <c r="S118" s="1"/>
  <c r="S85"/>
  <c r="S122" s="1"/>
  <c r="S92"/>
  <c r="S82"/>
  <c r="S88"/>
  <c r="S125" s="1"/>
  <c r="S87"/>
  <c r="S124" s="1"/>
  <c r="S80"/>
  <c r="S117" s="1"/>
  <c r="S86"/>
  <c r="Q3" i="16"/>
  <c r="K57" i="8"/>
  <c r="K78"/>
  <c r="K84"/>
  <c r="K82"/>
  <c r="K83"/>
  <c r="K79"/>
  <c r="K116" s="1"/>
  <c r="K87"/>
  <c r="K89"/>
  <c r="K126" s="1"/>
  <c r="K80"/>
  <c r="K117" s="1"/>
  <c r="K90"/>
  <c r="K85"/>
  <c r="K122" s="1"/>
  <c r="K81"/>
  <c r="K118" s="1"/>
  <c r="K93"/>
  <c r="K91"/>
  <c r="K128" s="1"/>
  <c r="K88"/>
  <c r="K125" s="1"/>
  <c r="K86"/>
  <c r="K123" s="1"/>
  <c r="K92"/>
  <c r="K129" s="1"/>
  <c r="K94"/>
  <c r="G57"/>
  <c r="M3" i="16"/>
  <c r="G79" i="8"/>
  <c r="G116" s="1"/>
  <c r="G84"/>
  <c r="G88"/>
  <c r="G93"/>
  <c r="G130" s="1"/>
  <c r="G83"/>
  <c r="G120" s="1"/>
  <c r="G86"/>
  <c r="G89"/>
  <c r="G126" s="1"/>
  <c r="G81"/>
  <c r="G87"/>
  <c r="G124" s="1"/>
  <c r="G92"/>
  <c r="G82"/>
  <c r="G80"/>
  <c r="G117" s="1"/>
  <c r="G90"/>
  <c r="G127" s="1"/>
  <c r="G85"/>
  <c r="G122" s="1"/>
  <c r="G78"/>
  <c r="G115" s="1"/>
  <c r="G91"/>
  <c r="G128" s="1"/>
  <c r="G94"/>
  <c r="G131" s="1"/>
  <c r="K11" i="16"/>
  <c r="AA52" i="8"/>
  <c r="Y52"/>
  <c r="AE11" i="16" s="1"/>
  <c r="K6"/>
  <c r="Y47" i="8"/>
  <c r="AE6" i="16" s="1"/>
  <c r="AA47" i="8"/>
  <c r="K7" i="16"/>
  <c r="AA48" i="8"/>
  <c r="Y48"/>
  <c r="AE7" i="16" s="1"/>
  <c r="K9"/>
  <c r="AA50" i="8"/>
  <c r="Y50"/>
  <c r="AE9" i="16" s="1"/>
  <c r="K8"/>
  <c r="AA49" i="8"/>
  <c r="Y49"/>
  <c r="AE8" i="16" s="1"/>
  <c r="E57" i="8"/>
  <c r="K3" i="16"/>
  <c r="E81" i="8"/>
  <c r="E89"/>
  <c r="E82"/>
  <c r="E90"/>
  <c r="E93"/>
  <c r="E88"/>
  <c r="AA44"/>
  <c r="E91"/>
  <c r="E78"/>
  <c r="E79"/>
  <c r="E83"/>
  <c r="Y44"/>
  <c r="E87"/>
  <c r="E84"/>
  <c r="E80"/>
  <c r="E92"/>
  <c r="E86"/>
  <c r="E85"/>
  <c r="E94"/>
  <c r="K5" i="16"/>
  <c r="AA46" i="8"/>
  <c r="Y46"/>
  <c r="AE5" i="16" s="1"/>
  <c r="K4"/>
  <c r="AA45" i="8"/>
  <c r="Y45"/>
  <c r="AE4" i="16" s="1"/>
  <c r="E77" i="8"/>
  <c r="K10" i="16"/>
  <c r="AA51" i="8"/>
  <c r="Y51"/>
  <c r="AE10" i="16" s="1"/>
  <c r="G118" i="8" l="1"/>
  <c r="G133" s="1"/>
  <c r="P122"/>
  <c r="F125"/>
  <c r="N123"/>
  <c r="I125"/>
  <c r="K130"/>
  <c r="K120"/>
  <c r="F126"/>
  <c r="F119"/>
  <c r="F133" s="1"/>
  <c r="J115"/>
  <c r="O130"/>
  <c r="Q115"/>
  <c r="Q133" s="1"/>
  <c r="Q130"/>
  <c r="H127"/>
  <c r="H119"/>
  <c r="R126"/>
  <c r="U122"/>
  <c r="W123"/>
  <c r="V118"/>
  <c r="X115"/>
  <c r="T121"/>
  <c r="N124"/>
  <c r="M115"/>
  <c r="M133" s="1"/>
  <c r="G119"/>
  <c r="G125"/>
  <c r="K124"/>
  <c r="K121"/>
  <c r="S123"/>
  <c r="S119"/>
  <c r="S130"/>
  <c r="S127"/>
  <c r="S116"/>
  <c r="S133" s="1"/>
  <c r="L124"/>
  <c r="L128"/>
  <c r="L129"/>
  <c r="P120"/>
  <c r="P129"/>
  <c r="P118"/>
  <c r="P116"/>
  <c r="P133" s="1"/>
  <c r="F120"/>
  <c r="F116"/>
  <c r="F121"/>
  <c r="J117"/>
  <c r="J121"/>
  <c r="J125"/>
  <c r="J123"/>
  <c r="O122"/>
  <c r="O125"/>
  <c r="O119"/>
  <c r="Q131"/>
  <c r="Q118"/>
  <c r="Q121"/>
  <c r="Q116"/>
  <c r="H115"/>
  <c r="H123"/>
  <c r="H131"/>
  <c r="H125"/>
  <c r="R129"/>
  <c r="R118"/>
  <c r="R121"/>
  <c r="U124"/>
  <c r="U130"/>
  <c r="U126"/>
  <c r="W116"/>
  <c r="W129"/>
  <c r="W118"/>
  <c r="W133" s="1"/>
  <c r="V120"/>
  <c r="V124"/>
  <c r="V131"/>
  <c r="X124"/>
  <c r="X116"/>
  <c r="T125"/>
  <c r="T127"/>
  <c r="T116"/>
  <c r="T129"/>
  <c r="N121"/>
  <c r="N131"/>
  <c r="N118"/>
  <c r="M120"/>
  <c r="M125"/>
  <c r="M116"/>
  <c r="M130"/>
  <c r="I118"/>
  <c r="I129"/>
  <c r="I126"/>
  <c r="I130"/>
  <c r="K119"/>
  <c r="J127"/>
  <c r="R128"/>
  <c r="V130"/>
  <c r="I131"/>
  <c r="AA57"/>
  <c r="S126"/>
  <c r="L117"/>
  <c r="P123"/>
  <c r="J116"/>
  <c r="J133" s="1"/>
  <c r="Q127"/>
  <c r="Q129"/>
  <c r="H118"/>
  <c r="X119"/>
  <c r="X133" s="1"/>
  <c r="X131"/>
  <c r="M118"/>
  <c r="I121"/>
  <c r="G129"/>
  <c r="G123"/>
  <c r="G121"/>
  <c r="K131"/>
  <c r="K127"/>
  <c r="K133" s="1"/>
  <c r="K115"/>
  <c r="S129"/>
  <c r="S121"/>
  <c r="L120"/>
  <c r="L121"/>
  <c r="L122"/>
  <c r="L133" s="1"/>
  <c r="L118"/>
  <c r="P126"/>
  <c r="P115"/>
  <c r="P124"/>
  <c r="F130"/>
  <c r="F127"/>
  <c r="F128"/>
  <c r="J128"/>
  <c r="J119"/>
  <c r="J122"/>
  <c r="O128"/>
  <c r="O115"/>
  <c r="O133" s="1"/>
  <c r="Q125"/>
  <c r="Q123"/>
  <c r="H130"/>
  <c r="H122"/>
  <c r="H124"/>
  <c r="H128"/>
  <c r="H133" s="1"/>
  <c r="R123"/>
  <c r="R131"/>
  <c r="R115"/>
  <c r="R119"/>
  <c r="R133" s="1"/>
  <c r="U129"/>
  <c r="U131"/>
  <c r="U115"/>
  <c r="U133" s="1"/>
  <c r="U118"/>
  <c r="W126"/>
  <c r="W127"/>
  <c r="W120"/>
  <c r="V116"/>
  <c r="V133" s="1"/>
  <c r="V126"/>
  <c r="V121"/>
  <c r="X121"/>
  <c r="X122"/>
  <c r="X129"/>
  <c r="X126"/>
  <c r="T131"/>
  <c r="T126"/>
  <c r="T115"/>
  <c r="T123"/>
  <c r="T117"/>
  <c r="T133" s="1"/>
  <c r="N129"/>
  <c r="N130"/>
  <c r="N115"/>
  <c r="N125"/>
  <c r="N133" s="1"/>
  <c r="M128"/>
  <c r="M121"/>
  <c r="I115"/>
  <c r="I116"/>
  <c r="I133" s="1"/>
  <c r="I122"/>
  <c r="Y92"/>
  <c r="E129"/>
  <c r="Y129" s="1"/>
  <c r="AE3" i="16"/>
  <c r="Y57" i="8"/>
  <c r="C10" s="1"/>
  <c r="E127"/>
  <c r="Y90"/>
  <c r="E123"/>
  <c r="Y86"/>
  <c r="Y87"/>
  <c r="E124"/>
  <c r="Y124" s="1"/>
  <c r="Y78"/>
  <c r="E115"/>
  <c r="E130"/>
  <c r="Y93"/>
  <c r="Y81"/>
  <c r="E118"/>
  <c r="E114"/>
  <c r="Y77"/>
  <c r="Y85"/>
  <c r="E122"/>
  <c r="E121"/>
  <c r="Y84"/>
  <c r="E116"/>
  <c r="Y79"/>
  <c r="Y88"/>
  <c r="E125"/>
  <c r="Y125" s="1"/>
  <c r="Y89"/>
  <c r="E126"/>
  <c r="Y91"/>
  <c r="E128"/>
  <c r="Y128" s="1"/>
  <c r="Y94"/>
  <c r="E131"/>
  <c r="E117"/>
  <c r="Y80"/>
  <c r="Y83"/>
  <c r="E120"/>
  <c r="Y82"/>
  <c r="E119"/>
  <c r="Y119" s="1"/>
  <c r="B57"/>
  <c r="Y116" l="1"/>
  <c r="Y123"/>
  <c r="Y120"/>
  <c r="Y131"/>
  <c r="Y126"/>
  <c r="Y122"/>
  <c r="Y118"/>
  <c r="Y115"/>
  <c r="Y117"/>
  <c r="Y121"/>
  <c r="Y130"/>
  <c r="Y127"/>
  <c r="Y114"/>
  <c r="Y134" s="1"/>
  <c r="E133"/>
  <c r="E134" s="1"/>
  <c r="F134" s="1"/>
  <c r="G134" s="1"/>
  <c r="H134" s="1"/>
  <c r="I134" s="1"/>
  <c r="J134" s="1"/>
  <c r="K134" s="1"/>
  <c r="L134" s="1"/>
  <c r="M134" s="1"/>
  <c r="N134" s="1"/>
  <c r="O134" s="1"/>
  <c r="P134" s="1"/>
  <c r="Q134" s="1"/>
  <c r="R134" s="1"/>
  <c r="S134" s="1"/>
  <c r="T134" s="1"/>
  <c r="U134" s="1"/>
  <c r="V134" s="1"/>
  <c r="W134" s="1"/>
  <c r="X134" s="1"/>
</calcChain>
</file>

<file path=xl/comments1.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52"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2"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2"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2"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7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75"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75"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7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sharedStrings.xml><?xml version="1.0" encoding="utf-8"?>
<sst xmlns="http://schemas.openxmlformats.org/spreadsheetml/2006/main" count="1072" uniqueCount="474">
  <si>
    <t>Date</t>
  </si>
  <si>
    <t>Item</t>
  </si>
  <si>
    <t>Result</t>
  </si>
  <si>
    <t>DHW Heat Recovery</t>
  </si>
  <si>
    <t>Called Charlie Stephens left message with Qs about tax credit calculation and cost information</t>
  </si>
  <si>
    <t xml:space="preserve">Stephens responds on 30 April that savings estiamte is conservative. Minimal cost data in the database. Range of per unit retrofits is $350 to $1000. </t>
  </si>
  <si>
    <t xml:space="preserve">Need cost data. Check vendors contacts. </t>
  </si>
  <si>
    <t>Retail and Wholesale sheets from vendor are in attached PDF files: GFX $ Contractor 1 1 02.pdf and GFX $ Retail 1 1 02.pdf</t>
  </si>
  <si>
    <t>Steve Delaere at Portland Plumbing on installation costs</t>
  </si>
  <si>
    <t>Has installed half a dozen in retrofit applications. Installed cost about $600. Approx 4 to 5 hours labor each. Generally installed to preheat water tank in retrofit mode due to accessibility to water tank and not to shower. Uses PEX flexible plastic pipe</t>
  </si>
  <si>
    <t>Ed at Tapani Plumbing 360 687 3983</t>
  </si>
  <si>
    <t xml:space="preserve">Installing 250+ units in an apartment complex in Troutdale, OR. Labor cost about one hour per unit in mass application mode. Using 3-inch unit on main baths and 2-inch on small bath. Plumbing the three-inch unit to preheat WH supply and shower cold side. </t>
  </si>
  <si>
    <t>Savings</t>
  </si>
  <si>
    <t>Electric</t>
  </si>
  <si>
    <t>Gas</t>
  </si>
  <si>
    <t>Data Set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</si>
  <si>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</si>
  <si>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</si>
  <si>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</si>
  <si>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</si>
  <si>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</si>
  <si>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</si>
  <si>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</si>
  <si>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</si>
  <si>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</si>
  <si>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</si>
  <si>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</si>
  <si>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</si>
  <si>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</si>
  <si>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</si>
  <si>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</si>
  <si>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</si>
  <si>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</si>
  <si>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</si>
  <si>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</si>
  <si>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Methodology</t>
  </si>
  <si>
    <t>Vintage</t>
  </si>
  <si>
    <t>New</t>
  </si>
  <si>
    <t>Measure Bundle</t>
  </si>
  <si>
    <t>Report Year</t>
  </si>
  <si>
    <t># homes</t>
  </si>
  <si>
    <t>Single Family</t>
  </si>
  <si>
    <t>Multifamily - Low Rise</t>
  </si>
  <si>
    <t>Multifamily - High Rise</t>
  </si>
  <si>
    <t>Manufactured</t>
  </si>
  <si>
    <t>REG_TOTAL_STOCK_HOMES</t>
  </si>
  <si>
    <t>Total Regional Stock</t>
  </si>
  <si>
    <t>Applicability</t>
  </si>
  <si>
    <t>Achievability =&gt;</t>
  </si>
  <si>
    <t>SUPPLY CURVE SAVINGS BY BUNDLE</t>
  </si>
  <si>
    <t>kWh per home</t>
  </si>
  <si>
    <t>lvlcost</t>
  </si>
  <si>
    <t>segment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</si>
  <si>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</si>
  <si>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</si>
  <si>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</si>
  <si>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</si>
  <si>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</si>
  <si>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</si>
  <si>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</si>
  <si>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</si>
  <si>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</si>
  <si>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</si>
  <si>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</si>
  <si>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</si>
  <si>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</si>
  <si>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</si>
  <si>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</si>
  <si>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</si>
  <si>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</si>
  <si>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</si>
  <si>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</si>
  <si>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</si>
  <si>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</si>
  <si>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</si>
  <si>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</si>
  <si>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</si>
  <si>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</si>
  <si>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</si>
  <si>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</si>
  <si>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</si>
  <si>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</si>
  <si>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</si>
  <si>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</si>
  <si>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</si>
  <si>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</si>
  <si>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</si>
  <si>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</si>
  <si>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</si>
  <si>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</si>
  <si>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</si>
  <si>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</si>
  <si>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</si>
  <si>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</si>
  <si>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</si>
  <si>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</si>
  <si>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</si>
  <si>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</si>
  <si>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</si>
  <si>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</si>
  <si>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</si>
  <si>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</si>
  <si>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</si>
  <si>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</si>
  <si>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</si>
  <si>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</si>
  <si>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</si>
  <si>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</si>
  <si>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</si>
  <si>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</si>
  <si>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</si>
  <si>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</si>
  <si>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</si>
  <si>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</si>
  <si>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</si>
  <si>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</si>
  <si>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</si>
  <si>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</si>
  <si>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&gt; 200 mills/kWh</t>
  </si>
  <si>
    <t>&gt;200</t>
  </si>
  <si>
    <t>&lt;=9999</t>
  </si>
  <si>
    <t>RECOMBINE MEASURE BUNDLES INTO SUPPLY CURVE INCREMENTAL</t>
  </si>
  <si>
    <t>SC_New</t>
  </si>
  <si>
    <t>Total per Year</t>
  </si>
  <si>
    <t>Total Cumulative</t>
  </si>
  <si>
    <t>Shaped Savings Results; By Category and sorted by TRC BC ratio</t>
  </si>
  <si>
    <t>Category</t>
  </si>
  <si>
    <t>Measure</t>
  </si>
  <si>
    <t>Busbar Savings</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</si>
  <si>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</si>
  <si>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</si>
  <si>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</si>
  <si>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</si>
  <si>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</si>
  <si>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</si>
  <si>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</si>
  <si>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TRC Net Levelized Cost (Net of All Benefits) in mills/kWh</t>
  </si>
  <si>
    <t>TRC B/C Ratio</t>
  </si>
  <si>
    <t>Net Electric &amp; Gas System CO2 Avoided (Lifetime Tons)</t>
  </si>
  <si>
    <t>Jan</t>
  </si>
  <si>
    <t>Feb</t>
  </si>
  <si>
    <t>Mar</t>
  </si>
  <si>
    <t>Apr</t>
  </si>
  <si>
    <t>May</t>
  </si>
  <si>
    <t>Jun</t>
  </si>
  <si>
    <t>Jul</t>
  </si>
  <si>
    <t>Aug</t>
  </si>
  <si>
    <t>Sep</t>
  </si>
  <si>
    <t>Oct</t>
  </si>
  <si>
    <t>Nov</t>
  </si>
  <si>
    <t>Dec</t>
  </si>
  <si>
    <t xml:space="preserve">New Homes only.  </t>
  </si>
  <si>
    <t>Electric WH</t>
  </si>
  <si>
    <t>='\\nas2\Q\SeventhPlan\Conservation Analysis\Res\[7P Forecast D1.xlsx]Source Data'!$B$2</t>
  </si>
  <si>
    <t>Measure:</t>
  </si>
  <si>
    <t>Methods &amp; Sources</t>
  </si>
  <si>
    <t>Note</t>
  </si>
  <si>
    <t>7P Updates</t>
  </si>
  <si>
    <t>Measures Described</t>
  </si>
  <si>
    <t>Energy Savings Calculation Basis</t>
  </si>
  <si>
    <t>Applicable Stock</t>
  </si>
  <si>
    <t>Baseline Saturation</t>
  </si>
  <si>
    <t>Baseline HVAC Loads</t>
  </si>
  <si>
    <t>Permutations</t>
  </si>
  <si>
    <t>Costs</t>
  </si>
  <si>
    <t>Measure Life</t>
  </si>
  <si>
    <t>Savings Shape</t>
  </si>
  <si>
    <t>Achievability Ramp Rate</t>
  </si>
  <si>
    <t>Retro or LO</t>
  </si>
  <si>
    <t>Early Retrofit Parameters</t>
  </si>
  <si>
    <t>R or L</t>
  </si>
  <si>
    <t>Savings 2
(kWh)</t>
  </si>
  <si>
    <t>Remaining
Life (yrs)</t>
  </si>
  <si>
    <t>Salvage Value ($)</t>
  </si>
  <si>
    <t>L</t>
  </si>
  <si>
    <t>aMW</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</si>
  <si>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</si>
  <si>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</si>
  <si>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</si>
  <si>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</si>
  <si>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</si>
  <si>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</si>
  <si>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</si>
  <si>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</si>
  <si>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</si>
  <si>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</si>
  <si>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</si>
  <si>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Marginal Costs and Savings Shape File</t>
  </si>
  <si>
    <t>6P MidC Final (with carbon)</t>
  </si>
  <si>
    <t>Customer</t>
  </si>
  <si>
    <t>Wholesale Elec</t>
  </si>
  <si>
    <t>Retail Elec</t>
  </si>
  <si>
    <t>Nat Gas</t>
  </si>
  <si>
    <t>Program Life (yrs)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</si>
  <si>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</si>
  <si>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</si>
  <si>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</si>
  <si>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</si>
  <si>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</si>
  <si>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</si>
  <si>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</si>
  <si>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</si>
  <si>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</si>
  <si>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</si>
  <si>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</si>
  <si>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</si>
  <si>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</si>
  <si>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</si>
  <si>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</si>
  <si>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</si>
  <si>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</si>
  <si>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</si>
  <si>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</si>
  <si>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</si>
  <si>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</si>
  <si>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</si>
  <si>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</si>
  <si>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</si>
  <si>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</si>
  <si>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</si>
  <si>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</si>
  <si>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</si>
  <si>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</si>
  <si>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</si>
  <si>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</si>
  <si>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</si>
  <si>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</si>
  <si>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</si>
  <si>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</si>
  <si>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</si>
  <si>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</si>
  <si>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</si>
  <si>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</si>
  <si>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</si>
  <si>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</si>
  <si>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</si>
  <si>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</si>
  <si>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</si>
  <si>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</si>
  <si>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</si>
  <si>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</si>
  <si>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</si>
  <si>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</si>
  <si>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</si>
  <si>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</si>
  <si>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</si>
  <si>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</si>
  <si>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</si>
  <si>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</si>
  <si>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</si>
  <si>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</si>
  <si>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</si>
  <si>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</si>
  <si>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</si>
  <si>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</si>
  <si>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</si>
  <si>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</si>
  <si>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</si>
  <si>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</si>
  <si>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</si>
  <si>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</si>
  <si>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</si>
  <si>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</si>
  <si>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</si>
  <si>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</si>
  <si>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</si>
  <si>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</si>
  <si>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</si>
  <si>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</si>
  <si>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</si>
  <si>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</si>
  <si>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</si>
  <si>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</si>
  <si>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</si>
  <si>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</si>
  <si>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</si>
  <si>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</si>
  <si>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</si>
  <si>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</si>
  <si>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</si>
  <si>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</si>
  <si>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</si>
  <si>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</si>
  <si>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</si>
  <si>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</si>
  <si>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</si>
  <si>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</si>
  <si>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</si>
  <si>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</si>
  <si>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</si>
  <si>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</si>
  <si>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</si>
  <si>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</si>
  <si>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</si>
  <si>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</si>
  <si>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</si>
  <si>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</si>
  <si>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</si>
  <si>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</si>
  <si>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</si>
  <si>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</si>
  <si>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</si>
  <si>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</si>
  <si>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</si>
  <si>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</si>
  <si>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</si>
  <si>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</si>
  <si>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</si>
  <si>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</si>
  <si>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</si>
  <si>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</si>
  <si>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</si>
  <si>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</si>
  <si>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</si>
  <si>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</si>
  <si>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</si>
  <si>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</si>
  <si>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</si>
  <si>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</si>
  <si>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</si>
  <si>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</si>
  <si>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</si>
  <si>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</si>
  <si>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</si>
  <si>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</si>
  <si>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</si>
  <si>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</si>
  <si>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</si>
  <si>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</si>
  <si>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</si>
  <si>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</si>
  <si>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</si>
  <si>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</si>
  <si>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</si>
  <si>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</si>
  <si>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</si>
  <si>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</si>
  <si>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</si>
  <si>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</si>
  <si>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</si>
  <si>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</si>
  <si>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</si>
  <si>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</si>
  <si>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</si>
  <si>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</si>
  <si>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</si>
  <si>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</si>
  <si>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Totals Basis</t>
  </si>
  <si>
    <t>Busbar Electric Savings in kWh</t>
  </si>
  <si>
    <t>Measures with B/C &gt; 1.00</t>
  </si>
  <si>
    <t>Categories with B/C &gt; 1.00</t>
  </si>
  <si>
    <t>Supply Curve Results:  By TRC Net Levelized Cost - Net of Benefits</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</si>
  <si>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</si>
  <si>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</si>
  <si>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</si>
  <si>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</si>
  <si>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</si>
  <si>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</si>
  <si>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</si>
  <si>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</si>
  <si>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</si>
  <si>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</si>
  <si>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</si>
  <si>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</si>
  <si>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</si>
  <si>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</si>
  <si>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</si>
  <si>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</si>
  <si>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</si>
  <si>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</si>
  <si>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</si>
  <si>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</si>
  <si>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</si>
  <si>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</si>
  <si>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</si>
  <si>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</si>
  <si>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</si>
  <si>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</si>
  <si>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</si>
  <si>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</si>
  <si>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</si>
  <si>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Block 22: 200-210 mills/kWh</t>
  </si>
  <si>
    <t>&lt;=210</t>
  </si>
  <si>
    <t>MAX</t>
  </si>
  <si>
    <t>\\nas2\Q\SeventhPlan\Conservation Analysis\Global EE Inputs\MC Files\MC_AND_LOADSHAPE_v3.0_24segment-7P-D9 - NewSegValues.xlsx</t>
  </si>
  <si>
    <t>Savings Allocation by Cost Bin and Month for Segments 1</t>
  </si>
  <si>
    <t>Savings Allocation by Cost Bin and Month for Segments 2</t>
  </si>
  <si>
    <t>Savings Allocation by Category and Month for Segments 1</t>
  </si>
  <si>
    <t>Savings Allocation by Category and Month for Segments 2</t>
  </si>
  <si>
    <t>Wholesale KW</t>
  </si>
  <si>
    <t>Block 2: 0-10 mills/kWh</t>
  </si>
  <si>
    <t>Phase II Weighted Savings</t>
  </si>
  <si>
    <t>Calibration Heating Credit</t>
  </si>
  <si>
    <t>kWh</t>
  </si>
  <si>
    <t>therms</t>
  </si>
  <si>
    <t xml:space="preserve">kWh </t>
  </si>
  <si>
    <t>Output Label 2</t>
  </si>
  <si>
    <t>heat</t>
  </si>
  <si>
    <t>fanheat</t>
  </si>
  <si>
    <t>cool</t>
  </si>
  <si>
    <t>vent</t>
  </si>
  <si>
    <t>lights</t>
  </si>
  <si>
    <t>dhw</t>
  </si>
  <si>
    <t>$</t>
  </si>
  <si>
    <t>IECC09_HP90HRV_HZ1_CZ1</t>
  </si>
  <si>
    <t>IECC09_HP90HRV_HZ1_CZ2</t>
  </si>
  <si>
    <t>IECC09_HP90HRV_HZ1_CZ3</t>
  </si>
  <si>
    <t>IECC09_HP90HRV_HZ2_CZ1</t>
  </si>
  <si>
    <t>IECC09_HP90HRV_HZ2_CZ2</t>
  </si>
  <si>
    <t>IECC09_HP90HRV_HZ2_CZ3</t>
  </si>
  <si>
    <t>IECC09_HP90HRV_HZ3_CZ1</t>
  </si>
  <si>
    <t>IECC09_HP90HRV_HZ3_CZ2</t>
  </si>
  <si>
    <t>IECC09_HP90HRV_HZ3_CZ3</t>
  </si>
  <si>
    <t>From: SF RNC equip_SEEM_v3.xlsm</t>
  </si>
  <si>
    <t/>
  </si>
  <si>
    <t>HRV and reduce infiltration from 6 ACH50 to 3 ACH50</t>
  </si>
  <si>
    <t>From 6P</t>
  </si>
  <si>
    <t xml:space="preserve">Infiltration @0.20 ACH w/ HRV </t>
  </si>
  <si>
    <t>per sqft</t>
  </si>
  <si>
    <t>sqft</t>
  </si>
  <si>
    <t>Weight</t>
  </si>
  <si>
    <t>Total Cost</t>
  </si>
  <si>
    <t>2006$</t>
  </si>
  <si>
    <t>2012$</t>
  </si>
  <si>
    <t>From SIW, 2006 -&gt; 2012$</t>
  </si>
  <si>
    <t>SF RNC HRV ACH3 HZ1CZ1</t>
  </si>
  <si>
    <t>SF RNC HRV ACH3 HZ1CZ2</t>
  </si>
  <si>
    <t>SF RNC HRV ACH3 HZ1CZ3</t>
  </si>
  <si>
    <t>SF RNC HRV ACH3 HZ2CZ1</t>
  </si>
  <si>
    <t>SF RNC HRV ACH3 HZ2CZ2</t>
  </si>
  <si>
    <t>SF RNC HRV ACH3 HZ2CZ3</t>
  </si>
  <si>
    <t>SF RNC HRV ACH3 HZ3CZ1</t>
  </si>
  <si>
    <t>SF RNC HRV ACH3 HZ3CZ2</t>
  </si>
  <si>
    <t>SF RNC HRV ACH3 HZ3CZ3</t>
  </si>
  <si>
    <t>heating savings</t>
  </si>
  <si>
    <t>cooling savings</t>
  </si>
  <si>
    <t>R-All-HVAC-ASHP-All-All-E</t>
  </si>
  <si>
    <t>R-All-HVAC-CAC-All-All-E</t>
  </si>
  <si>
    <t>HZ1CZ1</t>
  </si>
  <si>
    <t>HZ1CZ2</t>
  </si>
  <si>
    <t>HZ1CZ3</t>
  </si>
  <si>
    <t>HZ2CZ2</t>
  </si>
  <si>
    <t>HZ2CZ1</t>
  </si>
  <si>
    <t>HZ2CZ3</t>
  </si>
  <si>
    <t>HZ3CZ1</t>
  </si>
  <si>
    <t>HZ3CZ2</t>
  </si>
  <si>
    <t>HZ3CZ3</t>
  </si>
  <si>
    <t>Assume % of existing homes by CZ is equivalent to new builds</t>
  </si>
  <si>
    <t>Heat Recovery Ventilation with lower ACH</t>
  </si>
  <si>
    <t>Adding HRV at 3.0 ACH for single-family new construction</t>
  </si>
  <si>
    <t>SEEM</t>
  </si>
  <si>
    <t>all SF new homes</t>
  </si>
  <si>
    <t>&lt;1%</t>
  </si>
  <si>
    <t>assume ASHP 9.0 HSPF</t>
  </si>
  <si>
    <t>only 1</t>
  </si>
  <si>
    <t>based on 6P $0.50/sqft (2006$)</t>
  </si>
  <si>
    <t>ASHP</t>
  </si>
  <si>
    <t>LO2Slow</t>
  </si>
  <si>
    <t>same, update to 2012$</t>
  </si>
  <si>
    <t>same</t>
  </si>
  <si>
    <t>Ramp Rate</t>
  </si>
  <si>
    <t>Resource Type</t>
  </si>
  <si>
    <t>Measure Bategory</t>
  </si>
  <si>
    <t>Sector</t>
  </si>
  <si>
    <t>End Use</t>
  </si>
  <si>
    <t>kW per unit</t>
  </si>
  <si>
    <t>kWh per unit</t>
  </si>
  <si>
    <t>TRB Net Levelized Bost (Net of All Benefits)</t>
  </si>
  <si>
    <t>Savings Allocation by Bategory and Month for Segments 1</t>
  </si>
  <si>
    <t>Savings Allocation by Bategory and Month for Segments 2</t>
  </si>
  <si>
    <t>Residential</t>
  </si>
  <si>
    <t>End Use:</t>
  </si>
  <si>
    <t>Friday, 6 March , 2015 at 1:53 PM</t>
  </si>
  <si>
    <t>Total Max Potential</t>
  </si>
</sst>
</file>

<file path=xl/styles.xml><?xml version="1.0" encoding="utf-8"?>
<styleSheet xmlns="http://schemas.openxmlformats.org/spreadsheetml/2006/main">
  <numFmts count="14">
    <numFmt numFmtId="5" formatCode="&quot;$&quot;#,##0_);\(&quot;$&quot;#,##0\)"/>
    <numFmt numFmtId="41" formatCode="_(* #,##0_);_(* \(#,##0\);_(* &quot;-&quot;_);_(@_)"/>
    <numFmt numFmtId="44" formatCode="_(&quot;$&quot;* #,##0.00_);_(&quot;$&quot;* \(#,##0.00\);_(&quot;$&quot;* &quot;-&quot;??_);_(@_)"/>
    <numFmt numFmtId="43" formatCode="_(* #,##0.00_);_(* \(#,##0.00\);_(* &quot;-&quot;??_);_(@_)"/>
    <numFmt numFmtId="164" formatCode="0.0"/>
    <numFmt numFmtId="165" formatCode="0.0000"/>
    <numFmt numFmtId="166" formatCode="_(&quot;$&quot;* #,##0_);_(&quot;$&quot;* \(#,##0\);_(&quot;$&quot;* &quot;-&quot;??_);_(@_)"/>
    <numFmt numFmtId="167" formatCode="0.000000"/>
    <numFmt numFmtId="168" formatCode="0.00000000000000"/>
    <numFmt numFmtId="169" formatCode="m/d/\ h:mm"/>
    <numFmt numFmtId="170" formatCode="mmm\-yyyy"/>
    <numFmt numFmtId="171" formatCode="0.0;[Red]\-0.0"/>
    <numFmt numFmtId="172" formatCode="\ "/>
    <numFmt numFmtId="173" formatCode="_(* #,##0.000_);_(* \(#,##0.000\);_(* &quot;-&quot;??_);_(@_)"/>
  </numFmts>
  <fonts count="63">
    <font>
      <sz val="10"/>
      <color theme="1"/>
      <name val="Arial"/>
      <family val="2"/>
    </font>
    <font>
      <sz val="10"/>
      <color theme="1"/>
      <name val="Arial"/>
      <family val="2"/>
    </font>
    <font>
      <sz val="10"/>
      <name val="Arial"/>
      <family val="2"/>
    </font>
    <font>
      <b/>
      <sz val="10"/>
      <name val="Arial"/>
      <family val="2"/>
    </font>
    <font>
      <b/>
      <sz val="8"/>
      <color indexed="81"/>
      <name val="Tahoma"/>
      <family val="2"/>
    </font>
    <font>
      <sz val="8"/>
      <color indexed="81"/>
      <name val="Tahoma"/>
      <family val="2"/>
    </font>
    <font>
      <u/>
      <sz val="10"/>
      <color indexed="12"/>
      <name val="Arial"/>
      <family val="2"/>
    </font>
    <font>
      <b/>
      <sz val="11"/>
      <color indexed="8"/>
      <name val="Calibri"/>
      <family val="2"/>
    </font>
    <font>
      <sz val="11"/>
      <color indexed="8"/>
      <name val="Calibri"/>
      <family val="2"/>
    </font>
    <font>
      <sz val="11"/>
      <color indexed="10"/>
      <name val="Calibri"/>
      <family val="2"/>
    </font>
    <font>
      <sz val="12"/>
      <name val="Arial"/>
      <family val="2"/>
    </font>
    <font>
      <b/>
      <i/>
      <sz val="1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sz val="9"/>
      <color indexed="81"/>
      <name val="Tahoma"/>
      <family val="2"/>
    </font>
    <font>
      <b/>
      <sz val="11"/>
      <color theme="1"/>
      <name val="Calibri"/>
      <family val="2"/>
      <scheme val="minor"/>
    </font>
    <font>
      <sz val="11"/>
      <color theme="1"/>
      <name val="Calibri"/>
      <family val="2"/>
      <scheme val="minor"/>
    </font>
    <font>
      <sz val="12"/>
      <name val="Times New Roman"/>
      <family val="1"/>
    </font>
    <font>
      <b/>
      <sz val="12"/>
      <name val="Times New Roman"/>
      <family val="1"/>
    </font>
    <font>
      <b/>
      <sz val="13"/>
      <color indexed="62"/>
      <name val="Calibri"/>
      <family val="2"/>
    </font>
    <font>
      <u/>
      <sz val="7"/>
      <color indexed="12"/>
      <name val="Arial"/>
      <family val="2"/>
    </font>
    <font>
      <sz val="10"/>
      <name val="MS Sans Serif"/>
      <family val="2"/>
    </font>
    <font>
      <sz val="10"/>
      <color indexed="9"/>
      <name val="Arial"/>
      <family val="2"/>
    </font>
    <font>
      <b/>
      <sz val="14"/>
      <color theme="1"/>
      <name val="Calibri"/>
      <family val="2"/>
      <scheme val="minor"/>
    </font>
    <font>
      <b/>
      <sz val="11"/>
      <name val="Calibri"/>
      <family val="2"/>
      <scheme val="minor"/>
    </font>
    <font>
      <sz val="11"/>
      <name val="Calibri"/>
      <family val="2"/>
      <scheme val="minor"/>
    </font>
    <font>
      <sz val="11"/>
      <color indexed="63"/>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color indexed="8"/>
      <name val="Arial"/>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indexed="12"/>
      <name val="Times New Roman"/>
      <family val="1"/>
    </font>
    <font>
      <u/>
      <sz val="10"/>
      <color theme="10"/>
      <name val="Arial"/>
      <family val="2"/>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9"/>
      <name val="Arial"/>
      <family val="2"/>
    </font>
    <font>
      <sz val="12"/>
      <name val="Helv"/>
    </font>
    <font>
      <b/>
      <sz val="11"/>
      <color indexed="63"/>
      <name val="Calibri"/>
      <family val="2"/>
    </font>
    <font>
      <b/>
      <sz val="18"/>
      <color indexed="56"/>
      <name val="Cambria"/>
      <family val="2"/>
    </font>
    <font>
      <sz val="10"/>
      <name val="Helv"/>
    </font>
    <font>
      <sz val="10"/>
      <name val="Helv"/>
      <charset val="204"/>
    </font>
    <font>
      <b/>
      <sz val="18"/>
      <color indexed="62"/>
      <name val="Cambria"/>
      <family val="2"/>
    </font>
    <font>
      <sz val="10"/>
      <name val="굴림"/>
      <family val="3"/>
      <charset val="129"/>
    </font>
    <font>
      <sz val="10"/>
      <color indexed="10"/>
      <name val="Arial"/>
      <family val="2"/>
    </font>
    <font>
      <sz val="10"/>
      <color theme="1"/>
      <name val="Century"/>
      <family val="1"/>
    </font>
    <font>
      <b/>
      <sz val="10"/>
      <color theme="1"/>
      <name val="Century"/>
      <family val="1"/>
    </font>
    <font>
      <b/>
      <sz val="13"/>
      <color theme="3"/>
      <name val="Arial"/>
      <family val="2"/>
    </font>
    <font>
      <sz val="11"/>
      <name val="Calibri"/>
      <family val="2"/>
    </font>
    <font>
      <sz val="9"/>
      <color theme="1"/>
      <name val="Arial"/>
      <family val="2"/>
    </font>
    <font>
      <sz val="10"/>
      <name val="Verdana"/>
      <family val="2"/>
    </font>
  </fonts>
  <fills count="79">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7"/>
        <bgColor indexed="64"/>
      </patternFill>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indexed="44"/>
        <bgColor indexed="64"/>
      </patternFill>
    </fill>
    <fill>
      <patternFill patternType="solid">
        <fgColor indexed="26"/>
      </patternFill>
    </fill>
    <fill>
      <patternFill patternType="solid">
        <fgColor indexed="57"/>
        <bgColor indexed="64"/>
      </patternFill>
    </fill>
    <fill>
      <patternFill patternType="solid">
        <fgColor indexed="31"/>
      </patternFill>
    </fill>
    <fill>
      <patternFill patternType="solid">
        <fgColor indexed="9"/>
      </patternFill>
    </fill>
    <fill>
      <patternFill patternType="solid">
        <fgColor indexed="8"/>
      </patternFill>
    </fill>
    <fill>
      <patternFill patternType="solid">
        <fgColor indexed="45"/>
      </patternFill>
    </fill>
    <fill>
      <patternFill patternType="solid">
        <fgColor indexed="47"/>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theme="3"/>
        <bgColor indexed="64"/>
      </patternFill>
    </fill>
    <fill>
      <patternFill patternType="solid">
        <fgColor theme="6" tint="0.59999389629810485"/>
        <bgColor indexed="64"/>
      </patternFill>
    </fill>
    <fill>
      <patternFill patternType="solid">
        <fgColor indexed="60"/>
        <bgColor indexed="64"/>
      </patternFill>
    </fill>
    <fill>
      <patternFill patternType="solid">
        <fgColor indexed="3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50"/>
        <bgColor indexed="64"/>
      </patternFill>
    </fill>
    <fill>
      <patternFill patternType="solid">
        <fgColor theme="0" tint="-0.14996795556505021"/>
        <bgColor indexed="64"/>
      </patternFill>
    </fill>
    <fill>
      <patternFill patternType="solid">
        <fgColor indexed="8"/>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8153">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alignment readingOrder="1"/>
    </xf>
    <xf numFmtId="0" fontId="6" fillId="0" borderId="0" applyNumberFormat="0" applyFill="0" applyBorder="0" applyAlignment="0" applyProtection="0">
      <alignment vertical="top"/>
      <protection locked="0"/>
    </xf>
    <xf numFmtId="9" fontId="2" fillId="0" borderId="0" applyFont="0" applyFill="0" applyBorder="0" applyAlignment="0" applyProtection="0"/>
    <xf numFmtId="0" fontId="10" fillId="0" borderId="0"/>
    <xf numFmtId="43" fontId="2" fillId="0" borderId="0" applyFont="0" applyFill="0" applyBorder="0" applyAlignment="0" applyProtection="0"/>
    <xf numFmtId="43" fontId="1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0" fontId="2" fillId="15" borderId="0" applyNumberFormat="0" applyAlignment="0">
      <alignment horizontal="right"/>
    </xf>
    <xf numFmtId="0" fontId="2" fillId="4" borderId="0" applyNumberFormat="0" applyAlignment="0"/>
    <xf numFmtId="0" fontId="2" fillId="4" borderId="0" applyNumberFormat="0" applyAlignment="0"/>
    <xf numFmtId="169" fontId="19" fillId="0" borderId="0"/>
    <xf numFmtId="0" fontId="20" fillId="0" borderId="0">
      <alignment horizontal="center" wrapText="1"/>
    </xf>
    <xf numFmtId="0" fontId="21" fillId="0" borderId="13" applyNumberFormat="0" applyFill="0" applyAlignment="0" applyProtection="0"/>
    <xf numFmtId="0" fontId="21" fillId="0" borderId="13" applyNumberFormat="0" applyFill="0" applyAlignment="0" applyProtection="0"/>
    <xf numFmtId="0" fontId="22" fillId="0" borderId="0" applyNumberFormat="0" applyFill="0" applyBorder="0" applyAlignment="0" applyProtection="0">
      <alignment vertical="top"/>
      <protection locked="0"/>
    </xf>
    <xf numFmtId="0" fontId="18" fillId="0" borderId="0"/>
    <xf numFmtId="0" fontId="2" fillId="0" borderId="0"/>
    <xf numFmtId="0" fontId="2" fillId="0" borderId="0"/>
    <xf numFmtId="0" fontId="2" fillId="0" borderId="0">
      <alignment readingOrder="1"/>
    </xf>
    <xf numFmtId="0" fontId="23" fillId="0" borderId="0"/>
    <xf numFmtId="0" fontId="2" fillId="0" borderId="0"/>
    <xf numFmtId="0" fontId="8" fillId="16" borderId="14" applyNumberFormat="0" applyFont="0" applyAlignment="0" applyProtection="0"/>
    <xf numFmtId="0" fontId="8" fillId="16" borderId="14" applyNumberFormat="0" applyFont="0" applyAlignment="0" applyProtection="0"/>
    <xf numFmtId="9" fontId="2" fillId="0" borderId="0" applyFont="0" applyFill="0" applyBorder="0" applyAlignment="0" applyProtection="0"/>
    <xf numFmtId="9" fontId="18" fillId="0" borderId="0" applyFont="0" applyFill="0" applyBorder="0" applyAlignment="0" applyProtection="0"/>
    <xf numFmtId="0" fontId="2" fillId="0" borderId="0"/>
    <xf numFmtId="0" fontId="2" fillId="0" borderId="0"/>
    <xf numFmtId="0" fontId="2" fillId="0" borderId="0">
      <alignment readingOrder="1"/>
    </xf>
    <xf numFmtId="0" fontId="10" fillId="0" borderId="0"/>
    <xf numFmtId="0" fontId="8" fillId="18" borderId="0" applyNumberFormat="0" applyBorder="0" applyAlignment="0" applyProtection="0"/>
    <xf numFmtId="0" fontId="8" fillId="19" borderId="0" applyNumberFormat="0" applyBorder="0" applyAlignment="0" applyProtection="0"/>
    <xf numFmtId="0" fontId="28" fillId="20" borderId="0" applyNumberFormat="0" applyBorder="0" applyAlignment="0" applyProtection="0"/>
    <xf numFmtId="0" fontId="8" fillId="21" borderId="0" applyNumberFormat="0" applyBorder="0" applyAlignment="0" applyProtection="0"/>
    <xf numFmtId="0" fontId="28" fillId="22" borderId="0" applyNumberFormat="0" applyBorder="0" applyAlignment="0" applyProtection="0"/>
    <xf numFmtId="0" fontId="8" fillId="23" borderId="0" applyNumberFormat="0" applyBorder="0" applyAlignment="0" applyProtection="0"/>
    <xf numFmtId="0" fontId="8" fillId="21" borderId="0" applyNumberFormat="0" applyBorder="0" applyAlignment="0" applyProtection="0"/>
    <xf numFmtId="0" fontId="28" fillId="16" borderId="0" applyNumberFormat="0" applyBorder="0" applyAlignment="0" applyProtection="0"/>
    <xf numFmtId="0" fontId="8" fillId="24" borderId="0" applyNumberFormat="0" applyBorder="0" applyAlignment="0" applyProtection="0"/>
    <xf numFmtId="0" fontId="8" fillId="19" borderId="0" applyNumberFormat="0" applyBorder="0" applyAlignment="0" applyProtection="0"/>
    <xf numFmtId="0" fontId="28" fillId="20" borderId="0" applyNumberFormat="0" applyBorder="0" applyAlignment="0" applyProtection="0"/>
    <xf numFmtId="0" fontId="8" fillId="25" borderId="0" applyNumberFormat="0" applyBorder="0" applyAlignment="0" applyProtection="0"/>
    <xf numFmtId="0" fontId="28" fillId="25" borderId="0" applyNumberFormat="0" applyBorder="0" applyAlignment="0" applyProtection="0"/>
    <xf numFmtId="0" fontId="8" fillId="22" borderId="0" applyNumberFormat="0" applyBorder="0" applyAlignment="0" applyProtection="0"/>
    <xf numFmtId="0" fontId="28" fillId="22"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28" fillId="27" borderId="0" applyNumberFormat="0" applyBorder="0" applyAlignment="0" applyProtection="0"/>
    <xf numFmtId="0" fontId="8" fillId="28" borderId="0" applyNumberFormat="0" applyBorder="0" applyAlignment="0" applyProtection="0"/>
    <xf numFmtId="0" fontId="8" fillId="21" borderId="0" applyNumberFormat="0" applyBorder="0" applyAlignment="0" applyProtection="0"/>
    <xf numFmtId="0" fontId="28" fillId="28" borderId="0" applyNumberFormat="0" applyBorder="0" applyAlignment="0" applyProtection="0"/>
    <xf numFmtId="0" fontId="8" fillId="29" borderId="0" applyNumberFormat="0" applyBorder="0" applyAlignment="0" applyProtection="0"/>
    <xf numFmtId="0" fontId="8" fillId="21" borderId="0" applyNumberFormat="0" applyBorder="0" applyAlignment="0" applyProtection="0"/>
    <xf numFmtId="0" fontId="28" fillId="30" borderId="0" applyNumberFormat="0" applyBorder="0" applyAlignment="0" applyProtection="0"/>
    <xf numFmtId="0" fontId="8" fillId="24" borderId="0" applyNumberFormat="0" applyBorder="0" applyAlignment="0" applyProtection="0"/>
    <xf numFmtId="0" fontId="8" fillId="27" borderId="0" applyNumberFormat="0" applyBorder="0" applyAlignment="0" applyProtection="0"/>
    <xf numFmtId="0" fontId="28" fillId="27" borderId="0" applyNumberFormat="0" applyBorder="0" applyAlignment="0" applyProtection="0"/>
    <xf numFmtId="0" fontId="8" fillId="26" borderId="0" applyNumberFormat="0" applyBorder="0" applyAlignment="0" applyProtection="0"/>
    <xf numFmtId="0" fontId="28" fillId="26" borderId="0" applyNumberFormat="0" applyBorder="0" applyAlignment="0" applyProtection="0"/>
    <xf numFmtId="0" fontId="8" fillId="31" borderId="0" applyNumberFormat="0" applyBorder="0" applyAlignment="0" applyProtection="0"/>
    <xf numFmtId="0" fontId="8" fillId="22" borderId="0" applyNumberFormat="0" applyBorder="0" applyAlignment="0" applyProtection="0"/>
    <xf numFmtId="0" fontId="28" fillId="22"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28" borderId="0" applyNumberFormat="0" applyBorder="0" applyAlignment="0" applyProtection="0"/>
    <xf numFmtId="0" fontId="29" fillId="21"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21" borderId="0" applyNumberFormat="0" applyBorder="0" applyAlignment="0" applyProtection="0"/>
    <xf numFmtId="0" fontId="29" fillId="30" borderId="0" applyNumberFormat="0" applyBorder="0" applyAlignment="0" applyProtection="0"/>
    <xf numFmtId="0" fontId="29" fillId="34"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15" fillId="36" borderId="0" applyNumberFormat="0" applyBorder="0" applyAlignment="0" applyProtection="0"/>
    <xf numFmtId="0" fontId="15" fillId="37" borderId="0" applyNumberFormat="0" applyBorder="0" applyAlignment="0" applyProtection="0"/>
    <xf numFmtId="0" fontId="24" fillId="38" borderId="0" applyNumberFormat="0" applyBorder="0" applyAlignment="0" applyProtection="0"/>
    <xf numFmtId="0" fontId="29" fillId="39"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5" fillId="40" borderId="0" applyNumberFormat="0" applyBorder="0" applyAlignment="0" applyProtection="0"/>
    <xf numFmtId="0" fontId="15" fillId="41" borderId="0" applyNumberFormat="0" applyBorder="0" applyAlignment="0" applyProtection="0"/>
    <xf numFmtId="0" fontId="24" fillId="41"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15" fillId="43" borderId="0" applyNumberFormat="0" applyBorder="0" applyAlignment="0" applyProtection="0"/>
    <xf numFmtId="0" fontId="15" fillId="44" borderId="0" applyNumberFormat="0" applyBorder="0" applyAlignment="0" applyProtection="0"/>
    <xf numFmtId="0" fontId="24" fillId="44" borderId="0" applyNumberFormat="0" applyBorder="0" applyAlignment="0" applyProtection="0"/>
    <xf numFmtId="0" fontId="29" fillId="45" borderId="0" applyNumberFormat="0" applyBorder="0" applyAlignment="0" applyProtection="0"/>
    <xf numFmtId="0" fontId="29" fillId="21" borderId="0" applyNumberFormat="0" applyBorder="0" applyAlignment="0" applyProtection="0"/>
    <xf numFmtId="0" fontId="29" fillId="45" borderId="0" applyNumberFormat="0" applyBorder="0" applyAlignment="0" applyProtection="0"/>
    <xf numFmtId="0" fontId="15" fillId="46" borderId="0" applyNumberFormat="0" applyBorder="0" applyAlignment="0" applyProtection="0"/>
    <xf numFmtId="0" fontId="15" fillId="46" borderId="0" applyNumberFormat="0" applyBorder="0" applyAlignment="0" applyProtection="0"/>
    <xf numFmtId="0" fontId="24" fillId="47" borderId="0" applyNumberFormat="0" applyBorder="0" applyAlignment="0" applyProtection="0"/>
    <xf numFmtId="0" fontId="29" fillId="34"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15" fillId="49" borderId="0" applyNumberFormat="0" applyBorder="0" applyAlignment="0" applyProtection="0"/>
    <xf numFmtId="0" fontId="15" fillId="37" borderId="0" applyNumberFormat="0" applyBorder="0" applyAlignment="0" applyProtection="0"/>
    <xf numFmtId="0" fontId="24" fillId="50"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5" fillId="51" borderId="0" applyNumberFormat="0" applyBorder="0" applyAlignment="0" applyProtection="0"/>
    <xf numFmtId="0" fontId="15" fillId="52" borderId="0" applyNumberFormat="0" applyBorder="0" applyAlignment="0" applyProtection="0"/>
    <xf numFmtId="0" fontId="24" fillId="53"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30" fillId="21" borderId="0" applyNumberFormat="0" applyBorder="0" applyAlignment="0" applyProtection="0"/>
    <xf numFmtId="0" fontId="30" fillId="24" borderId="0" applyNumberFormat="0" applyBorder="0" applyAlignment="0" applyProtection="0"/>
    <xf numFmtId="0" fontId="30" fillId="21" borderId="0" applyNumberFormat="0" applyBorder="0" applyAlignment="0" applyProtection="0"/>
    <xf numFmtId="0" fontId="31" fillId="27" borderId="20" applyNumberFormat="0" applyAlignment="0" applyProtection="0"/>
    <xf numFmtId="0" fontId="31" fillId="19" borderId="20" applyNumberFormat="0" applyAlignment="0" applyProtection="0"/>
    <xf numFmtId="0" fontId="31" fillId="19" borderId="20" applyNumberFormat="0" applyAlignment="0" applyProtection="0"/>
    <xf numFmtId="0" fontId="32" fillId="55" borderId="21" applyNumberFormat="0" applyAlignment="0" applyProtection="0"/>
    <xf numFmtId="0" fontId="32" fillId="55" borderId="21" applyNumberFormat="0" applyAlignment="0" applyProtection="0"/>
    <xf numFmtId="41" fontId="3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 fillId="15" borderId="0" applyNumberFormat="0" applyAlignment="0">
      <alignment horizontal="right"/>
    </xf>
    <xf numFmtId="0" fontId="2" fillId="15" borderId="0" applyNumberFormat="0" applyAlignment="0">
      <alignment horizontal="right"/>
    </xf>
    <xf numFmtId="0" fontId="2" fillId="15" borderId="0" applyNumberFormat="0" applyAlignment="0">
      <alignment horizontal="right"/>
    </xf>
    <xf numFmtId="0" fontId="2" fillId="15" borderId="0" applyNumberFormat="0" applyAlignment="0">
      <alignment horizontal="right"/>
    </xf>
    <xf numFmtId="0" fontId="2" fillId="15" borderId="0" applyNumberFormat="0" applyAlignment="0">
      <alignment horizontal="right"/>
    </xf>
    <xf numFmtId="0" fontId="34" fillId="56" borderId="0" applyNumberFormat="0" applyBorder="0" applyAlignment="0" applyProtection="0"/>
    <xf numFmtId="0" fontId="34" fillId="57" borderId="0" applyNumberFormat="0" applyBorder="0" applyAlignment="0" applyProtection="0"/>
    <xf numFmtId="0" fontId="34" fillId="58" borderId="0" applyNumberFormat="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7" fillId="0" borderId="22" applyNumberFormat="0" applyFill="0" applyAlignment="0" applyProtection="0"/>
    <xf numFmtId="0" fontId="38" fillId="0" borderId="23" applyNumberFormat="0" applyFill="0" applyAlignment="0" applyProtection="0"/>
    <xf numFmtId="0" fontId="38" fillId="0" borderId="23" applyNumberFormat="0" applyFill="0" applyAlignment="0" applyProtection="0"/>
    <xf numFmtId="0" fontId="39" fillId="0" borderId="24" applyNumberFormat="0" applyFill="0" applyAlignment="0" applyProtection="0"/>
    <xf numFmtId="0" fontId="40" fillId="0" borderId="25" applyNumberFormat="0" applyFill="0" applyAlignment="0" applyProtection="0"/>
    <xf numFmtId="0" fontId="40" fillId="0" borderId="25"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22" borderId="20" applyNumberFormat="0" applyAlignment="0" applyProtection="0"/>
    <xf numFmtId="0" fontId="45" fillId="22" borderId="20" applyNumberFormat="0" applyAlignment="0" applyProtection="0"/>
    <xf numFmtId="0" fontId="46" fillId="0" borderId="26" applyNumberFormat="0" applyFill="0" applyAlignment="0" applyProtection="0"/>
    <xf numFmtId="0" fontId="46" fillId="0" borderId="26" applyNumberFormat="0" applyFill="0" applyAlignment="0" applyProtection="0"/>
    <xf numFmtId="0" fontId="47" fillId="30" borderId="0" applyNumberFormat="0" applyBorder="0" applyAlignment="0" applyProtection="0"/>
    <xf numFmtId="0" fontId="47" fillId="30" borderId="0" applyNumberFormat="0" applyBorder="0" applyAlignment="0" applyProtection="0"/>
    <xf numFmtId="0" fontId="8" fillId="0" borderId="0"/>
    <xf numFmtId="0" fontId="2" fillId="0" borderId="0"/>
    <xf numFmtId="0" fontId="8" fillId="0" borderId="0"/>
    <xf numFmtId="0" fontId="8" fillId="0" borderId="0"/>
    <xf numFmtId="0" fontId="2" fillId="0" borderId="0">
      <alignment readingOrder="1"/>
    </xf>
    <xf numFmtId="0" fontId="2" fillId="0" borderId="0"/>
    <xf numFmtId="0" fontId="2" fillId="0" borderId="0">
      <alignment readingOrder="1"/>
    </xf>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2" fillId="0" borderId="0"/>
    <xf numFmtId="0" fontId="18" fillId="0" borderId="0"/>
    <xf numFmtId="0" fontId="18" fillId="0" borderId="0"/>
    <xf numFmtId="0" fontId="2" fillId="0" borderId="0">
      <alignment readingOrder="1"/>
    </xf>
    <xf numFmtId="0" fontId="18" fillId="0" borderId="0"/>
    <xf numFmtId="0" fontId="2" fillId="0" borderId="0"/>
    <xf numFmtId="0" fontId="2" fillId="0" borderId="0"/>
    <xf numFmtId="0" fontId="2" fillId="0" borderId="0"/>
    <xf numFmtId="0" fontId="2" fillId="0" borderId="0"/>
    <xf numFmtId="0" fontId="2" fillId="0" borderId="0"/>
    <xf numFmtId="0" fontId="2" fillId="0" borderId="0">
      <alignment readingOrder="1"/>
    </xf>
    <xf numFmtId="0" fontId="2" fillId="0" borderId="0"/>
    <xf numFmtId="0" fontId="8" fillId="0" borderId="0"/>
    <xf numFmtId="0" fontId="18" fillId="0" borderId="0"/>
    <xf numFmtId="0" fontId="18" fillId="0" borderId="0"/>
    <xf numFmtId="0" fontId="18" fillId="0" borderId="0"/>
    <xf numFmtId="0" fontId="18" fillId="0" borderId="0"/>
    <xf numFmtId="0" fontId="2" fillId="0" borderId="0">
      <alignment readingOrder="1"/>
    </xf>
    <xf numFmtId="0" fontId="2" fillId="0" borderId="0">
      <alignment readingOrder="1"/>
    </xf>
    <xf numFmtId="0" fontId="2" fillId="0" borderId="0">
      <alignment readingOrder="1"/>
    </xf>
    <xf numFmtId="0" fontId="18" fillId="0" borderId="0"/>
    <xf numFmtId="0" fontId="18" fillId="0" borderId="0"/>
    <xf numFmtId="0" fontId="2" fillId="0" borderId="0">
      <alignment readingOrder="1"/>
    </xf>
    <xf numFmtId="0" fontId="8" fillId="0" borderId="0"/>
    <xf numFmtId="0" fontId="2" fillId="0" borderId="0">
      <alignment readingOrder="1"/>
    </xf>
    <xf numFmtId="0" fontId="18" fillId="0" borderId="0"/>
    <xf numFmtId="0" fontId="18" fillId="0" borderId="0"/>
    <xf numFmtId="0" fontId="2" fillId="0" borderId="0">
      <alignment readingOrder="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 fillId="0" borderId="0">
      <alignment readingOrder="1"/>
    </xf>
    <xf numFmtId="0" fontId="2" fillId="0" borderId="0"/>
    <xf numFmtId="0" fontId="48" fillId="0" borderId="0"/>
    <xf numFmtId="0" fontId="49" fillId="0" borderId="0"/>
    <xf numFmtId="0" fontId="49" fillId="0" borderId="0"/>
    <xf numFmtId="0" fontId="49" fillId="0" borderId="0"/>
    <xf numFmtId="0" fontId="2" fillId="0" borderId="0"/>
    <xf numFmtId="0" fontId="2" fillId="0" borderId="0"/>
    <xf numFmtId="0" fontId="2" fillId="0" borderId="0"/>
    <xf numFmtId="0" fontId="49" fillId="0" borderId="0"/>
    <xf numFmtId="0" fontId="49" fillId="0" borderId="0"/>
    <xf numFmtId="0" fontId="49" fillId="0" borderId="0"/>
    <xf numFmtId="0" fontId="2" fillId="0" borderId="0"/>
    <xf numFmtId="0" fontId="2" fillId="0" borderId="0"/>
    <xf numFmtId="0" fontId="2" fillId="0" borderId="0"/>
    <xf numFmtId="0" fontId="2" fillId="0" borderId="0">
      <alignment readingOrder="1"/>
    </xf>
    <xf numFmtId="0" fontId="2" fillId="0" borderId="0"/>
    <xf numFmtId="0" fontId="2" fillId="0" borderId="0"/>
    <xf numFmtId="0" fontId="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8" fillId="0" borderId="0"/>
    <xf numFmtId="0" fontId="2" fillId="0" borderId="0" applyNumberFormat="0" applyFill="0" applyBorder="0" applyAlignment="0" applyProtection="0"/>
    <xf numFmtId="0" fontId="18" fillId="0" borderId="0"/>
    <xf numFmtId="0" fontId="18" fillId="0" borderId="0"/>
    <xf numFmtId="0" fontId="33" fillId="0" borderId="0"/>
    <xf numFmtId="0" fontId="18" fillId="0" borderId="0"/>
    <xf numFmtId="0" fontId="18" fillId="0" borderId="0"/>
    <xf numFmtId="0" fontId="2" fillId="0" borderId="0">
      <alignment readingOrder="1"/>
    </xf>
    <xf numFmtId="0" fontId="18" fillId="0" borderId="0"/>
    <xf numFmtId="0" fontId="18" fillId="0" borderId="0"/>
    <xf numFmtId="0" fontId="18" fillId="0" borderId="0"/>
    <xf numFmtId="0" fontId="18" fillId="0" borderId="0"/>
    <xf numFmtId="0" fontId="1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2" fillId="0" borderId="0"/>
    <xf numFmtId="0" fontId="18" fillId="0" borderId="0"/>
    <xf numFmtId="0" fontId="18" fillId="0" borderId="0"/>
    <xf numFmtId="0" fontId="2" fillId="0" borderId="0"/>
    <xf numFmtId="0" fontId="8" fillId="0" borderId="0"/>
    <xf numFmtId="0" fontId="8" fillId="0" borderId="0"/>
    <xf numFmtId="0" fontId="18" fillId="0" borderId="0"/>
    <xf numFmtId="0" fontId="23" fillId="0" borderId="0"/>
    <xf numFmtId="0" fontId="8" fillId="0" borderId="0"/>
    <xf numFmtId="0" fontId="8" fillId="0" borderId="0"/>
    <xf numFmtId="0" fontId="8" fillId="0" borderId="0"/>
    <xf numFmtId="0" fontId="8" fillId="0" borderId="0"/>
    <xf numFmtId="0" fontId="2" fillId="0" borderId="0">
      <alignment readingOrder="1"/>
    </xf>
    <xf numFmtId="0" fontId="2" fillId="0" borderId="0">
      <alignment readingOrder="1"/>
    </xf>
    <xf numFmtId="0" fontId="2" fillId="0" borderId="0">
      <alignment readingOrder="1"/>
    </xf>
    <xf numFmtId="0" fontId="2" fillId="16" borderId="14" applyNumberFormat="0" applyFont="0" applyAlignment="0" applyProtection="0"/>
    <xf numFmtId="0" fontId="50" fillId="27" borderId="27" applyNumberFormat="0" applyAlignment="0" applyProtection="0"/>
    <xf numFmtId="0" fontId="50" fillId="19" borderId="27" applyNumberFormat="0" applyAlignment="0" applyProtection="0"/>
    <xf numFmtId="0" fontId="50" fillId="19" borderId="27"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51" fillId="0" borderId="0" applyNumberFormat="0" applyFill="0" applyBorder="0" applyAlignment="0" applyProtection="0"/>
    <xf numFmtId="0" fontId="52" fillId="0" borderId="0"/>
    <xf numFmtId="0" fontId="53" fillId="0" borderId="0"/>
    <xf numFmtId="170" fontId="2" fillId="0" borderId="0" applyFill="0" applyBorder="0" applyAlignment="0" applyProtection="0">
      <alignment wrapText="1"/>
    </xf>
    <xf numFmtId="0" fontId="51"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7" fillId="0" borderId="28" applyNumberFormat="0" applyFill="0" applyAlignment="0" applyProtection="0"/>
    <xf numFmtId="0" fontId="7" fillId="0" borderId="29" applyNumberFormat="0" applyFill="0" applyAlignment="0" applyProtection="0"/>
    <xf numFmtId="0" fontId="50" fillId="0" borderId="29"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5" fillId="0" borderId="0">
      <alignment vertical="center"/>
    </xf>
    <xf numFmtId="0" fontId="18" fillId="64"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48" fillId="77" borderId="47"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15" borderId="0" applyNumberFormat="0" applyAlignment="0">
      <alignment horizontal="right"/>
    </xf>
    <xf numFmtId="0" fontId="2" fillId="15" borderId="0" applyNumberFormat="0" applyAlignment="0">
      <alignment horizontal="right"/>
    </xf>
    <xf numFmtId="0" fontId="2" fillId="15" borderId="0" applyNumberFormat="0" applyAlignment="0">
      <alignment horizontal="right"/>
    </xf>
    <xf numFmtId="0" fontId="2" fillId="4" borderId="0" applyNumberFormat="0" applyAlignment="0"/>
    <xf numFmtId="0" fontId="2" fillId="4" borderId="0" applyNumberFormat="0" applyAlignment="0"/>
    <xf numFmtId="0" fontId="2" fillId="4" borderId="0" applyNumberFormat="0" applyAlignment="0"/>
    <xf numFmtId="0" fontId="2" fillId="4" borderId="0" applyNumberFormat="0" applyAlignment="0"/>
    <xf numFmtId="0" fontId="12" fillId="78" borderId="2">
      <alignment horizontal="left"/>
    </xf>
    <xf numFmtId="0" fontId="59" fillId="0" borderId="46" applyNumberFormat="0" applyFill="0" applyAlignment="0" applyProtection="0"/>
    <xf numFmtId="0" fontId="6" fillId="0" borderId="0" applyNumberFormat="0" applyFill="0" applyBorder="0" applyAlignment="0" applyProtection="0">
      <alignment vertical="top"/>
      <protection locked="0"/>
    </xf>
    <xf numFmtId="0" fontId="2" fillId="0" borderId="0"/>
    <xf numFmtId="0" fontId="2" fillId="0" borderId="0"/>
    <xf numFmtId="0" fontId="8" fillId="0" borderId="0"/>
    <xf numFmtId="0" fontId="2" fillId="0" borderId="0"/>
    <xf numFmtId="0" fontId="8" fillId="0" borderId="0"/>
    <xf numFmtId="0" fontId="8" fillId="0" borderId="0"/>
    <xf numFmtId="0" fontId="2" fillId="0" borderId="0"/>
    <xf numFmtId="0" fontId="18" fillId="0" borderId="0"/>
    <xf numFmtId="0" fontId="18" fillId="0" borderId="0"/>
    <xf numFmtId="0" fontId="2" fillId="0" borderId="0"/>
    <xf numFmtId="0" fontId="2" fillId="0" borderId="0">
      <alignment readingOrder="1"/>
    </xf>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18" fillId="0" borderId="0"/>
    <xf numFmtId="0" fontId="18" fillId="0" borderId="0"/>
    <xf numFmtId="0" fontId="18" fillId="0" borderId="0"/>
    <xf numFmtId="0" fontId="18" fillId="0" borderId="0"/>
    <xf numFmtId="0" fontId="18" fillId="0" borderId="0"/>
    <xf numFmtId="0" fontId="2" fillId="0" borderId="0">
      <alignment readingOrder="1"/>
    </xf>
    <xf numFmtId="0" fontId="18" fillId="0" borderId="0"/>
    <xf numFmtId="0" fontId="18" fillId="0" borderId="0"/>
    <xf numFmtId="0" fontId="18" fillId="0" borderId="0"/>
    <xf numFmtId="0" fontId="2" fillId="0" borderId="0">
      <alignment readingOrder="1"/>
    </xf>
    <xf numFmtId="0" fontId="2" fillId="0" borderId="0">
      <alignment readingOrder="1"/>
    </xf>
    <xf numFmtId="0" fontId="18" fillId="0" borderId="0"/>
    <xf numFmtId="0" fontId="60" fillId="0" borderId="0"/>
    <xf numFmtId="0" fontId="2" fillId="0" borderId="0">
      <alignment readingOrder="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readingOrder="1"/>
    </xf>
    <xf numFmtId="0" fontId="2" fillId="0" borderId="0">
      <alignment readingOrder="1"/>
    </xf>
    <xf numFmtId="0" fontId="2" fillId="0" borderId="0">
      <alignment readingOrder="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 fillId="0" borderId="0"/>
    <xf numFmtId="0" fontId="6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8" fillId="0" borderId="0"/>
    <xf numFmtId="0" fontId="18" fillId="0" borderId="0"/>
    <xf numFmtId="0" fontId="2" fillId="0" borderId="0">
      <alignment readingOrder="1"/>
    </xf>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alignment readingOrder="1"/>
    </xf>
    <xf numFmtId="0" fontId="18" fillId="0" borderId="0"/>
    <xf numFmtId="0" fontId="18" fillId="0" borderId="0"/>
    <xf numFmtId="0" fontId="2" fillId="0" borderId="0"/>
    <xf numFmtId="0" fontId="2" fillId="0" borderId="0"/>
    <xf numFmtId="0" fontId="18" fillId="0" borderId="0"/>
    <xf numFmtId="0" fontId="18" fillId="0" borderId="0"/>
    <xf numFmtId="0" fontId="2" fillId="0" borderId="0"/>
    <xf numFmtId="0" fontId="2" fillId="0" borderId="0"/>
    <xf numFmtId="0" fontId="18" fillId="0" borderId="0"/>
    <xf numFmtId="0" fontId="18" fillId="0" borderId="0"/>
    <xf numFmtId="0" fontId="2" fillId="0" borderId="0"/>
    <xf numFmtId="0" fontId="2" fillId="0" borderId="0"/>
    <xf numFmtId="0" fontId="18" fillId="0" borderId="0"/>
    <xf numFmtId="0" fontId="18"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8" fillId="0" borderId="0"/>
    <xf numFmtId="0" fontId="18" fillId="0" borderId="0"/>
    <xf numFmtId="0" fontId="18" fillId="0" borderId="0"/>
    <xf numFmtId="0" fontId="18" fillId="0" borderId="0"/>
    <xf numFmtId="0" fontId="23" fillId="0" borderId="0"/>
    <xf numFmtId="0" fontId="2" fillId="0" borderId="0">
      <alignment readingOrder="1"/>
    </xf>
    <xf numFmtId="0" fontId="2" fillId="0" borderId="0">
      <alignment readingOrder="1"/>
    </xf>
    <xf numFmtId="0" fontId="18" fillId="63" borderId="48" applyNumberFormat="0" applyFont="0" applyAlignment="0" applyProtection="0"/>
    <xf numFmtId="0" fontId="18" fillId="63" borderId="48" applyNumberFormat="0" applyFont="0" applyAlignment="0" applyProtection="0"/>
    <xf numFmtId="0" fontId="18" fillId="63" borderId="48" applyNumberFormat="0" applyFont="0" applyAlignment="0" applyProtection="0"/>
    <xf numFmtId="0" fontId="18" fillId="63" borderId="48" applyNumberFormat="0" applyFont="0" applyAlignment="0" applyProtection="0"/>
    <xf numFmtId="0" fontId="18" fillId="63" borderId="48" applyNumberFormat="0" applyFont="0" applyAlignment="0" applyProtection="0"/>
    <xf numFmtId="0" fontId="18" fillId="63" borderId="48" applyNumberFormat="0" applyFont="0" applyAlignment="0" applyProtection="0"/>
    <xf numFmtId="0" fontId="62" fillId="30" borderId="14" applyNumberFormat="0" applyFont="0" applyAlignment="0" applyProtection="0"/>
    <xf numFmtId="0" fontId="62" fillId="30" borderId="14" applyNumberFormat="0" applyFont="0" applyAlignment="0" applyProtection="0"/>
    <xf numFmtId="0" fontId="62" fillId="30" borderId="1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cellStyleXfs>
  <cellXfs count="173">
    <xf numFmtId="0" fontId="0" fillId="0" borderId="0" xfId="0"/>
    <xf numFmtId="0" fontId="3" fillId="2" borderId="0" xfId="3" applyFont="1" applyFill="1"/>
    <xf numFmtId="0" fontId="2" fillId="0" borderId="0" xfId="3"/>
    <xf numFmtId="15" fontId="3" fillId="0" borderId="0" xfId="3" applyNumberFormat="1" applyFont="1"/>
    <xf numFmtId="0" fontId="2" fillId="0" borderId="0" xfId="3" applyAlignment="1">
      <alignment vertical="top" wrapText="1"/>
    </xf>
    <xf numFmtId="15" fontId="2" fillId="0" borderId="0" xfId="3" applyNumberFormat="1"/>
    <xf numFmtId="0" fontId="2" fillId="0" borderId="0" xfId="3" applyAlignment="1">
      <alignment wrapText="1"/>
    </xf>
    <xf numFmtId="0" fontId="2" fillId="0" borderId="0" xfId="3" applyFont="1"/>
    <xf numFmtId="0" fontId="3" fillId="0" borderId="0" xfId="3" applyFont="1"/>
    <xf numFmtId="0" fontId="0" fillId="0" borderId="0" xfId="0">
      <alignment readingOrder="1"/>
    </xf>
    <xf numFmtId="0" fontId="11" fillId="0" borderId="0" xfId="7" applyFont="1"/>
    <xf numFmtId="0" fontId="2" fillId="0" borderId="0" xfId="7" applyFont="1"/>
    <xf numFmtId="5" fontId="2" fillId="0" borderId="0" xfId="7" applyNumberFormat="1" applyFont="1"/>
    <xf numFmtId="164" fontId="2" fillId="0" borderId="0" xfId="7" applyNumberFormat="1" applyFont="1"/>
    <xf numFmtId="0" fontId="2" fillId="0" borderId="0" xfId="7" applyFont="1" applyFill="1"/>
    <xf numFmtId="168" fontId="2" fillId="0" borderId="0" xfId="7" applyNumberFormat="1" applyFont="1"/>
    <xf numFmtId="0" fontId="11" fillId="0" borderId="0" xfId="7" applyFont="1" applyAlignment="1">
      <alignment horizontal="left"/>
    </xf>
    <xf numFmtId="167" fontId="0" fillId="0" borderId="0" xfId="0" applyNumberFormat="1" applyAlignment="1">
      <alignment horizontal="center" readingOrder="1"/>
    </xf>
    <xf numFmtId="165" fontId="0" fillId="0" borderId="0" xfId="0" applyNumberFormat="1" applyAlignment="1">
      <alignment horizontal="center" readingOrder="1"/>
    </xf>
    <xf numFmtId="0" fontId="2" fillId="0" borderId="0" xfId="7" applyFont="1" applyAlignment="1">
      <alignment horizontal="center"/>
    </xf>
    <xf numFmtId="0" fontId="12" fillId="5" borderId="8" xfId="7" applyFont="1" applyFill="1" applyBorder="1" applyAlignment="1">
      <alignment horizontal="centerContinuous"/>
    </xf>
    <xf numFmtId="0" fontId="13" fillId="5" borderId="8" xfId="7" applyFont="1" applyFill="1" applyBorder="1" applyAlignment="1">
      <alignment horizontal="centerContinuous"/>
    </xf>
    <xf numFmtId="0" fontId="13" fillId="5" borderId="9" xfId="7" applyFont="1" applyFill="1" applyBorder="1" applyAlignment="1">
      <alignment horizontal="centerContinuous"/>
    </xf>
    <xf numFmtId="0" fontId="14" fillId="5" borderId="3" xfId="7" applyFont="1" applyFill="1" applyBorder="1" applyAlignment="1">
      <alignment horizontal="centerContinuous"/>
    </xf>
    <xf numFmtId="0" fontId="13" fillId="0" borderId="0" xfId="7" applyFont="1" applyFill="1" applyBorder="1" applyAlignment="1">
      <alignment horizontal="centerContinuous"/>
    </xf>
    <xf numFmtId="0" fontId="14" fillId="0" borderId="0" xfId="7" applyFont="1" applyFill="1" applyBorder="1" applyAlignment="1">
      <alignment horizontal="centerContinuous"/>
    </xf>
    <xf numFmtId="0" fontId="15" fillId="0" borderId="0" xfId="7" applyFont="1" applyFill="1" applyBorder="1" applyAlignment="1">
      <alignment horizontal="centerContinuous"/>
    </xf>
    <xf numFmtId="0" fontId="2" fillId="0" borderId="0" xfId="7" applyFont="1" applyFill="1" applyBorder="1"/>
    <xf numFmtId="0" fontId="15" fillId="3" borderId="4" xfId="7" applyFont="1" applyFill="1" applyBorder="1" applyAlignment="1">
      <alignment horizontal="center" wrapText="1"/>
    </xf>
    <xf numFmtId="0" fontId="15" fillId="3" borderId="10" xfId="7" applyFont="1" applyFill="1" applyBorder="1" applyAlignment="1">
      <alignment horizontal="center" wrapText="1"/>
    </xf>
    <xf numFmtId="0" fontId="15" fillId="3" borderId="10" xfId="0" applyFont="1" applyFill="1" applyBorder="1" applyAlignment="1">
      <alignment horizontal="center" wrapText="1"/>
    </xf>
    <xf numFmtId="0" fontId="15" fillId="0" borderId="0" xfId="7" applyFont="1" applyFill="1" applyBorder="1" applyAlignment="1">
      <alignment horizontal="center" wrapText="1"/>
    </xf>
    <xf numFmtId="1" fontId="0" fillId="0" borderId="0" xfId="0" applyNumberFormat="1"/>
    <xf numFmtId="0" fontId="3" fillId="0" borderId="0" xfId="4" applyFont="1">
      <alignment readingOrder="1"/>
    </xf>
    <xf numFmtId="0" fontId="2" fillId="0" borderId="0" xfId="4">
      <alignment readingOrder="1"/>
    </xf>
    <xf numFmtId="49" fontId="2" fillId="0" borderId="0" xfId="4" applyNumberFormat="1">
      <alignment readingOrder="1"/>
    </xf>
    <xf numFmtId="0" fontId="2" fillId="11" borderId="0" xfId="4" applyFill="1">
      <alignment readingOrder="1"/>
    </xf>
    <xf numFmtId="0" fontId="2" fillId="0" borderId="0" xfId="4"/>
    <xf numFmtId="0" fontId="17" fillId="9" borderId="7" xfId="4" applyFont="1" applyFill="1" applyBorder="1"/>
    <xf numFmtId="0" fontId="17" fillId="8" borderId="12" xfId="4" applyFont="1" applyFill="1" applyBorder="1"/>
    <xf numFmtId="0" fontId="17" fillId="8" borderId="6" xfId="4" applyFont="1" applyFill="1" applyBorder="1"/>
    <xf numFmtId="1" fontId="2" fillId="0" borderId="0" xfId="4" applyNumberFormat="1">
      <alignment readingOrder="1"/>
    </xf>
    <xf numFmtId="0" fontId="17" fillId="8" borderId="7" xfId="4" applyFont="1" applyFill="1" applyBorder="1"/>
    <xf numFmtId="9" fontId="2" fillId="12" borderId="0" xfId="6" applyFill="1" applyAlignment="1">
      <alignment horizontal="center" readingOrder="1"/>
    </xf>
    <xf numFmtId="9" fontId="17" fillId="8" borderId="7" xfId="6" applyFont="1" applyFill="1" applyBorder="1"/>
    <xf numFmtId="1" fontId="2" fillId="13" borderId="0" xfId="4" applyNumberFormat="1" applyFill="1" applyAlignment="1">
      <alignment horizontal="center" readingOrder="1"/>
    </xf>
    <xf numFmtId="164" fontId="2" fillId="0" borderId="0" xfId="4" applyNumberFormat="1">
      <alignment readingOrder="1"/>
    </xf>
    <xf numFmtId="164" fontId="2" fillId="14" borderId="0" xfId="4" applyNumberFormat="1" applyFill="1" applyAlignment="1">
      <alignment horizontal="center" readingOrder="1"/>
    </xf>
    <xf numFmtId="0" fontId="2" fillId="0" borderId="0" xfId="4" applyAlignment="1">
      <alignment horizontal="center" readingOrder="1"/>
    </xf>
    <xf numFmtId="0" fontId="2" fillId="0" borderId="0" xfId="4" applyFill="1" applyAlignment="1">
      <alignment horizontal="center" readingOrder="1"/>
    </xf>
    <xf numFmtId="0" fontId="17" fillId="12" borderId="7" xfId="4" applyFont="1" applyFill="1" applyBorder="1"/>
    <xf numFmtId="164" fontId="17" fillId="12" borderId="7" xfId="4" applyNumberFormat="1" applyFont="1" applyFill="1" applyBorder="1"/>
    <xf numFmtId="0" fontId="24" fillId="17" borderId="1" xfId="0" applyFont="1" applyFill="1" applyBorder="1" applyAlignment="1">
      <alignment horizontal="left" readingOrder="1"/>
    </xf>
    <xf numFmtId="0" fontId="24" fillId="17" borderId="3" xfId="0" applyFont="1" applyFill="1" applyBorder="1" applyAlignment="1">
      <alignment horizontal="center" wrapText="1" readingOrder="1"/>
    </xf>
    <xf numFmtId="164" fontId="0" fillId="0" borderId="0" xfId="0" applyNumberFormat="1">
      <alignment readingOrder="1"/>
    </xf>
    <xf numFmtId="0" fontId="15" fillId="15" borderId="7" xfId="0" applyFont="1" applyFill="1" applyBorder="1" applyAlignment="1">
      <alignment horizontal="center" wrapText="1" readingOrder="1"/>
    </xf>
    <xf numFmtId="0" fontId="15" fillId="15" borderId="3" xfId="0" applyFont="1" applyFill="1" applyBorder="1" applyAlignment="1">
      <alignment horizontal="center" wrapText="1" readingOrder="1"/>
    </xf>
    <xf numFmtId="164" fontId="15" fillId="15" borderId="3" xfId="0" applyNumberFormat="1" applyFont="1" applyFill="1" applyBorder="1" applyAlignment="1">
      <alignment horizontal="center" wrapText="1" readingOrder="1"/>
    </xf>
    <xf numFmtId="164" fontId="15" fillId="15" borderId="15" xfId="0" applyNumberFormat="1" applyFont="1" applyFill="1" applyBorder="1" applyAlignment="1">
      <alignment horizontal="centerContinuous" wrapText="1" readingOrder="1"/>
    </xf>
    <xf numFmtId="164" fontId="15" fillId="15" borderId="16" xfId="0" applyNumberFormat="1" applyFont="1" applyFill="1" applyBorder="1" applyAlignment="1">
      <alignment horizontal="centerContinuous" wrapText="1" readingOrder="1"/>
    </xf>
    <xf numFmtId="164" fontId="15" fillId="15" borderId="17" xfId="0" applyNumberFormat="1" applyFont="1" applyFill="1" applyBorder="1" applyAlignment="1">
      <alignment horizontal="centerContinuous" wrapText="1" readingOrder="1"/>
    </xf>
    <xf numFmtId="0" fontId="15" fillId="4" borderId="7" xfId="0" applyFont="1" applyFill="1" applyBorder="1" applyAlignment="1">
      <alignment horizontal="center" wrapText="1" readingOrder="1"/>
    </xf>
    <xf numFmtId="0" fontId="15" fillId="4" borderId="3" xfId="0" applyFont="1" applyFill="1" applyBorder="1" applyAlignment="1">
      <alignment horizontal="center" wrapText="1" readingOrder="1"/>
    </xf>
    <xf numFmtId="164" fontId="15" fillId="4" borderId="3" xfId="0" applyNumberFormat="1" applyFont="1" applyFill="1" applyBorder="1" applyAlignment="1">
      <alignment horizontal="center" wrapText="1" readingOrder="1"/>
    </xf>
    <xf numFmtId="9" fontId="0" fillId="0" borderId="0" xfId="0" applyNumberFormat="1"/>
    <xf numFmtId="0" fontId="18" fillId="0" borderId="0" xfId="4" applyFont="1"/>
    <xf numFmtId="0" fontId="25" fillId="10" borderId="18" xfId="4" applyFont="1" applyFill="1" applyBorder="1"/>
    <xf numFmtId="0" fontId="25" fillId="10" borderId="19" xfId="4" applyFont="1" applyFill="1" applyBorder="1"/>
    <xf numFmtId="0" fontId="25" fillId="10" borderId="17" xfId="4" applyFont="1" applyFill="1" applyBorder="1"/>
    <xf numFmtId="0" fontId="26" fillId="8" borderId="10" xfId="33" applyFont="1" applyFill="1" applyBorder="1" applyAlignment="1">
      <alignment horizontal="left" vertical="center" wrapText="1"/>
    </xf>
    <xf numFmtId="0" fontId="26" fillId="8" borderId="7" xfId="33" applyFont="1" applyFill="1" applyBorder="1" applyAlignment="1">
      <alignment horizontal="left" vertical="center" wrapText="1"/>
    </xf>
    <xf numFmtId="0" fontId="27" fillId="0" borderId="7" xfId="33" applyNumberFormat="1" applyFont="1" applyFill="1" applyBorder="1" applyAlignment="1">
      <alignment horizontal="left" vertical="center" wrapText="1"/>
    </xf>
    <xf numFmtId="0" fontId="27" fillId="0" borderId="7" xfId="33" applyFont="1" applyFill="1" applyBorder="1" applyAlignment="1">
      <alignment horizontal="left" vertical="center" wrapText="1"/>
    </xf>
    <xf numFmtId="0" fontId="18" fillId="0" borderId="7" xfId="33" applyFont="1" applyFill="1" applyBorder="1" applyAlignment="1">
      <alignment horizontal="left" vertical="center" wrapText="1"/>
    </xf>
    <xf numFmtId="0" fontId="27" fillId="0" borderId="7" xfId="33" applyFont="1" applyBorder="1" applyAlignment="1">
      <alignment horizontal="left" vertical="center" wrapText="1" readingOrder="1"/>
    </xf>
    <xf numFmtId="0" fontId="27" fillId="0" borderId="7" xfId="33" applyFont="1" applyBorder="1" applyAlignment="1">
      <alignment vertical="center" wrapText="1" readingOrder="1"/>
    </xf>
    <xf numFmtId="0" fontId="27" fillId="0" borderId="7" xfId="33" applyFont="1" applyBorder="1" applyAlignment="1">
      <alignment wrapText="1" readingOrder="1"/>
    </xf>
    <xf numFmtId="0" fontId="27" fillId="0" borderId="7" xfId="33" applyNumberFormat="1" applyFont="1" applyBorder="1" applyAlignment="1">
      <alignment vertical="center" wrapText="1" readingOrder="1"/>
    </xf>
    <xf numFmtId="2" fontId="2" fillId="0" borderId="0" xfId="34" applyNumberFormat="1" applyFont="1"/>
    <xf numFmtId="0" fontId="13" fillId="59" borderId="3" xfId="7" applyFont="1" applyFill="1" applyBorder="1" applyAlignment="1">
      <alignment horizontal="center"/>
    </xf>
    <xf numFmtId="0" fontId="15" fillId="13" borderId="3" xfId="7" applyFont="1" applyFill="1" applyBorder="1" applyAlignment="1">
      <alignment horizontal="center" wrapText="1"/>
    </xf>
    <xf numFmtId="0" fontId="15" fillId="13" borderId="7" xfId="7" applyFont="1" applyFill="1" applyBorder="1" applyAlignment="1">
      <alignment horizontal="center" wrapText="1"/>
    </xf>
    <xf numFmtId="0" fontId="0" fillId="11" borderId="0" xfId="0" applyFill="1">
      <alignment readingOrder="1"/>
    </xf>
    <xf numFmtId="0" fontId="0" fillId="0" borderId="0" xfId="0" quotePrefix="1" applyFill="1">
      <alignment readingOrder="1"/>
    </xf>
    <xf numFmtId="0" fontId="17" fillId="8" borderId="11" xfId="0" applyFont="1" applyFill="1" applyBorder="1"/>
    <xf numFmtId="0" fontId="17" fillId="8" borderId="5" xfId="0" applyFont="1" applyFill="1" applyBorder="1"/>
    <xf numFmtId="1" fontId="0" fillId="0" borderId="0" xfId="0" applyNumberFormat="1">
      <alignment readingOrder="1"/>
    </xf>
    <xf numFmtId="0" fontId="24" fillId="61" borderId="1" xfId="0" applyFont="1" applyFill="1" applyBorder="1" applyAlignment="1">
      <alignment horizontal="left" wrapText="1" readingOrder="1"/>
    </xf>
    <xf numFmtId="0" fontId="24" fillId="61" borderId="3" xfId="0" applyFont="1" applyFill="1" applyBorder="1" applyAlignment="1">
      <alignment horizontal="center" wrapText="1" readingOrder="1"/>
    </xf>
    <xf numFmtId="0" fontId="24" fillId="17" borderId="2" xfId="0" applyFont="1" applyFill="1" applyBorder="1" applyAlignment="1">
      <alignment horizontal="center" wrapText="1" readingOrder="1"/>
    </xf>
    <xf numFmtId="0" fontId="0" fillId="0" borderId="30" xfId="0" applyBorder="1">
      <alignment readingOrder="1"/>
    </xf>
    <xf numFmtId="0" fontId="0" fillId="0" borderId="31" xfId="0" applyBorder="1">
      <alignment readingOrder="1"/>
    </xf>
    <xf numFmtId="0" fontId="0" fillId="0" borderId="32" xfId="0" applyBorder="1">
      <alignment readingOrder="1"/>
    </xf>
    <xf numFmtId="0" fontId="0" fillId="0" borderId="33" xfId="0" applyBorder="1">
      <alignment readingOrder="1"/>
    </xf>
    <xf numFmtId="0" fontId="0" fillId="0" borderId="0" xfId="0" applyBorder="1">
      <alignment readingOrder="1"/>
    </xf>
    <xf numFmtId="0" fontId="0" fillId="0" borderId="34" xfId="0" applyBorder="1">
      <alignment readingOrder="1"/>
    </xf>
    <xf numFmtId="0" fontId="0" fillId="0" borderId="35" xfId="0" applyBorder="1">
      <alignment readingOrder="1"/>
    </xf>
    <xf numFmtId="0" fontId="0" fillId="0" borderId="36" xfId="0" applyBorder="1">
      <alignment readingOrder="1"/>
    </xf>
    <xf numFmtId="0" fontId="0" fillId="0" borderId="37" xfId="0" applyBorder="1">
      <alignment readingOrder="1"/>
    </xf>
    <xf numFmtId="0" fontId="15" fillId="62" borderId="18" xfId="0" applyFont="1" applyFill="1" applyBorder="1" applyAlignment="1">
      <alignment horizontal="centerContinuous" wrapText="1" readingOrder="1"/>
    </xf>
    <xf numFmtId="0" fontId="15" fillId="62" borderId="17" xfId="0" applyFont="1" applyFill="1" applyBorder="1" applyAlignment="1">
      <alignment horizontal="centerContinuous" wrapText="1" readingOrder="1"/>
    </xf>
    <xf numFmtId="164" fontId="15" fillId="62" borderId="18" xfId="0" applyNumberFormat="1" applyFont="1" applyFill="1" applyBorder="1" applyAlignment="1">
      <alignment horizontal="centerContinuous" wrapText="1" readingOrder="1"/>
    </xf>
    <xf numFmtId="164" fontId="15" fillId="62" borderId="19" xfId="0" applyNumberFormat="1" applyFont="1" applyFill="1" applyBorder="1" applyAlignment="1">
      <alignment horizontal="centerContinuous" wrapText="1" readingOrder="1"/>
    </xf>
    <xf numFmtId="164" fontId="15" fillId="62" borderId="17" xfId="0" applyNumberFormat="1" applyFont="1" applyFill="1" applyBorder="1" applyAlignment="1">
      <alignment horizontal="centerContinuous" wrapText="1" readingOrder="1"/>
    </xf>
    <xf numFmtId="164" fontId="15" fillId="62" borderId="2" xfId="0" applyNumberFormat="1" applyFont="1" applyFill="1" applyBorder="1" applyAlignment="1">
      <alignment horizontal="center" wrapText="1" readingOrder="1"/>
    </xf>
    <xf numFmtId="171" fontId="15" fillId="4" borderId="3" xfId="0" applyNumberFormat="1" applyFont="1" applyFill="1" applyBorder="1" applyAlignment="1">
      <alignment horizontal="center" wrapText="1" readingOrder="1"/>
    </xf>
    <xf numFmtId="164" fontId="14" fillId="0" borderId="0" xfId="0" applyNumberFormat="1" applyFont="1">
      <alignment readingOrder="1"/>
    </xf>
    <xf numFmtId="164" fontId="56" fillId="0" borderId="0" xfId="0" applyNumberFormat="1" applyFont="1">
      <alignment readingOrder="1"/>
    </xf>
    <xf numFmtId="0" fontId="15" fillId="15" borderId="18" xfId="0" applyFont="1" applyFill="1" applyBorder="1" applyAlignment="1">
      <alignment horizontal="centerContinuous" wrapText="1" readingOrder="1"/>
    </xf>
    <xf numFmtId="0" fontId="15" fillId="15" borderId="19" xfId="0" applyFont="1" applyFill="1" applyBorder="1" applyAlignment="1">
      <alignment horizontal="centerContinuous" wrapText="1" readingOrder="1"/>
    </xf>
    <xf numFmtId="164" fontId="15" fillId="15" borderId="19" xfId="0" applyNumberFormat="1" applyFont="1" applyFill="1" applyBorder="1" applyAlignment="1">
      <alignment horizontal="centerContinuous" wrapText="1" readingOrder="1"/>
    </xf>
    <xf numFmtId="164" fontId="15" fillId="15" borderId="2" xfId="0" applyNumberFormat="1" applyFont="1" applyFill="1" applyBorder="1" applyAlignment="1">
      <alignment horizontal="center" wrapText="1" readingOrder="1"/>
    </xf>
    <xf numFmtId="164" fontId="15" fillId="15" borderId="18" xfId="0" applyNumberFormat="1" applyFont="1" applyFill="1" applyBorder="1" applyAlignment="1">
      <alignment horizontal="centerContinuous" wrapText="1" readingOrder="1"/>
    </xf>
    <xf numFmtId="0" fontId="3" fillId="0" borderId="0" xfId="0" applyFont="1">
      <alignment readingOrder="1"/>
    </xf>
    <xf numFmtId="172" fontId="3" fillId="0" borderId="0" xfId="0" applyNumberFormat="1" applyFont="1">
      <alignment readingOrder="1"/>
    </xf>
    <xf numFmtId="172" fontId="0" fillId="0" borderId="0" xfId="0" applyNumberFormat="1">
      <alignment readingOrder="1"/>
    </xf>
    <xf numFmtId="172" fontId="56" fillId="0" borderId="0" xfId="0" applyNumberFormat="1" applyFont="1">
      <alignment readingOrder="1"/>
    </xf>
    <xf numFmtId="9" fontId="2" fillId="0" borderId="38" xfId="4" applyNumberFormat="1" applyBorder="1">
      <alignment readingOrder="1"/>
    </xf>
    <xf numFmtId="0" fontId="0" fillId="0" borderId="0" xfId="0" applyFill="1" applyAlignment="1">
      <alignment horizontal="center" readingOrder="1"/>
    </xf>
    <xf numFmtId="0" fontId="57" fillId="0" borderId="39" xfId="0" applyFont="1" applyFill="1" applyBorder="1"/>
    <xf numFmtId="0" fontId="57" fillId="0" borderId="43" xfId="0" applyFont="1" applyFill="1" applyBorder="1"/>
    <xf numFmtId="0" fontId="57" fillId="0" borderId="7" xfId="0" applyFont="1" applyBorder="1" applyAlignment="1">
      <alignment wrapText="1"/>
    </xf>
    <xf numFmtId="0" fontId="57" fillId="0" borderId="7" xfId="0" applyFont="1" applyBorder="1"/>
    <xf numFmtId="0" fontId="57" fillId="0" borderId="7" xfId="0" applyFont="1" applyFill="1" applyBorder="1" applyAlignment="1">
      <alignment wrapText="1"/>
    </xf>
    <xf numFmtId="0" fontId="57" fillId="0" borderId="1" xfId="0" applyFont="1" applyFill="1" applyBorder="1"/>
    <xf numFmtId="0" fontId="58" fillId="0" borderId="43" xfId="0" applyFont="1" applyFill="1" applyBorder="1" applyAlignment="1">
      <alignment wrapText="1"/>
    </xf>
    <xf numFmtId="0" fontId="57" fillId="0" borderId="1" xfId="0" applyFont="1" applyFill="1" applyBorder="1" applyAlignment="1">
      <alignment wrapText="1"/>
    </xf>
    <xf numFmtId="0" fontId="57" fillId="0" borderId="45" xfId="0" applyFont="1" applyFill="1" applyBorder="1" applyAlignment="1">
      <alignment wrapText="1"/>
    </xf>
    <xf numFmtId="173" fontId="0" fillId="0" borderId="0" xfId="1" applyNumberFormat="1" applyFont="1"/>
    <xf numFmtId="44" fontId="0" fillId="0" borderId="0" xfId="2" applyFont="1"/>
    <xf numFmtId="0" fontId="0" fillId="0" borderId="0" xfId="0" quotePrefix="1"/>
    <xf numFmtId="0" fontId="57" fillId="0" borderId="0" xfId="0" applyFont="1"/>
    <xf numFmtId="166" fontId="0" fillId="0" borderId="0" xfId="0" applyNumberFormat="1"/>
    <xf numFmtId="164" fontId="3" fillId="0" borderId="0" xfId="0" applyNumberFormat="1" applyFont="1">
      <alignment readingOrder="1"/>
    </xf>
    <xf numFmtId="9" fontId="2" fillId="76" borderId="7" xfId="0" applyNumberFormat="1" applyFont="1" applyFill="1" applyBorder="1"/>
    <xf numFmtId="9" fontId="2" fillId="76" borderId="7" xfId="6" applyFont="1" applyFill="1" applyBorder="1"/>
    <xf numFmtId="0" fontId="17" fillId="8" borderId="7" xfId="211" applyFont="1" applyFill="1" applyBorder="1"/>
    <xf numFmtId="0" fontId="17" fillId="8" borderId="8" xfId="211" applyFont="1" applyFill="1" applyBorder="1"/>
    <xf numFmtId="0" fontId="17" fillId="8" borderId="11" xfId="211" applyFont="1" applyFill="1" applyBorder="1"/>
    <xf numFmtId="0" fontId="17" fillId="8" borderId="12" xfId="211" applyFont="1" applyFill="1" applyBorder="1"/>
    <xf numFmtId="164" fontId="15" fillId="15" borderId="15" xfId="211" applyNumberFormat="1" applyFont="1" applyFill="1" applyBorder="1" applyAlignment="1">
      <alignment horizontal="centerContinuous" wrapText="1" readingOrder="1"/>
    </xf>
    <xf numFmtId="164" fontId="15" fillId="15" borderId="16" xfId="211" applyNumberFormat="1" applyFont="1" applyFill="1" applyBorder="1" applyAlignment="1">
      <alignment horizontal="centerContinuous" wrapText="1" readingOrder="1"/>
    </xf>
    <xf numFmtId="164" fontId="15" fillId="15" borderId="17" xfId="211" applyNumberFormat="1" applyFont="1" applyFill="1" applyBorder="1" applyAlignment="1">
      <alignment horizontal="centerContinuous" wrapText="1" readingOrder="1"/>
    </xf>
    <xf numFmtId="164" fontId="15" fillId="15" borderId="3" xfId="211" applyNumberFormat="1" applyFont="1" applyFill="1" applyBorder="1" applyAlignment="1">
      <alignment horizontal="center" wrapText="1" readingOrder="1"/>
    </xf>
    <xf numFmtId="0" fontId="2" fillId="0" borderId="0" xfId="211"/>
    <xf numFmtId="0" fontId="17" fillId="8" borderId="4" xfId="211" applyFont="1" applyFill="1" applyBorder="1"/>
    <xf numFmtId="0" fontId="17" fillId="8" borderId="6" xfId="211" applyFont="1" applyFill="1" applyBorder="1"/>
    <xf numFmtId="164" fontId="15" fillId="4" borderId="3" xfId="211" applyNumberFormat="1" applyFont="1" applyFill="1" applyBorder="1" applyAlignment="1">
      <alignment horizontal="center" wrapText="1" readingOrder="1"/>
    </xf>
    <xf numFmtId="0" fontId="17" fillId="9" borderId="7" xfId="211" applyFont="1" applyFill="1" applyBorder="1"/>
    <xf numFmtId="2" fontId="2" fillId="13" borderId="0" xfId="211" applyNumberFormat="1" applyFill="1" applyAlignment="1">
      <alignment horizontal="center" readingOrder="1"/>
    </xf>
    <xf numFmtId="1" fontId="2" fillId="13" borderId="0" xfId="211" applyNumberFormat="1" applyFill="1" applyAlignment="1">
      <alignment horizontal="center" readingOrder="1"/>
    </xf>
    <xf numFmtId="0" fontId="2" fillId="0" borderId="0" xfId="211">
      <alignment readingOrder="1"/>
    </xf>
    <xf numFmtId="164" fontId="2" fillId="0" borderId="0" xfId="211" applyNumberFormat="1">
      <alignment readingOrder="1"/>
    </xf>
    <xf numFmtId="43" fontId="0" fillId="13" borderId="0" xfId="8" applyFont="1" applyFill="1" applyAlignment="1">
      <alignment horizontal="center" readingOrder="1"/>
    </xf>
    <xf numFmtId="164" fontId="2" fillId="0" borderId="0" xfId="211" applyNumberFormat="1"/>
    <xf numFmtId="0" fontId="0" fillId="8" borderId="0" xfId="0" applyFill="1">
      <alignment readingOrder="1"/>
    </xf>
    <xf numFmtId="0" fontId="0" fillId="8" borderId="0" xfId="0" applyFill="1" applyAlignment="1">
      <alignment vertical="center" wrapText="1" readingOrder="1"/>
    </xf>
    <xf numFmtId="164" fontId="2" fillId="11" borderId="0" xfId="4" applyNumberFormat="1" applyFill="1">
      <alignment readingOrder="1"/>
    </xf>
    <xf numFmtId="2" fontId="2" fillId="0" borderId="0" xfId="211" applyNumberFormat="1">
      <alignment readingOrder="1"/>
    </xf>
    <xf numFmtId="2" fontId="2" fillId="0" borderId="0" xfId="211" applyNumberFormat="1"/>
    <xf numFmtId="0" fontId="2" fillId="10" borderId="0" xfId="4" applyFill="1" applyAlignment="1">
      <alignment horizontal="left" vertical="center" readingOrder="1"/>
    </xf>
    <xf numFmtId="0" fontId="15" fillId="6" borderId="1" xfId="7" applyFont="1" applyFill="1" applyBorder="1" applyAlignment="1">
      <alignment horizontal="center"/>
    </xf>
    <xf numFmtId="0" fontId="15" fillId="6" borderId="2" xfId="7" applyFont="1" applyFill="1" applyBorder="1" applyAlignment="1">
      <alignment horizontal="center"/>
    </xf>
    <xf numFmtId="0" fontId="15" fillId="6" borderId="3" xfId="7" applyFont="1" applyFill="1" applyBorder="1" applyAlignment="1">
      <alignment horizontal="center"/>
    </xf>
    <xf numFmtId="0" fontId="12" fillId="7" borderId="7" xfId="0" applyFont="1" applyFill="1" applyBorder="1" applyAlignment="1">
      <alignment horizontal="center"/>
    </xf>
    <xf numFmtId="0" fontId="3" fillId="0" borderId="7" xfId="0" applyFont="1" applyBorder="1" applyAlignment="1">
      <alignment horizontal="center"/>
    </xf>
    <xf numFmtId="0" fontId="3" fillId="60" borderId="7" xfId="7" applyFont="1" applyFill="1" applyBorder="1" applyAlignment="1">
      <alignment horizontal="center"/>
    </xf>
    <xf numFmtId="0" fontId="57" fillId="0" borderId="40" xfId="0" applyFont="1" applyBorder="1" applyAlignment="1">
      <alignment horizontal="center"/>
    </xf>
    <xf numFmtId="0" fontId="57" fillId="0" borderId="41" xfId="0" applyFont="1" applyBorder="1" applyAlignment="1">
      <alignment horizontal="center"/>
    </xf>
    <xf numFmtId="0" fontId="57" fillId="0" borderId="42" xfId="0" applyFont="1" applyBorder="1" applyAlignment="1">
      <alignment horizontal="center" wrapText="1"/>
    </xf>
    <xf numFmtId="0" fontId="57" fillId="0" borderId="32" xfId="0" applyFont="1" applyBorder="1" applyAlignment="1">
      <alignment horizontal="center" wrapText="1"/>
    </xf>
    <xf numFmtId="0" fontId="57" fillId="0" borderId="4" xfId="0" applyFont="1" applyBorder="1" applyAlignment="1">
      <alignment horizontal="center" wrapText="1"/>
    </xf>
    <xf numFmtId="0" fontId="57" fillId="0" borderId="44" xfId="0" applyFont="1" applyBorder="1" applyAlignment="1">
      <alignment horizontal="center" wrapText="1"/>
    </xf>
  </cellXfs>
  <cellStyles count="8153">
    <cellStyle name="20% - Accent1 2" xfId="35"/>
    <cellStyle name="20% - Accent1 2 2" xfId="36"/>
    <cellStyle name="20% - Accent1 3" xfId="37"/>
    <cellStyle name="20% - Accent1 3 2" xfId="366"/>
    <cellStyle name="20% - Accent1 4" xfId="367"/>
    <cellStyle name="20% - Accent1 4 2" xfId="368"/>
    <cellStyle name="20% - Accent1 5" xfId="369"/>
    <cellStyle name="20% - Accent2 2" xfId="38"/>
    <cellStyle name="20% - Accent2 2 2" xfId="370"/>
    <cellStyle name="20% - Accent2 3" xfId="39"/>
    <cellStyle name="20% - Accent2 3 2" xfId="371"/>
    <cellStyle name="20% - Accent2 4" xfId="372"/>
    <cellStyle name="20% - Accent2 4 2" xfId="373"/>
    <cellStyle name="20% - Accent2 5" xfId="374"/>
    <cellStyle name="20% - Accent3 2" xfId="40"/>
    <cellStyle name="20% - Accent3 2 2" xfId="41"/>
    <cellStyle name="20% - Accent3 3" xfId="42"/>
    <cellStyle name="20% - Accent3 3 2" xfId="375"/>
    <cellStyle name="20% - Accent3 4" xfId="376"/>
    <cellStyle name="20% - Accent3 4 2" xfId="377"/>
    <cellStyle name="20% - Accent3 5" xfId="378"/>
    <cellStyle name="20% - Accent4 2" xfId="43"/>
    <cellStyle name="20% - Accent4 2 2" xfId="44"/>
    <cellStyle name="20% - Accent4 3" xfId="45"/>
    <cellStyle name="20% - Accent4 3 2" xfId="379"/>
    <cellStyle name="20% - Accent4 4" xfId="380"/>
    <cellStyle name="20% - Accent4 4 2" xfId="381"/>
    <cellStyle name="20% - Accent4 5" xfId="382"/>
    <cellStyle name="20% - Accent5 2" xfId="46"/>
    <cellStyle name="20% - Accent5 2 2" xfId="383"/>
    <cellStyle name="20% - Accent5 3" xfId="47"/>
    <cellStyle name="20% - Accent5 3 2" xfId="384"/>
    <cellStyle name="20% - Accent5 4" xfId="385"/>
    <cellStyle name="20% - Accent5 4 2" xfId="386"/>
    <cellStyle name="20% - Accent5 5" xfId="387"/>
    <cellStyle name="20% - Accent6 2" xfId="48"/>
    <cellStyle name="20% - Accent6 2 2" xfId="388"/>
    <cellStyle name="20% - Accent6 3" xfId="49"/>
    <cellStyle name="20% - Accent6 3 2" xfId="389"/>
    <cellStyle name="20% - Accent6 4" xfId="390"/>
    <cellStyle name="20% - Accent6 4 2" xfId="391"/>
    <cellStyle name="20% - Accent6 5" xfId="392"/>
    <cellStyle name="40% - Accent1 2" xfId="50"/>
    <cellStyle name="40% - Accent1 2 2" xfId="51"/>
    <cellStyle name="40% - Accent1 3" xfId="52"/>
    <cellStyle name="40% - Accent1 3 2" xfId="393"/>
    <cellStyle name="40% - Accent1 4" xfId="394"/>
    <cellStyle name="40% - Accent1 4 2" xfId="395"/>
    <cellStyle name="40% - Accent1 5" xfId="396"/>
    <cellStyle name="40% - Accent2 2" xfId="53"/>
    <cellStyle name="40% - Accent2 2 2" xfId="54"/>
    <cellStyle name="40% - Accent2 3" xfId="55"/>
    <cellStyle name="40% - Accent2 3 2" xfId="397"/>
    <cellStyle name="40% - Accent2 4" xfId="398"/>
    <cellStyle name="40% - Accent2 4 2" xfId="399"/>
    <cellStyle name="40% - Accent2 5" xfId="400"/>
    <cellStyle name="40% - Accent3 2" xfId="56"/>
    <cellStyle name="40% - Accent3 2 2" xfId="57"/>
    <cellStyle name="40% - Accent3 3" xfId="58"/>
    <cellStyle name="40% - Accent3 3 2" xfId="401"/>
    <cellStyle name="40% - Accent3 4" xfId="402"/>
    <cellStyle name="40% - Accent3 4 2" xfId="403"/>
    <cellStyle name="40% - Accent3 5" xfId="404"/>
    <cellStyle name="40% - Accent4 2" xfId="59"/>
    <cellStyle name="40% - Accent4 2 2" xfId="60"/>
    <cellStyle name="40% - Accent4 3" xfId="61"/>
    <cellStyle name="40% - Accent4 3 2" xfId="405"/>
    <cellStyle name="40% - Accent4 4" xfId="406"/>
    <cellStyle name="40% - Accent4 4 2" xfId="407"/>
    <cellStyle name="40% - Accent4 5" xfId="408"/>
    <cellStyle name="40% - Accent5 2" xfId="62"/>
    <cellStyle name="40% - Accent5 2 2" xfId="409"/>
    <cellStyle name="40% - Accent5 3" xfId="63"/>
    <cellStyle name="40% - Accent5 3 2" xfId="410"/>
    <cellStyle name="40% - Accent5 4" xfId="411"/>
    <cellStyle name="40% - Accent5 4 2" xfId="412"/>
    <cellStyle name="40% - Accent5 5" xfId="413"/>
    <cellStyle name="40% - Accent6 2" xfId="64"/>
    <cellStyle name="40% - Accent6 2 2" xfId="65"/>
    <cellStyle name="40% - Accent6 3" xfId="66"/>
    <cellStyle name="40% - Accent6 3 2" xfId="414"/>
    <cellStyle name="40% - Accent6 4" xfId="415"/>
    <cellStyle name="40% - Accent6 4 2" xfId="416"/>
    <cellStyle name="40% - Accent6 5" xfId="417"/>
    <cellStyle name="60% - Accent1 2" xfId="67"/>
    <cellStyle name="60% - Accent1 2 2" xfId="68"/>
    <cellStyle name="60% - Accent1 3" xfId="69"/>
    <cellStyle name="60% - Accent2 2" xfId="70"/>
    <cellStyle name="60% - Accent2 2 2" xfId="71"/>
    <cellStyle name="60% - Accent2 3" xfId="72"/>
    <cellStyle name="60% - Accent3 2" xfId="73"/>
    <cellStyle name="60% - Accent3 2 2" xfId="74"/>
    <cellStyle name="60% - Accent3 3" xfId="75"/>
    <cellStyle name="60% - Accent4 2" xfId="76"/>
    <cellStyle name="60% - Accent4 2 2" xfId="77"/>
    <cellStyle name="60% - Accent4 3" xfId="78"/>
    <cellStyle name="60% - Accent5 2" xfId="79"/>
    <cellStyle name="60% - Accent5 3" xfId="80"/>
    <cellStyle name="60% - Accent6 2" xfId="81"/>
    <cellStyle name="60% - Accent6 2 2" xfId="82"/>
    <cellStyle name="60% - Accent6 3" xfId="83"/>
    <cellStyle name="Accent1 - 20%" xfId="84"/>
    <cellStyle name="Accent1 - 40%" xfId="85"/>
    <cellStyle name="Accent1 - 60%" xfId="86"/>
    <cellStyle name="Accent1 2" xfId="87"/>
    <cellStyle name="Accent1 2 2" xfId="88"/>
    <cellStyle name="Accent1 3" xfId="89"/>
    <cellStyle name="Accent2 - 20%" xfId="90"/>
    <cellStyle name="Accent2 - 40%" xfId="91"/>
    <cellStyle name="Accent2 - 60%" xfId="92"/>
    <cellStyle name="Accent2 2" xfId="93"/>
    <cellStyle name="Accent2 3" xfId="94"/>
    <cellStyle name="Accent3 - 20%" xfId="95"/>
    <cellStyle name="Accent3 - 40%" xfId="96"/>
    <cellStyle name="Accent3 - 60%" xfId="97"/>
    <cellStyle name="Accent3 2" xfId="98"/>
    <cellStyle name="Accent3 2 2" xfId="99"/>
    <cellStyle name="Accent3 3" xfId="100"/>
    <cellStyle name="Accent4 - 20%" xfId="101"/>
    <cellStyle name="Accent4 - 40%" xfId="102"/>
    <cellStyle name="Accent4 - 60%" xfId="103"/>
    <cellStyle name="Accent4 2" xfId="104"/>
    <cellStyle name="Accent4 2 2" xfId="105"/>
    <cellStyle name="Accent4 3" xfId="106"/>
    <cellStyle name="Accent5 - 20%" xfId="107"/>
    <cellStyle name="Accent5 - 40%" xfId="108"/>
    <cellStyle name="Accent5 - 60%" xfId="109"/>
    <cellStyle name="Accent5 2" xfId="110"/>
    <cellStyle name="Accent5 3" xfId="111"/>
    <cellStyle name="Accent6 - 20%" xfId="112"/>
    <cellStyle name="Accent6 - 40%" xfId="113"/>
    <cellStyle name="Accent6 - 60%" xfId="114"/>
    <cellStyle name="Accent6 2" xfId="115"/>
    <cellStyle name="Accent6 3" xfId="116"/>
    <cellStyle name="Bad 2" xfId="117"/>
    <cellStyle name="Bad 2 2" xfId="118"/>
    <cellStyle name="Bad 3" xfId="119"/>
    <cellStyle name="Calculation 2" xfId="120"/>
    <cellStyle name="Calculation 2 2" xfId="121"/>
    <cellStyle name="Calculation 3" xfId="122"/>
    <cellStyle name="Calculation 4" xfId="418"/>
    <cellStyle name="Check Cell 2" xfId="123"/>
    <cellStyle name="Check Cell 3" xfId="124"/>
    <cellStyle name="Comma" xfId="1" builtinId="3"/>
    <cellStyle name="Comma [0] 2" xfId="125"/>
    <cellStyle name="Comma 10" xfId="419"/>
    <cellStyle name="Comma 11" xfId="420"/>
    <cellStyle name="Comma 2" xfId="8"/>
    <cellStyle name="Comma 2 2" xfId="126"/>
    <cellStyle name="Comma 2 2 2" xfId="127"/>
    <cellStyle name="Comma 2 2 3" xfId="128"/>
    <cellStyle name="Comma 2 2 3 2" xfId="421"/>
    <cellStyle name="Comma 2 2 4" xfId="422"/>
    <cellStyle name="Comma 2 2 4 2" xfId="423"/>
    <cellStyle name="Comma 2 2 5" xfId="424"/>
    <cellStyle name="Comma 2 2 5 2" xfId="425"/>
    <cellStyle name="Comma 2 2 6" xfId="426"/>
    <cellStyle name="Comma 2 2 6 2" xfId="427"/>
    <cellStyle name="Comma 2 2 7" xfId="428"/>
    <cellStyle name="Comma 2 2 8" xfId="429"/>
    <cellStyle name="Comma 2 3" xfId="129"/>
    <cellStyle name="Comma 2 3 2" xfId="430"/>
    <cellStyle name="Comma 2 4" xfId="130"/>
    <cellStyle name="Comma 2 4 2" xfId="431"/>
    <cellStyle name="Comma 2 5" xfId="131"/>
    <cellStyle name="Comma 3" xfId="9"/>
    <cellStyle name="Comma 3 10" xfId="432"/>
    <cellStyle name="Comma 3 2" xfId="132"/>
    <cellStyle name="Comma 3 2 2" xfId="133"/>
    <cellStyle name="Comma 3 2 3" xfId="134"/>
    <cellStyle name="Comma 3 2 4" xfId="433"/>
    <cellStyle name="Comma 3 3" xfId="135"/>
    <cellStyle name="Comma 3 3 2" xfId="136"/>
    <cellStyle name="Comma 3 3 3" xfId="137"/>
    <cellStyle name="Comma 3 3 4" xfId="138"/>
    <cellStyle name="Comma 3 4" xfId="139"/>
    <cellStyle name="Comma 3 4 2" xfId="434"/>
    <cellStyle name="Comma 3 5" xfId="435"/>
    <cellStyle name="Comma 3 5 2" xfId="436"/>
    <cellStyle name="Comma 3 6" xfId="437"/>
    <cellStyle name="Comma 3 6 2" xfId="438"/>
    <cellStyle name="Comma 3 7" xfId="439"/>
    <cellStyle name="Comma 3 8" xfId="440"/>
    <cellStyle name="Comma 3 9" xfId="441"/>
    <cellStyle name="Comma 4" xfId="140"/>
    <cellStyle name="Comma 4 2" xfId="141"/>
    <cellStyle name="Comma 4 2 2" xfId="142"/>
    <cellStyle name="Comma 4 3" xfId="143"/>
    <cellStyle name="Comma 5" xfId="144"/>
    <cellStyle name="Comma 5 2" xfId="145"/>
    <cellStyle name="Comma 5 3" xfId="146"/>
    <cellStyle name="Comma 6" xfId="147"/>
    <cellStyle name="Comma 7" xfId="148"/>
    <cellStyle name="Comma 8" xfId="149"/>
    <cellStyle name="Comma 9" xfId="442"/>
    <cellStyle name="Currency" xfId="2" builtinId="4"/>
    <cellStyle name="Currency 2" xfId="10"/>
    <cellStyle name="Currency 2 2" xfId="150"/>
    <cellStyle name="Currency 2 2 2" xfId="151"/>
    <cellStyle name="Currency 2 2 3" xfId="152"/>
    <cellStyle name="Currency 2 2 4" xfId="443"/>
    <cellStyle name="Currency 2 3" xfId="153"/>
    <cellStyle name="Currency 2 3 2" xfId="444"/>
    <cellStyle name="Currency 2 4" xfId="154"/>
    <cellStyle name="Currency 2 5" xfId="155"/>
    <cellStyle name="Currency 2 6" xfId="445"/>
    <cellStyle name="Currency 3" xfId="11"/>
    <cellStyle name="Currency 3 2" xfId="156"/>
    <cellStyle name="Currency 3 2 2" xfId="157"/>
    <cellStyle name="Currency 3 2 3" xfId="158"/>
    <cellStyle name="Currency 3 2 4" xfId="446"/>
    <cellStyle name="Currency 3 3" xfId="159"/>
    <cellStyle name="Currency 3 4" xfId="160"/>
    <cellStyle name="Currency 3 4 2" xfId="447"/>
    <cellStyle name="Currency 3 5" xfId="448"/>
    <cellStyle name="Currency 4" xfId="12"/>
    <cellStyle name="Currency 4 2" xfId="449"/>
    <cellStyle name="Currency 4 3" xfId="450"/>
    <cellStyle name="Currency 5" xfId="161"/>
    <cellStyle name="Currency 5 2" xfId="162"/>
    <cellStyle name="Currency 5 2 2" xfId="163"/>
    <cellStyle name="Currency 5 3" xfId="164"/>
    <cellStyle name="Currency 6" xfId="165"/>
    <cellStyle name="Currency 6 2" xfId="166"/>
    <cellStyle name="Currency 7" xfId="167"/>
    <cellStyle name="Currency 7 2" xfId="168"/>
    <cellStyle name="Currency 8" xfId="169"/>
    <cellStyle name="Data Field" xfId="13"/>
    <cellStyle name="Data Field 2" xfId="170"/>
    <cellStyle name="Data Field 2 2" xfId="171"/>
    <cellStyle name="Data Field 2 3" xfId="172"/>
    <cellStyle name="Data Field 2 4" xfId="451"/>
    <cellStyle name="Data Field 3" xfId="173"/>
    <cellStyle name="Data Field 4" xfId="174"/>
    <cellStyle name="Data Field 4 2" xfId="452"/>
    <cellStyle name="Data Field 5" xfId="453"/>
    <cellStyle name="Data Name" xfId="14"/>
    <cellStyle name="Data Name 2" xfId="15"/>
    <cellStyle name="Data Name 2 2" xfId="454"/>
    <cellStyle name="Data Name 2 3" xfId="455"/>
    <cellStyle name="Data Name 3" xfId="456"/>
    <cellStyle name="Data Name 4" xfId="457"/>
    <cellStyle name="Date/Time" xfId="16"/>
    <cellStyle name="Emphasis 1" xfId="175"/>
    <cellStyle name="Emphasis 2" xfId="176"/>
    <cellStyle name="Emphasis 3" xfId="177"/>
    <cellStyle name="Explanatory Text 2" xfId="178"/>
    <cellStyle name="Explanatory Text 3" xfId="179"/>
    <cellStyle name="Good 2" xfId="180"/>
    <cellStyle name="Good 3" xfId="181"/>
    <cellStyle name="Heading" xfId="17"/>
    <cellStyle name="Heading 1 2" xfId="182"/>
    <cellStyle name="Heading 1 2 2" xfId="183"/>
    <cellStyle name="Heading 1 3" xfId="184"/>
    <cellStyle name="Heading 2 2" xfId="18"/>
    <cellStyle name="Heading 2 2 2" xfId="458"/>
    <cellStyle name="Heading 2 3" xfId="19"/>
    <cellStyle name="Heading 2 4" xfId="459"/>
    <cellStyle name="Heading 3 2" xfId="185"/>
    <cellStyle name="Heading 3 2 2" xfId="186"/>
    <cellStyle name="Heading 3 3" xfId="187"/>
    <cellStyle name="Heading 4 2" xfId="188"/>
    <cellStyle name="Heading 4 2 2" xfId="189"/>
    <cellStyle name="Heading 4 3" xfId="190"/>
    <cellStyle name="Hyperlink 2" xfId="5"/>
    <cellStyle name="Hyperlink 2 2" xfId="20"/>
    <cellStyle name="Hyperlink 2 2 2" xfId="191"/>
    <cellStyle name="Hyperlink 2 3" xfId="460"/>
    <cellStyle name="Hyperlink 2_ResWXMF_FY10v2_0" xfId="192"/>
    <cellStyle name="Hyperlink 3" xfId="193"/>
    <cellStyle name="Hyperlink 3 2" xfId="194"/>
    <cellStyle name="Hyperlink 3 2 2" xfId="195"/>
    <cellStyle name="Hyperlink 4" xfId="196"/>
    <cellStyle name="Hyperlink 5" xfId="197"/>
    <cellStyle name="Hyperlink 6" xfId="198"/>
    <cellStyle name="Hyperlink 7" xfId="199"/>
    <cellStyle name="Hyperlink 8" xfId="200"/>
    <cellStyle name="Input 2" xfId="201"/>
    <cellStyle name="Input 3" xfId="202"/>
    <cellStyle name="Linked Cell 2" xfId="203"/>
    <cellStyle name="Linked Cell 3" xfId="204"/>
    <cellStyle name="Neutral 2" xfId="205"/>
    <cellStyle name="Neutral 3" xfId="206"/>
    <cellStyle name="Normal" xfId="0" builtinId="0"/>
    <cellStyle name="Normal 10" xfId="207"/>
    <cellStyle name="Normal 10 2" xfId="208"/>
    <cellStyle name="Normal 10 3" xfId="461"/>
    <cellStyle name="Normal 10 3 2" xfId="462"/>
    <cellStyle name="Normal 10 4" xfId="463"/>
    <cellStyle name="Normal 10 5" xfId="464"/>
    <cellStyle name="Normal 11" xfId="209"/>
    <cellStyle name="Normal 11 2" xfId="465"/>
    <cellStyle name="Normal 12" xfId="210"/>
    <cellStyle name="Normal 12 2" xfId="466"/>
    <cellStyle name="Normal 13" xfId="211"/>
    <cellStyle name="Normal 13 2" xfId="212"/>
    <cellStyle name="Normal 13 3" xfId="213"/>
    <cellStyle name="Normal 14" xfId="214"/>
    <cellStyle name="Normal 14 2" xfId="215"/>
    <cellStyle name="Normal 14 2 2" xfId="216"/>
    <cellStyle name="Normal 14 3" xfId="217"/>
    <cellStyle name="Normal 14 3 2" xfId="218"/>
    <cellStyle name="Normal 14 4" xfId="219"/>
    <cellStyle name="Normal 14 5" xfId="467"/>
    <cellStyle name="Normal 15" xfId="220"/>
    <cellStyle name="Normal 15 2" xfId="221"/>
    <cellStyle name="Normal 15 2 2" xfId="222"/>
    <cellStyle name="Normal 15 3" xfId="223"/>
    <cellStyle name="Normal 15 4" xfId="224"/>
    <cellStyle name="Normal 15 5" xfId="468"/>
    <cellStyle name="Normal 16" xfId="225"/>
    <cellStyle name="Normal 16 2" xfId="226"/>
    <cellStyle name="Normal 16 3" xfId="227"/>
    <cellStyle name="Normal 16 4" xfId="469"/>
    <cellStyle name="Normal 17" xfId="228"/>
    <cellStyle name="Normal 17 2" xfId="229"/>
    <cellStyle name="Normal 17 3" xfId="470"/>
    <cellStyle name="Normal 18" xfId="230"/>
    <cellStyle name="Normal 18 2" xfId="471"/>
    <cellStyle name="Normal 19" xfId="231"/>
    <cellStyle name="Normal 19 2" xfId="472"/>
    <cellStyle name="Normal 2" xfId="21"/>
    <cellStyle name="Normal 2 10" xfId="473"/>
    <cellStyle name="Normal 2 10 10" xfId="474"/>
    <cellStyle name="Normal 2 10 10 2" xfId="475"/>
    <cellStyle name="Normal 2 10 10 2 2" xfId="476"/>
    <cellStyle name="Normal 2 10 10 3" xfId="477"/>
    <cellStyle name="Normal 2 10 11" xfId="478"/>
    <cellStyle name="Normal 2 10 11 2" xfId="479"/>
    <cellStyle name="Normal 2 10 11 2 2" xfId="480"/>
    <cellStyle name="Normal 2 10 11 3" xfId="481"/>
    <cellStyle name="Normal 2 10 12" xfId="482"/>
    <cellStyle name="Normal 2 10 12 2" xfId="483"/>
    <cellStyle name="Normal 2 10 12 2 2" xfId="484"/>
    <cellStyle name="Normal 2 10 12 3" xfId="485"/>
    <cellStyle name="Normal 2 10 13" xfId="486"/>
    <cellStyle name="Normal 2 10 13 2" xfId="487"/>
    <cellStyle name="Normal 2 10 13 2 2" xfId="488"/>
    <cellStyle name="Normal 2 10 13 3" xfId="489"/>
    <cellStyle name="Normal 2 10 14" xfId="490"/>
    <cellStyle name="Normal 2 10 14 2" xfId="491"/>
    <cellStyle name="Normal 2 10 14 2 2" xfId="492"/>
    <cellStyle name="Normal 2 10 14 3" xfId="493"/>
    <cellStyle name="Normal 2 10 15" xfId="494"/>
    <cellStyle name="Normal 2 10 15 2" xfId="495"/>
    <cellStyle name="Normal 2 10 15 2 2" xfId="496"/>
    <cellStyle name="Normal 2 10 15 3" xfId="497"/>
    <cellStyle name="Normal 2 10 16" xfId="498"/>
    <cellStyle name="Normal 2 10 16 2" xfId="499"/>
    <cellStyle name="Normal 2 10 16 2 2" xfId="500"/>
    <cellStyle name="Normal 2 10 16 3" xfId="501"/>
    <cellStyle name="Normal 2 10 17" xfId="502"/>
    <cellStyle name="Normal 2 10 17 2" xfId="503"/>
    <cellStyle name="Normal 2 10 17 2 2" xfId="504"/>
    <cellStyle name="Normal 2 10 17 3" xfId="505"/>
    <cellStyle name="Normal 2 10 18" xfId="506"/>
    <cellStyle name="Normal 2 10 18 2" xfId="507"/>
    <cellStyle name="Normal 2 10 18 2 2" xfId="508"/>
    <cellStyle name="Normal 2 10 18 3" xfId="509"/>
    <cellStyle name="Normal 2 10 19" xfId="510"/>
    <cellStyle name="Normal 2 10 19 2" xfId="511"/>
    <cellStyle name="Normal 2 10 19 2 2" xfId="512"/>
    <cellStyle name="Normal 2 10 19 3" xfId="513"/>
    <cellStyle name="Normal 2 10 2" xfId="514"/>
    <cellStyle name="Normal 2 10 2 2" xfId="515"/>
    <cellStyle name="Normal 2 10 2 2 2" xfId="516"/>
    <cellStyle name="Normal 2 10 2 3" xfId="517"/>
    <cellStyle name="Normal 2 10 20" xfId="518"/>
    <cellStyle name="Normal 2 10 20 2" xfId="519"/>
    <cellStyle name="Normal 2 10 20 2 2" xfId="520"/>
    <cellStyle name="Normal 2 10 20 3" xfId="521"/>
    <cellStyle name="Normal 2 10 21" xfId="522"/>
    <cellStyle name="Normal 2 10 21 2" xfId="523"/>
    <cellStyle name="Normal 2 10 21 2 2" xfId="524"/>
    <cellStyle name="Normal 2 10 21 3" xfId="525"/>
    <cellStyle name="Normal 2 10 22" xfId="526"/>
    <cellStyle name="Normal 2 10 22 2" xfId="527"/>
    <cellStyle name="Normal 2 10 22 2 2" xfId="528"/>
    <cellStyle name="Normal 2 10 22 3" xfId="529"/>
    <cellStyle name="Normal 2 10 23" xfId="530"/>
    <cellStyle name="Normal 2 10 23 2" xfId="531"/>
    <cellStyle name="Normal 2 10 23 2 2" xfId="532"/>
    <cellStyle name="Normal 2 10 23 3" xfId="533"/>
    <cellStyle name="Normal 2 10 24" xfId="534"/>
    <cellStyle name="Normal 2 10 24 2" xfId="535"/>
    <cellStyle name="Normal 2 10 25" xfId="536"/>
    <cellStyle name="Normal 2 10 3" xfId="537"/>
    <cellStyle name="Normal 2 10 3 2" xfId="538"/>
    <cellStyle name="Normal 2 10 3 2 2" xfId="539"/>
    <cellStyle name="Normal 2 10 3 3" xfId="540"/>
    <cellStyle name="Normal 2 10 4" xfId="541"/>
    <cellStyle name="Normal 2 10 4 2" xfId="542"/>
    <cellStyle name="Normal 2 10 4 2 2" xfId="543"/>
    <cellStyle name="Normal 2 10 4 3" xfId="544"/>
    <cellStyle name="Normal 2 10 5" xfId="545"/>
    <cellStyle name="Normal 2 10 5 2" xfId="546"/>
    <cellStyle name="Normal 2 10 5 2 2" xfId="547"/>
    <cellStyle name="Normal 2 10 5 3" xfId="548"/>
    <cellStyle name="Normal 2 10 6" xfId="549"/>
    <cellStyle name="Normal 2 10 6 2" xfId="550"/>
    <cellStyle name="Normal 2 10 6 2 2" xfId="551"/>
    <cellStyle name="Normal 2 10 6 3" xfId="552"/>
    <cellStyle name="Normal 2 10 7" xfId="553"/>
    <cellStyle name="Normal 2 10 7 2" xfId="554"/>
    <cellStyle name="Normal 2 10 7 2 2" xfId="555"/>
    <cellStyle name="Normal 2 10 7 3" xfId="556"/>
    <cellStyle name="Normal 2 10 8" xfId="557"/>
    <cellStyle name="Normal 2 10 8 2" xfId="558"/>
    <cellStyle name="Normal 2 10 8 2 2" xfId="559"/>
    <cellStyle name="Normal 2 10 8 3" xfId="560"/>
    <cellStyle name="Normal 2 10 9" xfId="561"/>
    <cellStyle name="Normal 2 10 9 2" xfId="562"/>
    <cellStyle name="Normal 2 10 9 2 2" xfId="563"/>
    <cellStyle name="Normal 2 10 9 3" xfId="564"/>
    <cellStyle name="Normal 2 100" xfId="565"/>
    <cellStyle name="Normal 2 100 2" xfId="566"/>
    <cellStyle name="Normal 2 100 3" xfId="567"/>
    <cellStyle name="Normal 2 101" xfId="568"/>
    <cellStyle name="Normal 2 101 2" xfId="569"/>
    <cellStyle name="Normal 2 101 3" xfId="570"/>
    <cellStyle name="Normal 2 102" xfId="571"/>
    <cellStyle name="Normal 2 103" xfId="572"/>
    <cellStyle name="Normal 2 104" xfId="573"/>
    <cellStyle name="Normal 2 105" xfId="574"/>
    <cellStyle name="Normal 2 106" xfId="575"/>
    <cellStyle name="Normal 2 107" xfId="576"/>
    <cellStyle name="Normal 2 108" xfId="577"/>
    <cellStyle name="Normal 2 109" xfId="578"/>
    <cellStyle name="Normal 2 11" xfId="579"/>
    <cellStyle name="Normal 2 11 10" xfId="580"/>
    <cellStyle name="Normal 2 11 10 2" xfId="581"/>
    <cellStyle name="Normal 2 11 10 2 2" xfId="582"/>
    <cellStyle name="Normal 2 11 10 3" xfId="583"/>
    <cellStyle name="Normal 2 11 11" xfId="584"/>
    <cellStyle name="Normal 2 11 11 2" xfId="585"/>
    <cellStyle name="Normal 2 11 11 2 2" xfId="586"/>
    <cellStyle name="Normal 2 11 11 3" xfId="587"/>
    <cellStyle name="Normal 2 11 12" xfId="588"/>
    <cellStyle name="Normal 2 11 12 2" xfId="589"/>
    <cellStyle name="Normal 2 11 12 2 2" xfId="590"/>
    <cellStyle name="Normal 2 11 12 3" xfId="591"/>
    <cellStyle name="Normal 2 11 13" xfId="592"/>
    <cellStyle name="Normal 2 11 13 2" xfId="593"/>
    <cellStyle name="Normal 2 11 13 2 2" xfId="594"/>
    <cellStyle name="Normal 2 11 13 3" xfId="595"/>
    <cellStyle name="Normal 2 11 14" xfId="596"/>
    <cellStyle name="Normal 2 11 14 2" xfId="597"/>
    <cellStyle name="Normal 2 11 14 2 2" xfId="598"/>
    <cellStyle name="Normal 2 11 14 3" xfId="599"/>
    <cellStyle name="Normal 2 11 15" xfId="600"/>
    <cellStyle name="Normal 2 11 15 2" xfId="601"/>
    <cellStyle name="Normal 2 11 15 2 2" xfId="602"/>
    <cellStyle name="Normal 2 11 15 3" xfId="603"/>
    <cellStyle name="Normal 2 11 16" xfId="604"/>
    <cellStyle name="Normal 2 11 16 2" xfId="605"/>
    <cellStyle name="Normal 2 11 16 2 2" xfId="606"/>
    <cellStyle name="Normal 2 11 16 3" xfId="607"/>
    <cellStyle name="Normal 2 11 17" xfId="608"/>
    <cellStyle name="Normal 2 11 17 2" xfId="609"/>
    <cellStyle name="Normal 2 11 17 2 2" xfId="610"/>
    <cellStyle name="Normal 2 11 17 3" xfId="611"/>
    <cellStyle name="Normal 2 11 18" xfId="612"/>
    <cellStyle name="Normal 2 11 18 2" xfId="613"/>
    <cellStyle name="Normal 2 11 18 2 2" xfId="614"/>
    <cellStyle name="Normal 2 11 18 3" xfId="615"/>
    <cellStyle name="Normal 2 11 19" xfId="616"/>
    <cellStyle name="Normal 2 11 19 2" xfId="617"/>
    <cellStyle name="Normal 2 11 19 2 2" xfId="618"/>
    <cellStyle name="Normal 2 11 19 3" xfId="619"/>
    <cellStyle name="Normal 2 11 2" xfId="620"/>
    <cellStyle name="Normal 2 11 2 2" xfId="621"/>
    <cellStyle name="Normal 2 11 2 2 2" xfId="622"/>
    <cellStyle name="Normal 2 11 2 3" xfId="623"/>
    <cellStyle name="Normal 2 11 20" xfId="624"/>
    <cellStyle name="Normal 2 11 20 2" xfId="625"/>
    <cellStyle name="Normal 2 11 20 2 2" xfId="626"/>
    <cellStyle name="Normal 2 11 20 3" xfId="627"/>
    <cellStyle name="Normal 2 11 21" xfId="628"/>
    <cellStyle name="Normal 2 11 21 2" xfId="629"/>
    <cellStyle name="Normal 2 11 21 2 2" xfId="630"/>
    <cellStyle name="Normal 2 11 21 3" xfId="631"/>
    <cellStyle name="Normal 2 11 22" xfId="632"/>
    <cellStyle name="Normal 2 11 22 2" xfId="633"/>
    <cellStyle name="Normal 2 11 22 2 2" xfId="634"/>
    <cellStyle name="Normal 2 11 22 3" xfId="635"/>
    <cellStyle name="Normal 2 11 23" xfId="636"/>
    <cellStyle name="Normal 2 11 23 2" xfId="637"/>
    <cellStyle name="Normal 2 11 23 2 2" xfId="638"/>
    <cellStyle name="Normal 2 11 23 3" xfId="639"/>
    <cellStyle name="Normal 2 11 24" xfId="640"/>
    <cellStyle name="Normal 2 11 24 2" xfId="641"/>
    <cellStyle name="Normal 2 11 25" xfId="642"/>
    <cellStyle name="Normal 2 11 3" xfId="643"/>
    <cellStyle name="Normal 2 11 3 2" xfId="644"/>
    <cellStyle name="Normal 2 11 3 2 2" xfId="645"/>
    <cellStyle name="Normal 2 11 3 3" xfId="646"/>
    <cellStyle name="Normal 2 11 4" xfId="647"/>
    <cellStyle name="Normal 2 11 4 2" xfId="648"/>
    <cellStyle name="Normal 2 11 4 2 2" xfId="649"/>
    <cellStyle name="Normal 2 11 4 3" xfId="650"/>
    <cellStyle name="Normal 2 11 5" xfId="651"/>
    <cellStyle name="Normal 2 11 5 2" xfId="652"/>
    <cellStyle name="Normal 2 11 5 2 2" xfId="653"/>
    <cellStyle name="Normal 2 11 5 3" xfId="654"/>
    <cellStyle name="Normal 2 11 6" xfId="655"/>
    <cellStyle name="Normal 2 11 6 2" xfId="656"/>
    <cellStyle name="Normal 2 11 6 2 2" xfId="657"/>
    <cellStyle name="Normal 2 11 6 3" xfId="658"/>
    <cellStyle name="Normal 2 11 7" xfId="659"/>
    <cellStyle name="Normal 2 11 7 2" xfId="660"/>
    <cellStyle name="Normal 2 11 7 2 2" xfId="661"/>
    <cellStyle name="Normal 2 11 7 3" xfId="662"/>
    <cellStyle name="Normal 2 11 8" xfId="663"/>
    <cellStyle name="Normal 2 11 8 2" xfId="664"/>
    <cellStyle name="Normal 2 11 8 2 2" xfId="665"/>
    <cellStyle name="Normal 2 11 8 3" xfId="666"/>
    <cellStyle name="Normal 2 11 9" xfId="667"/>
    <cellStyle name="Normal 2 11 9 2" xfId="668"/>
    <cellStyle name="Normal 2 11 9 2 2" xfId="669"/>
    <cellStyle name="Normal 2 11 9 3" xfId="670"/>
    <cellStyle name="Normal 2 12" xfId="671"/>
    <cellStyle name="Normal 2 12 10" xfId="672"/>
    <cellStyle name="Normal 2 12 10 2" xfId="673"/>
    <cellStyle name="Normal 2 12 10 2 2" xfId="674"/>
    <cellStyle name="Normal 2 12 10 3" xfId="675"/>
    <cellStyle name="Normal 2 12 11" xfId="676"/>
    <cellStyle name="Normal 2 12 11 2" xfId="677"/>
    <cellStyle name="Normal 2 12 11 2 2" xfId="678"/>
    <cellStyle name="Normal 2 12 11 3" xfId="679"/>
    <cellStyle name="Normal 2 12 12" xfId="680"/>
    <cellStyle name="Normal 2 12 12 2" xfId="681"/>
    <cellStyle name="Normal 2 12 12 2 2" xfId="682"/>
    <cellStyle name="Normal 2 12 12 3" xfId="683"/>
    <cellStyle name="Normal 2 12 13" xfId="684"/>
    <cellStyle name="Normal 2 12 13 2" xfId="685"/>
    <cellStyle name="Normal 2 12 13 2 2" xfId="686"/>
    <cellStyle name="Normal 2 12 13 3" xfId="687"/>
    <cellStyle name="Normal 2 12 14" xfId="688"/>
    <cellStyle name="Normal 2 12 14 2" xfId="689"/>
    <cellStyle name="Normal 2 12 14 2 2" xfId="690"/>
    <cellStyle name="Normal 2 12 14 3" xfId="691"/>
    <cellStyle name="Normal 2 12 15" xfId="692"/>
    <cellStyle name="Normal 2 12 15 2" xfId="693"/>
    <cellStyle name="Normal 2 12 15 2 2" xfId="694"/>
    <cellStyle name="Normal 2 12 15 3" xfId="695"/>
    <cellStyle name="Normal 2 12 16" xfId="696"/>
    <cellStyle name="Normal 2 12 16 2" xfId="697"/>
    <cellStyle name="Normal 2 12 16 2 2" xfId="698"/>
    <cellStyle name="Normal 2 12 16 3" xfId="699"/>
    <cellStyle name="Normal 2 12 17" xfId="700"/>
    <cellStyle name="Normal 2 12 17 2" xfId="701"/>
    <cellStyle name="Normal 2 12 17 2 2" xfId="702"/>
    <cellStyle name="Normal 2 12 17 3" xfId="703"/>
    <cellStyle name="Normal 2 12 18" xfId="704"/>
    <cellStyle name="Normal 2 12 18 2" xfId="705"/>
    <cellStyle name="Normal 2 12 18 2 2" xfId="706"/>
    <cellStyle name="Normal 2 12 18 3" xfId="707"/>
    <cellStyle name="Normal 2 12 19" xfId="708"/>
    <cellStyle name="Normal 2 12 19 2" xfId="709"/>
    <cellStyle name="Normal 2 12 19 2 2" xfId="710"/>
    <cellStyle name="Normal 2 12 19 3" xfId="711"/>
    <cellStyle name="Normal 2 12 2" xfId="712"/>
    <cellStyle name="Normal 2 12 2 2" xfId="713"/>
    <cellStyle name="Normal 2 12 2 2 2" xfId="714"/>
    <cellStyle name="Normal 2 12 2 3" xfId="715"/>
    <cellStyle name="Normal 2 12 20" xfId="716"/>
    <cellStyle name="Normal 2 12 20 2" xfId="717"/>
    <cellStyle name="Normal 2 12 20 2 2" xfId="718"/>
    <cellStyle name="Normal 2 12 20 3" xfId="719"/>
    <cellStyle name="Normal 2 12 21" xfId="720"/>
    <cellStyle name="Normal 2 12 21 2" xfId="721"/>
    <cellStyle name="Normal 2 12 21 2 2" xfId="722"/>
    <cellStyle name="Normal 2 12 21 3" xfId="723"/>
    <cellStyle name="Normal 2 12 22" xfId="724"/>
    <cellStyle name="Normal 2 12 22 2" xfId="725"/>
    <cellStyle name="Normal 2 12 22 2 2" xfId="726"/>
    <cellStyle name="Normal 2 12 22 3" xfId="727"/>
    <cellStyle name="Normal 2 12 23" xfId="728"/>
    <cellStyle name="Normal 2 12 23 2" xfId="729"/>
    <cellStyle name="Normal 2 12 23 2 2" xfId="730"/>
    <cellStyle name="Normal 2 12 23 3" xfId="731"/>
    <cellStyle name="Normal 2 12 24" xfId="732"/>
    <cellStyle name="Normal 2 12 24 2" xfId="733"/>
    <cellStyle name="Normal 2 12 25" xfId="734"/>
    <cellStyle name="Normal 2 12 3" xfId="735"/>
    <cellStyle name="Normal 2 12 3 2" xfId="736"/>
    <cellStyle name="Normal 2 12 3 2 2" xfId="737"/>
    <cellStyle name="Normal 2 12 3 3" xfId="738"/>
    <cellStyle name="Normal 2 12 4" xfId="739"/>
    <cellStyle name="Normal 2 12 4 2" xfId="740"/>
    <cellStyle name="Normal 2 12 4 2 2" xfId="741"/>
    <cellStyle name="Normal 2 12 4 3" xfId="742"/>
    <cellStyle name="Normal 2 12 5" xfId="743"/>
    <cellStyle name="Normal 2 12 5 2" xfId="744"/>
    <cellStyle name="Normal 2 12 5 2 2" xfId="745"/>
    <cellStyle name="Normal 2 12 5 3" xfId="746"/>
    <cellStyle name="Normal 2 12 6" xfId="747"/>
    <cellStyle name="Normal 2 12 6 2" xfId="748"/>
    <cellStyle name="Normal 2 12 6 2 2" xfId="749"/>
    <cellStyle name="Normal 2 12 6 3" xfId="750"/>
    <cellStyle name="Normal 2 12 7" xfId="751"/>
    <cellStyle name="Normal 2 12 7 2" xfId="752"/>
    <cellStyle name="Normal 2 12 7 2 2" xfId="753"/>
    <cellStyle name="Normal 2 12 7 3" xfId="754"/>
    <cellStyle name="Normal 2 12 8" xfId="755"/>
    <cellStyle name="Normal 2 12 8 2" xfId="756"/>
    <cellStyle name="Normal 2 12 8 2 2" xfId="757"/>
    <cellStyle name="Normal 2 12 8 3" xfId="758"/>
    <cellStyle name="Normal 2 12 9" xfId="759"/>
    <cellStyle name="Normal 2 12 9 2" xfId="760"/>
    <cellStyle name="Normal 2 12 9 2 2" xfId="761"/>
    <cellStyle name="Normal 2 12 9 3" xfId="762"/>
    <cellStyle name="Normal 2 13" xfId="763"/>
    <cellStyle name="Normal 2 13 10" xfId="764"/>
    <cellStyle name="Normal 2 13 10 2" xfId="765"/>
    <cellStyle name="Normal 2 13 10 2 2" xfId="766"/>
    <cellStyle name="Normal 2 13 10 3" xfId="767"/>
    <cellStyle name="Normal 2 13 11" xfId="768"/>
    <cellStyle name="Normal 2 13 11 2" xfId="769"/>
    <cellStyle name="Normal 2 13 11 2 2" xfId="770"/>
    <cellStyle name="Normal 2 13 11 3" xfId="771"/>
    <cellStyle name="Normal 2 13 12" xfId="772"/>
    <cellStyle name="Normal 2 13 12 2" xfId="773"/>
    <cellStyle name="Normal 2 13 12 2 2" xfId="774"/>
    <cellStyle name="Normal 2 13 12 3" xfId="775"/>
    <cellStyle name="Normal 2 13 13" xfId="776"/>
    <cellStyle name="Normal 2 13 13 2" xfId="777"/>
    <cellStyle name="Normal 2 13 13 2 2" xfId="778"/>
    <cellStyle name="Normal 2 13 13 3" xfId="779"/>
    <cellStyle name="Normal 2 13 14" xfId="780"/>
    <cellStyle name="Normal 2 13 14 2" xfId="781"/>
    <cellStyle name="Normal 2 13 14 2 2" xfId="782"/>
    <cellStyle name="Normal 2 13 14 3" xfId="783"/>
    <cellStyle name="Normal 2 13 15" xfId="784"/>
    <cellStyle name="Normal 2 13 15 2" xfId="785"/>
    <cellStyle name="Normal 2 13 15 2 2" xfId="786"/>
    <cellStyle name="Normal 2 13 15 3" xfId="787"/>
    <cellStyle name="Normal 2 13 16" xfId="788"/>
    <cellStyle name="Normal 2 13 16 2" xfId="789"/>
    <cellStyle name="Normal 2 13 16 2 2" xfId="790"/>
    <cellStyle name="Normal 2 13 16 3" xfId="791"/>
    <cellStyle name="Normal 2 13 17" xfId="792"/>
    <cellStyle name="Normal 2 13 17 2" xfId="793"/>
    <cellStyle name="Normal 2 13 17 2 2" xfId="794"/>
    <cellStyle name="Normal 2 13 17 3" xfId="795"/>
    <cellStyle name="Normal 2 13 18" xfId="796"/>
    <cellStyle name="Normal 2 13 18 2" xfId="797"/>
    <cellStyle name="Normal 2 13 18 2 2" xfId="798"/>
    <cellStyle name="Normal 2 13 18 3" xfId="799"/>
    <cellStyle name="Normal 2 13 19" xfId="800"/>
    <cellStyle name="Normal 2 13 19 2" xfId="801"/>
    <cellStyle name="Normal 2 13 19 2 2" xfId="802"/>
    <cellStyle name="Normal 2 13 19 3" xfId="803"/>
    <cellStyle name="Normal 2 13 2" xfId="804"/>
    <cellStyle name="Normal 2 13 2 2" xfId="805"/>
    <cellStyle name="Normal 2 13 2 2 2" xfId="806"/>
    <cellStyle name="Normal 2 13 2 3" xfId="807"/>
    <cellStyle name="Normal 2 13 20" xfId="808"/>
    <cellStyle name="Normal 2 13 20 2" xfId="809"/>
    <cellStyle name="Normal 2 13 20 2 2" xfId="810"/>
    <cellStyle name="Normal 2 13 20 3" xfId="811"/>
    <cellStyle name="Normal 2 13 21" xfId="812"/>
    <cellStyle name="Normal 2 13 21 2" xfId="813"/>
    <cellStyle name="Normal 2 13 21 2 2" xfId="814"/>
    <cellStyle name="Normal 2 13 21 3" xfId="815"/>
    <cellStyle name="Normal 2 13 22" xfId="816"/>
    <cellStyle name="Normal 2 13 22 2" xfId="817"/>
    <cellStyle name="Normal 2 13 22 2 2" xfId="818"/>
    <cellStyle name="Normal 2 13 22 3" xfId="819"/>
    <cellStyle name="Normal 2 13 23" xfId="820"/>
    <cellStyle name="Normal 2 13 23 2" xfId="821"/>
    <cellStyle name="Normal 2 13 23 2 2" xfId="822"/>
    <cellStyle name="Normal 2 13 23 3" xfId="823"/>
    <cellStyle name="Normal 2 13 24" xfId="824"/>
    <cellStyle name="Normal 2 13 24 2" xfId="825"/>
    <cellStyle name="Normal 2 13 25" xfId="826"/>
    <cellStyle name="Normal 2 13 3" xfId="827"/>
    <cellStyle name="Normal 2 13 3 2" xfId="828"/>
    <cellStyle name="Normal 2 13 3 2 2" xfId="829"/>
    <cellStyle name="Normal 2 13 3 3" xfId="830"/>
    <cellStyle name="Normal 2 13 4" xfId="831"/>
    <cellStyle name="Normal 2 13 4 2" xfId="832"/>
    <cellStyle name="Normal 2 13 4 2 2" xfId="833"/>
    <cellStyle name="Normal 2 13 4 3" xfId="834"/>
    <cellStyle name="Normal 2 13 5" xfId="835"/>
    <cellStyle name="Normal 2 13 5 2" xfId="836"/>
    <cellStyle name="Normal 2 13 5 2 2" xfId="837"/>
    <cellStyle name="Normal 2 13 5 3" xfId="838"/>
    <cellStyle name="Normal 2 13 6" xfId="839"/>
    <cellStyle name="Normal 2 13 6 2" xfId="840"/>
    <cellStyle name="Normal 2 13 6 2 2" xfId="841"/>
    <cellStyle name="Normal 2 13 6 3" xfId="842"/>
    <cellStyle name="Normal 2 13 7" xfId="843"/>
    <cellStyle name="Normal 2 13 7 2" xfId="844"/>
    <cellStyle name="Normal 2 13 7 2 2" xfId="845"/>
    <cellStyle name="Normal 2 13 7 3" xfId="846"/>
    <cellStyle name="Normal 2 13 8" xfId="847"/>
    <cellStyle name="Normal 2 13 8 2" xfId="848"/>
    <cellStyle name="Normal 2 13 8 2 2" xfId="849"/>
    <cellStyle name="Normal 2 13 8 3" xfId="850"/>
    <cellStyle name="Normal 2 13 9" xfId="851"/>
    <cellStyle name="Normal 2 13 9 2" xfId="852"/>
    <cellStyle name="Normal 2 13 9 2 2" xfId="853"/>
    <cellStyle name="Normal 2 13 9 3" xfId="854"/>
    <cellStyle name="Normal 2 14" xfId="855"/>
    <cellStyle name="Normal 2 14 10" xfId="856"/>
    <cellStyle name="Normal 2 14 10 2" xfId="857"/>
    <cellStyle name="Normal 2 14 10 2 2" xfId="858"/>
    <cellStyle name="Normal 2 14 10 3" xfId="859"/>
    <cellStyle name="Normal 2 14 11" xfId="860"/>
    <cellStyle name="Normal 2 14 11 2" xfId="861"/>
    <cellStyle name="Normal 2 14 11 2 2" xfId="862"/>
    <cellStyle name="Normal 2 14 11 3" xfId="863"/>
    <cellStyle name="Normal 2 14 12" xfId="864"/>
    <cellStyle name="Normal 2 14 12 2" xfId="865"/>
    <cellStyle name="Normal 2 14 12 2 2" xfId="866"/>
    <cellStyle name="Normal 2 14 12 3" xfId="867"/>
    <cellStyle name="Normal 2 14 13" xfId="868"/>
    <cellStyle name="Normal 2 14 13 2" xfId="869"/>
    <cellStyle name="Normal 2 14 13 2 2" xfId="870"/>
    <cellStyle name="Normal 2 14 13 3" xfId="871"/>
    <cellStyle name="Normal 2 14 14" xfId="872"/>
    <cellStyle name="Normal 2 14 14 2" xfId="873"/>
    <cellStyle name="Normal 2 14 14 2 2" xfId="874"/>
    <cellStyle name="Normal 2 14 14 3" xfId="875"/>
    <cellStyle name="Normal 2 14 15" xfId="876"/>
    <cellStyle name="Normal 2 14 15 2" xfId="877"/>
    <cellStyle name="Normal 2 14 15 2 2" xfId="878"/>
    <cellStyle name="Normal 2 14 15 3" xfId="879"/>
    <cellStyle name="Normal 2 14 16" xfId="880"/>
    <cellStyle name="Normal 2 14 16 2" xfId="881"/>
    <cellStyle name="Normal 2 14 16 2 2" xfId="882"/>
    <cellStyle name="Normal 2 14 16 3" xfId="883"/>
    <cellStyle name="Normal 2 14 17" xfId="884"/>
    <cellStyle name="Normal 2 14 17 2" xfId="885"/>
    <cellStyle name="Normal 2 14 17 2 2" xfId="886"/>
    <cellStyle name="Normal 2 14 17 3" xfId="887"/>
    <cellStyle name="Normal 2 14 18" xfId="888"/>
    <cellStyle name="Normal 2 14 18 2" xfId="889"/>
    <cellStyle name="Normal 2 14 18 2 2" xfId="890"/>
    <cellStyle name="Normal 2 14 18 3" xfId="891"/>
    <cellStyle name="Normal 2 14 19" xfId="892"/>
    <cellStyle name="Normal 2 14 19 2" xfId="893"/>
    <cellStyle name="Normal 2 14 19 2 2" xfId="894"/>
    <cellStyle name="Normal 2 14 19 3" xfId="895"/>
    <cellStyle name="Normal 2 14 2" xfId="896"/>
    <cellStyle name="Normal 2 14 2 2" xfId="897"/>
    <cellStyle name="Normal 2 14 2 2 2" xfId="898"/>
    <cellStyle name="Normal 2 14 2 3" xfId="899"/>
    <cellStyle name="Normal 2 14 20" xfId="900"/>
    <cellStyle name="Normal 2 14 20 2" xfId="901"/>
    <cellStyle name="Normal 2 14 20 2 2" xfId="902"/>
    <cellStyle name="Normal 2 14 20 3" xfId="903"/>
    <cellStyle name="Normal 2 14 21" xfId="904"/>
    <cellStyle name="Normal 2 14 21 2" xfId="905"/>
    <cellStyle name="Normal 2 14 21 2 2" xfId="906"/>
    <cellStyle name="Normal 2 14 21 3" xfId="907"/>
    <cellStyle name="Normal 2 14 22" xfId="908"/>
    <cellStyle name="Normal 2 14 22 2" xfId="909"/>
    <cellStyle name="Normal 2 14 22 2 2" xfId="910"/>
    <cellStyle name="Normal 2 14 22 3" xfId="911"/>
    <cellStyle name="Normal 2 14 23" xfId="912"/>
    <cellStyle name="Normal 2 14 23 2" xfId="913"/>
    <cellStyle name="Normal 2 14 23 2 2" xfId="914"/>
    <cellStyle name="Normal 2 14 23 3" xfId="915"/>
    <cellStyle name="Normal 2 14 24" xfId="916"/>
    <cellStyle name="Normal 2 14 24 2" xfId="917"/>
    <cellStyle name="Normal 2 14 25" xfId="918"/>
    <cellStyle name="Normal 2 14 3" xfId="919"/>
    <cellStyle name="Normal 2 14 3 2" xfId="920"/>
    <cellStyle name="Normal 2 14 3 2 2" xfId="921"/>
    <cellStyle name="Normal 2 14 3 3" xfId="922"/>
    <cellStyle name="Normal 2 14 4" xfId="923"/>
    <cellStyle name="Normal 2 14 4 2" xfId="924"/>
    <cellStyle name="Normal 2 14 4 2 2" xfId="925"/>
    <cellStyle name="Normal 2 14 4 3" xfId="926"/>
    <cellStyle name="Normal 2 14 5" xfId="927"/>
    <cellStyle name="Normal 2 14 5 2" xfId="928"/>
    <cellStyle name="Normal 2 14 5 2 2" xfId="929"/>
    <cellStyle name="Normal 2 14 5 3" xfId="930"/>
    <cellStyle name="Normal 2 14 6" xfId="931"/>
    <cellStyle name="Normal 2 14 6 2" xfId="932"/>
    <cellStyle name="Normal 2 14 6 2 2" xfId="933"/>
    <cellStyle name="Normal 2 14 6 3" xfId="934"/>
    <cellStyle name="Normal 2 14 7" xfId="935"/>
    <cellStyle name="Normal 2 14 7 2" xfId="936"/>
    <cellStyle name="Normal 2 14 7 2 2" xfId="937"/>
    <cellStyle name="Normal 2 14 7 3" xfId="938"/>
    <cellStyle name="Normal 2 14 8" xfId="939"/>
    <cellStyle name="Normal 2 14 8 2" xfId="940"/>
    <cellStyle name="Normal 2 14 8 2 2" xfId="941"/>
    <cellStyle name="Normal 2 14 8 3" xfId="942"/>
    <cellStyle name="Normal 2 14 9" xfId="943"/>
    <cellStyle name="Normal 2 14 9 2" xfId="944"/>
    <cellStyle name="Normal 2 14 9 2 2" xfId="945"/>
    <cellStyle name="Normal 2 14 9 3" xfId="946"/>
    <cellStyle name="Normal 2 15" xfId="947"/>
    <cellStyle name="Normal 2 15 10" xfId="948"/>
    <cellStyle name="Normal 2 15 10 2" xfId="949"/>
    <cellStyle name="Normal 2 15 10 2 2" xfId="950"/>
    <cellStyle name="Normal 2 15 10 3" xfId="951"/>
    <cellStyle name="Normal 2 15 11" xfId="952"/>
    <cellStyle name="Normal 2 15 11 2" xfId="953"/>
    <cellStyle name="Normal 2 15 11 2 2" xfId="954"/>
    <cellStyle name="Normal 2 15 11 3" xfId="955"/>
    <cellStyle name="Normal 2 15 12" xfId="956"/>
    <cellStyle name="Normal 2 15 12 2" xfId="957"/>
    <cellStyle name="Normal 2 15 12 2 2" xfId="958"/>
    <cellStyle name="Normal 2 15 12 3" xfId="959"/>
    <cellStyle name="Normal 2 15 13" xfId="960"/>
    <cellStyle name="Normal 2 15 13 2" xfId="961"/>
    <cellStyle name="Normal 2 15 13 2 2" xfId="962"/>
    <cellStyle name="Normal 2 15 13 3" xfId="963"/>
    <cellStyle name="Normal 2 15 14" xfId="964"/>
    <cellStyle name="Normal 2 15 14 2" xfId="965"/>
    <cellStyle name="Normal 2 15 14 2 2" xfId="966"/>
    <cellStyle name="Normal 2 15 14 3" xfId="967"/>
    <cellStyle name="Normal 2 15 15" xfId="968"/>
    <cellStyle name="Normal 2 15 15 2" xfId="969"/>
    <cellStyle name="Normal 2 15 15 2 2" xfId="970"/>
    <cellStyle name="Normal 2 15 15 3" xfId="971"/>
    <cellStyle name="Normal 2 15 16" xfId="972"/>
    <cellStyle name="Normal 2 15 16 2" xfId="973"/>
    <cellStyle name="Normal 2 15 16 2 2" xfId="974"/>
    <cellStyle name="Normal 2 15 16 3" xfId="975"/>
    <cellStyle name="Normal 2 15 17" xfId="976"/>
    <cellStyle name="Normal 2 15 17 2" xfId="977"/>
    <cellStyle name="Normal 2 15 17 2 2" xfId="978"/>
    <cellStyle name="Normal 2 15 17 3" xfId="979"/>
    <cellStyle name="Normal 2 15 18" xfId="980"/>
    <cellStyle name="Normal 2 15 18 2" xfId="981"/>
    <cellStyle name="Normal 2 15 18 2 2" xfId="982"/>
    <cellStyle name="Normal 2 15 18 3" xfId="983"/>
    <cellStyle name="Normal 2 15 19" xfId="984"/>
    <cellStyle name="Normal 2 15 19 2" xfId="985"/>
    <cellStyle name="Normal 2 15 19 2 2" xfId="986"/>
    <cellStyle name="Normal 2 15 19 3" xfId="987"/>
    <cellStyle name="Normal 2 15 2" xfId="988"/>
    <cellStyle name="Normal 2 15 2 2" xfId="989"/>
    <cellStyle name="Normal 2 15 2 2 2" xfId="990"/>
    <cellStyle name="Normal 2 15 2 3" xfId="991"/>
    <cellStyle name="Normal 2 15 20" xfId="992"/>
    <cellStyle name="Normal 2 15 20 2" xfId="993"/>
    <cellStyle name="Normal 2 15 20 2 2" xfId="994"/>
    <cellStyle name="Normal 2 15 20 3" xfId="995"/>
    <cellStyle name="Normal 2 15 21" xfId="996"/>
    <cellStyle name="Normal 2 15 21 2" xfId="997"/>
    <cellStyle name="Normal 2 15 21 2 2" xfId="998"/>
    <cellStyle name="Normal 2 15 21 3" xfId="999"/>
    <cellStyle name="Normal 2 15 22" xfId="1000"/>
    <cellStyle name="Normal 2 15 22 2" xfId="1001"/>
    <cellStyle name="Normal 2 15 22 2 2" xfId="1002"/>
    <cellStyle name="Normal 2 15 22 3" xfId="1003"/>
    <cellStyle name="Normal 2 15 23" xfId="1004"/>
    <cellStyle name="Normal 2 15 23 2" xfId="1005"/>
    <cellStyle name="Normal 2 15 23 2 2" xfId="1006"/>
    <cellStyle name="Normal 2 15 23 3" xfId="1007"/>
    <cellStyle name="Normal 2 15 24" xfId="1008"/>
    <cellStyle name="Normal 2 15 24 2" xfId="1009"/>
    <cellStyle name="Normal 2 15 25" xfId="1010"/>
    <cellStyle name="Normal 2 15 3" xfId="1011"/>
    <cellStyle name="Normal 2 15 3 2" xfId="1012"/>
    <cellStyle name="Normal 2 15 3 2 2" xfId="1013"/>
    <cellStyle name="Normal 2 15 3 3" xfId="1014"/>
    <cellStyle name="Normal 2 15 4" xfId="1015"/>
    <cellStyle name="Normal 2 15 4 2" xfId="1016"/>
    <cellStyle name="Normal 2 15 4 2 2" xfId="1017"/>
    <cellStyle name="Normal 2 15 4 3" xfId="1018"/>
    <cellStyle name="Normal 2 15 5" xfId="1019"/>
    <cellStyle name="Normal 2 15 5 2" xfId="1020"/>
    <cellStyle name="Normal 2 15 5 2 2" xfId="1021"/>
    <cellStyle name="Normal 2 15 5 3" xfId="1022"/>
    <cellStyle name="Normal 2 15 6" xfId="1023"/>
    <cellStyle name="Normal 2 15 6 2" xfId="1024"/>
    <cellStyle name="Normal 2 15 6 2 2" xfId="1025"/>
    <cellStyle name="Normal 2 15 6 3" xfId="1026"/>
    <cellStyle name="Normal 2 15 7" xfId="1027"/>
    <cellStyle name="Normal 2 15 7 2" xfId="1028"/>
    <cellStyle name="Normal 2 15 7 2 2" xfId="1029"/>
    <cellStyle name="Normal 2 15 7 3" xfId="1030"/>
    <cellStyle name="Normal 2 15 8" xfId="1031"/>
    <cellStyle name="Normal 2 15 8 2" xfId="1032"/>
    <cellStyle name="Normal 2 15 8 2 2" xfId="1033"/>
    <cellStyle name="Normal 2 15 8 3" xfId="1034"/>
    <cellStyle name="Normal 2 15 9" xfId="1035"/>
    <cellStyle name="Normal 2 15 9 2" xfId="1036"/>
    <cellStyle name="Normal 2 15 9 2 2" xfId="1037"/>
    <cellStyle name="Normal 2 15 9 3" xfId="1038"/>
    <cellStyle name="Normal 2 16" xfId="1039"/>
    <cellStyle name="Normal 2 16 10" xfId="1040"/>
    <cellStyle name="Normal 2 16 10 2" xfId="1041"/>
    <cellStyle name="Normal 2 16 10 2 2" xfId="1042"/>
    <cellStyle name="Normal 2 16 10 3" xfId="1043"/>
    <cellStyle name="Normal 2 16 11" xfId="1044"/>
    <cellStyle name="Normal 2 16 11 2" xfId="1045"/>
    <cellStyle name="Normal 2 16 11 2 2" xfId="1046"/>
    <cellStyle name="Normal 2 16 11 3" xfId="1047"/>
    <cellStyle name="Normal 2 16 12" xfId="1048"/>
    <cellStyle name="Normal 2 16 12 2" xfId="1049"/>
    <cellStyle name="Normal 2 16 12 2 2" xfId="1050"/>
    <cellStyle name="Normal 2 16 12 3" xfId="1051"/>
    <cellStyle name="Normal 2 16 13" xfId="1052"/>
    <cellStyle name="Normal 2 16 13 2" xfId="1053"/>
    <cellStyle name="Normal 2 16 13 2 2" xfId="1054"/>
    <cellStyle name="Normal 2 16 13 3" xfId="1055"/>
    <cellStyle name="Normal 2 16 14" xfId="1056"/>
    <cellStyle name="Normal 2 16 14 2" xfId="1057"/>
    <cellStyle name="Normal 2 16 14 2 2" xfId="1058"/>
    <cellStyle name="Normal 2 16 14 3" xfId="1059"/>
    <cellStyle name="Normal 2 16 15" xfId="1060"/>
    <cellStyle name="Normal 2 16 15 2" xfId="1061"/>
    <cellStyle name="Normal 2 16 15 2 2" xfId="1062"/>
    <cellStyle name="Normal 2 16 15 3" xfId="1063"/>
    <cellStyle name="Normal 2 16 16" xfId="1064"/>
    <cellStyle name="Normal 2 16 16 2" xfId="1065"/>
    <cellStyle name="Normal 2 16 16 2 2" xfId="1066"/>
    <cellStyle name="Normal 2 16 16 3" xfId="1067"/>
    <cellStyle name="Normal 2 16 17" xfId="1068"/>
    <cellStyle name="Normal 2 16 17 2" xfId="1069"/>
    <cellStyle name="Normal 2 16 17 2 2" xfId="1070"/>
    <cellStyle name="Normal 2 16 17 3" xfId="1071"/>
    <cellStyle name="Normal 2 16 18" xfId="1072"/>
    <cellStyle name="Normal 2 16 18 2" xfId="1073"/>
    <cellStyle name="Normal 2 16 18 2 2" xfId="1074"/>
    <cellStyle name="Normal 2 16 18 3" xfId="1075"/>
    <cellStyle name="Normal 2 16 19" xfId="1076"/>
    <cellStyle name="Normal 2 16 19 2" xfId="1077"/>
    <cellStyle name="Normal 2 16 19 2 2" xfId="1078"/>
    <cellStyle name="Normal 2 16 19 3" xfId="1079"/>
    <cellStyle name="Normal 2 16 2" xfId="1080"/>
    <cellStyle name="Normal 2 16 2 2" xfId="1081"/>
    <cellStyle name="Normal 2 16 2 2 2" xfId="1082"/>
    <cellStyle name="Normal 2 16 2 3" xfId="1083"/>
    <cellStyle name="Normal 2 16 20" xfId="1084"/>
    <cellStyle name="Normal 2 16 20 2" xfId="1085"/>
    <cellStyle name="Normal 2 16 20 2 2" xfId="1086"/>
    <cellStyle name="Normal 2 16 20 3" xfId="1087"/>
    <cellStyle name="Normal 2 16 21" xfId="1088"/>
    <cellStyle name="Normal 2 16 21 2" xfId="1089"/>
    <cellStyle name="Normal 2 16 21 2 2" xfId="1090"/>
    <cellStyle name="Normal 2 16 21 3" xfId="1091"/>
    <cellStyle name="Normal 2 16 22" xfId="1092"/>
    <cellStyle name="Normal 2 16 22 2" xfId="1093"/>
    <cellStyle name="Normal 2 16 22 2 2" xfId="1094"/>
    <cellStyle name="Normal 2 16 22 3" xfId="1095"/>
    <cellStyle name="Normal 2 16 23" xfId="1096"/>
    <cellStyle name="Normal 2 16 23 2" xfId="1097"/>
    <cellStyle name="Normal 2 16 23 2 2" xfId="1098"/>
    <cellStyle name="Normal 2 16 23 3" xfId="1099"/>
    <cellStyle name="Normal 2 16 24" xfId="1100"/>
    <cellStyle name="Normal 2 16 24 2" xfId="1101"/>
    <cellStyle name="Normal 2 16 25" xfId="1102"/>
    <cellStyle name="Normal 2 16 3" xfId="1103"/>
    <cellStyle name="Normal 2 16 3 2" xfId="1104"/>
    <cellStyle name="Normal 2 16 3 2 2" xfId="1105"/>
    <cellStyle name="Normal 2 16 3 3" xfId="1106"/>
    <cellStyle name="Normal 2 16 4" xfId="1107"/>
    <cellStyle name="Normal 2 16 4 2" xfId="1108"/>
    <cellStyle name="Normal 2 16 4 2 2" xfId="1109"/>
    <cellStyle name="Normal 2 16 4 3" xfId="1110"/>
    <cellStyle name="Normal 2 16 5" xfId="1111"/>
    <cellStyle name="Normal 2 16 5 2" xfId="1112"/>
    <cellStyle name="Normal 2 16 5 2 2" xfId="1113"/>
    <cellStyle name="Normal 2 16 5 3" xfId="1114"/>
    <cellStyle name="Normal 2 16 6" xfId="1115"/>
    <cellStyle name="Normal 2 16 6 2" xfId="1116"/>
    <cellStyle name="Normal 2 16 6 2 2" xfId="1117"/>
    <cellStyle name="Normal 2 16 6 3" xfId="1118"/>
    <cellStyle name="Normal 2 16 7" xfId="1119"/>
    <cellStyle name="Normal 2 16 7 2" xfId="1120"/>
    <cellStyle name="Normal 2 16 7 2 2" xfId="1121"/>
    <cellStyle name="Normal 2 16 7 3" xfId="1122"/>
    <cellStyle name="Normal 2 16 8" xfId="1123"/>
    <cellStyle name="Normal 2 16 8 2" xfId="1124"/>
    <cellStyle name="Normal 2 16 8 2 2" xfId="1125"/>
    <cellStyle name="Normal 2 16 8 3" xfId="1126"/>
    <cellStyle name="Normal 2 16 9" xfId="1127"/>
    <cellStyle name="Normal 2 16 9 2" xfId="1128"/>
    <cellStyle name="Normal 2 16 9 2 2" xfId="1129"/>
    <cellStyle name="Normal 2 16 9 3" xfId="1130"/>
    <cellStyle name="Normal 2 17" xfId="1131"/>
    <cellStyle name="Normal 2 17 10" xfId="1132"/>
    <cellStyle name="Normal 2 17 10 2" xfId="1133"/>
    <cellStyle name="Normal 2 17 10 2 2" xfId="1134"/>
    <cellStyle name="Normal 2 17 10 3" xfId="1135"/>
    <cellStyle name="Normal 2 17 11" xfId="1136"/>
    <cellStyle name="Normal 2 17 11 2" xfId="1137"/>
    <cellStyle name="Normal 2 17 11 2 2" xfId="1138"/>
    <cellStyle name="Normal 2 17 11 3" xfId="1139"/>
    <cellStyle name="Normal 2 17 12" xfId="1140"/>
    <cellStyle name="Normal 2 17 12 2" xfId="1141"/>
    <cellStyle name="Normal 2 17 12 2 2" xfId="1142"/>
    <cellStyle name="Normal 2 17 12 3" xfId="1143"/>
    <cellStyle name="Normal 2 17 13" xfId="1144"/>
    <cellStyle name="Normal 2 17 13 2" xfId="1145"/>
    <cellStyle name="Normal 2 17 13 2 2" xfId="1146"/>
    <cellStyle name="Normal 2 17 13 3" xfId="1147"/>
    <cellStyle name="Normal 2 17 14" xfId="1148"/>
    <cellStyle name="Normal 2 17 14 2" xfId="1149"/>
    <cellStyle name="Normal 2 17 14 2 2" xfId="1150"/>
    <cellStyle name="Normal 2 17 14 3" xfId="1151"/>
    <cellStyle name="Normal 2 17 15" xfId="1152"/>
    <cellStyle name="Normal 2 17 15 2" xfId="1153"/>
    <cellStyle name="Normal 2 17 15 2 2" xfId="1154"/>
    <cellStyle name="Normal 2 17 15 3" xfId="1155"/>
    <cellStyle name="Normal 2 17 16" xfId="1156"/>
    <cellStyle name="Normal 2 17 16 2" xfId="1157"/>
    <cellStyle name="Normal 2 17 16 2 2" xfId="1158"/>
    <cellStyle name="Normal 2 17 16 3" xfId="1159"/>
    <cellStyle name="Normal 2 17 17" xfId="1160"/>
    <cellStyle name="Normal 2 17 17 2" xfId="1161"/>
    <cellStyle name="Normal 2 17 17 2 2" xfId="1162"/>
    <cellStyle name="Normal 2 17 17 3" xfId="1163"/>
    <cellStyle name="Normal 2 17 18" xfId="1164"/>
    <cellStyle name="Normal 2 17 18 2" xfId="1165"/>
    <cellStyle name="Normal 2 17 18 2 2" xfId="1166"/>
    <cellStyle name="Normal 2 17 18 3" xfId="1167"/>
    <cellStyle name="Normal 2 17 19" xfId="1168"/>
    <cellStyle name="Normal 2 17 19 2" xfId="1169"/>
    <cellStyle name="Normal 2 17 19 2 2" xfId="1170"/>
    <cellStyle name="Normal 2 17 19 3" xfId="1171"/>
    <cellStyle name="Normal 2 17 2" xfId="1172"/>
    <cellStyle name="Normal 2 17 2 2" xfId="1173"/>
    <cellStyle name="Normal 2 17 2 2 2" xfId="1174"/>
    <cellStyle name="Normal 2 17 2 3" xfId="1175"/>
    <cellStyle name="Normal 2 17 20" xfId="1176"/>
    <cellStyle name="Normal 2 17 20 2" xfId="1177"/>
    <cellStyle name="Normal 2 17 20 2 2" xfId="1178"/>
    <cellStyle name="Normal 2 17 20 3" xfId="1179"/>
    <cellStyle name="Normal 2 17 21" xfId="1180"/>
    <cellStyle name="Normal 2 17 21 2" xfId="1181"/>
    <cellStyle name="Normal 2 17 21 2 2" xfId="1182"/>
    <cellStyle name="Normal 2 17 21 3" xfId="1183"/>
    <cellStyle name="Normal 2 17 22" xfId="1184"/>
    <cellStyle name="Normal 2 17 22 2" xfId="1185"/>
    <cellStyle name="Normal 2 17 22 2 2" xfId="1186"/>
    <cellStyle name="Normal 2 17 22 3" xfId="1187"/>
    <cellStyle name="Normal 2 17 23" xfId="1188"/>
    <cellStyle name="Normal 2 17 23 2" xfId="1189"/>
    <cellStyle name="Normal 2 17 23 2 2" xfId="1190"/>
    <cellStyle name="Normal 2 17 23 3" xfId="1191"/>
    <cellStyle name="Normal 2 17 24" xfId="1192"/>
    <cellStyle name="Normal 2 17 24 2" xfId="1193"/>
    <cellStyle name="Normal 2 17 25" xfId="1194"/>
    <cellStyle name="Normal 2 17 3" xfId="1195"/>
    <cellStyle name="Normal 2 17 3 2" xfId="1196"/>
    <cellStyle name="Normal 2 17 3 2 2" xfId="1197"/>
    <cellStyle name="Normal 2 17 3 3" xfId="1198"/>
    <cellStyle name="Normal 2 17 4" xfId="1199"/>
    <cellStyle name="Normal 2 17 4 2" xfId="1200"/>
    <cellStyle name="Normal 2 17 4 2 2" xfId="1201"/>
    <cellStyle name="Normal 2 17 4 3" xfId="1202"/>
    <cellStyle name="Normal 2 17 5" xfId="1203"/>
    <cellStyle name="Normal 2 17 5 2" xfId="1204"/>
    <cellStyle name="Normal 2 17 5 2 2" xfId="1205"/>
    <cellStyle name="Normal 2 17 5 3" xfId="1206"/>
    <cellStyle name="Normal 2 17 6" xfId="1207"/>
    <cellStyle name="Normal 2 17 6 2" xfId="1208"/>
    <cellStyle name="Normal 2 17 6 2 2" xfId="1209"/>
    <cellStyle name="Normal 2 17 6 3" xfId="1210"/>
    <cellStyle name="Normal 2 17 7" xfId="1211"/>
    <cellStyle name="Normal 2 17 7 2" xfId="1212"/>
    <cellStyle name="Normal 2 17 7 2 2" xfId="1213"/>
    <cellStyle name="Normal 2 17 7 3" xfId="1214"/>
    <cellStyle name="Normal 2 17 8" xfId="1215"/>
    <cellStyle name="Normal 2 17 8 2" xfId="1216"/>
    <cellStyle name="Normal 2 17 8 2 2" xfId="1217"/>
    <cellStyle name="Normal 2 17 8 3" xfId="1218"/>
    <cellStyle name="Normal 2 17 9" xfId="1219"/>
    <cellStyle name="Normal 2 17 9 2" xfId="1220"/>
    <cellStyle name="Normal 2 17 9 2 2" xfId="1221"/>
    <cellStyle name="Normal 2 17 9 3" xfId="1222"/>
    <cellStyle name="Normal 2 18" xfId="1223"/>
    <cellStyle name="Normal 2 18 10" xfId="1224"/>
    <cellStyle name="Normal 2 18 10 2" xfId="1225"/>
    <cellStyle name="Normal 2 18 10 2 2" xfId="1226"/>
    <cellStyle name="Normal 2 18 10 3" xfId="1227"/>
    <cellStyle name="Normal 2 18 11" xfId="1228"/>
    <cellStyle name="Normal 2 18 11 2" xfId="1229"/>
    <cellStyle name="Normal 2 18 11 2 2" xfId="1230"/>
    <cellStyle name="Normal 2 18 11 3" xfId="1231"/>
    <cellStyle name="Normal 2 18 12" xfId="1232"/>
    <cellStyle name="Normal 2 18 12 2" xfId="1233"/>
    <cellStyle name="Normal 2 18 12 2 2" xfId="1234"/>
    <cellStyle name="Normal 2 18 12 3" xfId="1235"/>
    <cellStyle name="Normal 2 18 13" xfId="1236"/>
    <cellStyle name="Normal 2 18 13 2" xfId="1237"/>
    <cellStyle name="Normal 2 18 13 2 2" xfId="1238"/>
    <cellStyle name="Normal 2 18 13 3" xfId="1239"/>
    <cellStyle name="Normal 2 18 14" xfId="1240"/>
    <cellStyle name="Normal 2 18 14 2" xfId="1241"/>
    <cellStyle name="Normal 2 18 14 2 2" xfId="1242"/>
    <cellStyle name="Normal 2 18 14 3" xfId="1243"/>
    <cellStyle name="Normal 2 18 15" xfId="1244"/>
    <cellStyle name="Normal 2 18 15 2" xfId="1245"/>
    <cellStyle name="Normal 2 18 15 2 2" xfId="1246"/>
    <cellStyle name="Normal 2 18 15 3" xfId="1247"/>
    <cellStyle name="Normal 2 18 16" xfId="1248"/>
    <cellStyle name="Normal 2 18 16 2" xfId="1249"/>
    <cellStyle name="Normal 2 18 16 2 2" xfId="1250"/>
    <cellStyle name="Normal 2 18 16 3" xfId="1251"/>
    <cellStyle name="Normal 2 18 17" xfId="1252"/>
    <cellStyle name="Normal 2 18 17 2" xfId="1253"/>
    <cellStyle name="Normal 2 18 17 2 2" xfId="1254"/>
    <cellStyle name="Normal 2 18 17 3" xfId="1255"/>
    <cellStyle name="Normal 2 18 18" xfId="1256"/>
    <cellStyle name="Normal 2 18 18 2" xfId="1257"/>
    <cellStyle name="Normal 2 18 18 2 2" xfId="1258"/>
    <cellStyle name="Normal 2 18 18 3" xfId="1259"/>
    <cellStyle name="Normal 2 18 19" xfId="1260"/>
    <cellStyle name="Normal 2 18 19 2" xfId="1261"/>
    <cellStyle name="Normal 2 18 19 2 2" xfId="1262"/>
    <cellStyle name="Normal 2 18 19 3" xfId="1263"/>
    <cellStyle name="Normal 2 18 2" xfId="1264"/>
    <cellStyle name="Normal 2 18 2 2" xfId="1265"/>
    <cellStyle name="Normal 2 18 2 2 2" xfId="1266"/>
    <cellStyle name="Normal 2 18 2 3" xfId="1267"/>
    <cellStyle name="Normal 2 18 20" xfId="1268"/>
    <cellStyle name="Normal 2 18 20 2" xfId="1269"/>
    <cellStyle name="Normal 2 18 20 2 2" xfId="1270"/>
    <cellStyle name="Normal 2 18 20 3" xfId="1271"/>
    <cellStyle name="Normal 2 18 21" xfId="1272"/>
    <cellStyle name="Normal 2 18 21 2" xfId="1273"/>
    <cellStyle name="Normal 2 18 21 2 2" xfId="1274"/>
    <cellStyle name="Normal 2 18 21 3" xfId="1275"/>
    <cellStyle name="Normal 2 18 22" xfId="1276"/>
    <cellStyle name="Normal 2 18 22 2" xfId="1277"/>
    <cellStyle name="Normal 2 18 22 2 2" xfId="1278"/>
    <cellStyle name="Normal 2 18 22 3" xfId="1279"/>
    <cellStyle name="Normal 2 18 23" xfId="1280"/>
    <cellStyle name="Normal 2 18 23 2" xfId="1281"/>
    <cellStyle name="Normal 2 18 23 2 2" xfId="1282"/>
    <cellStyle name="Normal 2 18 23 3" xfId="1283"/>
    <cellStyle name="Normal 2 18 24" xfId="1284"/>
    <cellStyle name="Normal 2 18 24 2" xfId="1285"/>
    <cellStyle name="Normal 2 18 25" xfId="1286"/>
    <cellStyle name="Normal 2 18 3" xfId="1287"/>
    <cellStyle name="Normal 2 18 3 2" xfId="1288"/>
    <cellStyle name="Normal 2 18 3 2 2" xfId="1289"/>
    <cellStyle name="Normal 2 18 3 3" xfId="1290"/>
    <cellStyle name="Normal 2 18 4" xfId="1291"/>
    <cellStyle name="Normal 2 18 4 2" xfId="1292"/>
    <cellStyle name="Normal 2 18 4 2 2" xfId="1293"/>
    <cellStyle name="Normal 2 18 4 3" xfId="1294"/>
    <cellStyle name="Normal 2 18 5" xfId="1295"/>
    <cellStyle name="Normal 2 18 5 2" xfId="1296"/>
    <cellStyle name="Normal 2 18 5 2 2" xfId="1297"/>
    <cellStyle name="Normal 2 18 5 3" xfId="1298"/>
    <cellStyle name="Normal 2 18 6" xfId="1299"/>
    <cellStyle name="Normal 2 18 6 2" xfId="1300"/>
    <cellStyle name="Normal 2 18 6 2 2" xfId="1301"/>
    <cellStyle name="Normal 2 18 6 3" xfId="1302"/>
    <cellStyle name="Normal 2 18 7" xfId="1303"/>
    <cellStyle name="Normal 2 18 7 2" xfId="1304"/>
    <cellStyle name="Normal 2 18 7 2 2" xfId="1305"/>
    <cellStyle name="Normal 2 18 7 3" xfId="1306"/>
    <cellStyle name="Normal 2 18 8" xfId="1307"/>
    <cellStyle name="Normal 2 18 8 2" xfId="1308"/>
    <cellStyle name="Normal 2 18 8 2 2" xfId="1309"/>
    <cellStyle name="Normal 2 18 8 3" xfId="1310"/>
    <cellStyle name="Normal 2 18 9" xfId="1311"/>
    <cellStyle name="Normal 2 18 9 2" xfId="1312"/>
    <cellStyle name="Normal 2 18 9 2 2" xfId="1313"/>
    <cellStyle name="Normal 2 18 9 3" xfId="1314"/>
    <cellStyle name="Normal 2 19" xfId="1315"/>
    <cellStyle name="Normal 2 19 10" xfId="1316"/>
    <cellStyle name="Normal 2 19 10 2" xfId="1317"/>
    <cellStyle name="Normal 2 19 10 2 2" xfId="1318"/>
    <cellStyle name="Normal 2 19 10 3" xfId="1319"/>
    <cellStyle name="Normal 2 19 11" xfId="1320"/>
    <cellStyle name="Normal 2 19 11 2" xfId="1321"/>
    <cellStyle name="Normal 2 19 11 2 2" xfId="1322"/>
    <cellStyle name="Normal 2 19 11 3" xfId="1323"/>
    <cellStyle name="Normal 2 19 12" xfId="1324"/>
    <cellStyle name="Normal 2 19 12 2" xfId="1325"/>
    <cellStyle name="Normal 2 19 12 2 2" xfId="1326"/>
    <cellStyle name="Normal 2 19 12 3" xfId="1327"/>
    <cellStyle name="Normal 2 19 13" xfId="1328"/>
    <cellStyle name="Normal 2 19 13 2" xfId="1329"/>
    <cellStyle name="Normal 2 19 13 2 2" xfId="1330"/>
    <cellStyle name="Normal 2 19 13 3" xfId="1331"/>
    <cellStyle name="Normal 2 19 14" xfId="1332"/>
    <cellStyle name="Normal 2 19 14 2" xfId="1333"/>
    <cellStyle name="Normal 2 19 14 2 2" xfId="1334"/>
    <cellStyle name="Normal 2 19 14 3" xfId="1335"/>
    <cellStyle name="Normal 2 19 15" xfId="1336"/>
    <cellStyle name="Normal 2 19 15 2" xfId="1337"/>
    <cellStyle name="Normal 2 19 15 2 2" xfId="1338"/>
    <cellStyle name="Normal 2 19 15 3" xfId="1339"/>
    <cellStyle name="Normal 2 19 16" xfId="1340"/>
    <cellStyle name="Normal 2 19 16 2" xfId="1341"/>
    <cellStyle name="Normal 2 19 16 2 2" xfId="1342"/>
    <cellStyle name="Normal 2 19 16 3" xfId="1343"/>
    <cellStyle name="Normal 2 19 17" xfId="1344"/>
    <cellStyle name="Normal 2 19 17 2" xfId="1345"/>
    <cellStyle name="Normal 2 19 17 2 2" xfId="1346"/>
    <cellStyle name="Normal 2 19 17 3" xfId="1347"/>
    <cellStyle name="Normal 2 19 18" xfId="1348"/>
    <cellStyle name="Normal 2 19 18 2" xfId="1349"/>
    <cellStyle name="Normal 2 19 18 2 2" xfId="1350"/>
    <cellStyle name="Normal 2 19 18 3" xfId="1351"/>
    <cellStyle name="Normal 2 19 19" xfId="1352"/>
    <cellStyle name="Normal 2 19 19 2" xfId="1353"/>
    <cellStyle name="Normal 2 19 19 2 2" xfId="1354"/>
    <cellStyle name="Normal 2 19 19 3" xfId="1355"/>
    <cellStyle name="Normal 2 19 2" xfId="1356"/>
    <cellStyle name="Normal 2 19 2 2" xfId="1357"/>
    <cellStyle name="Normal 2 19 2 2 2" xfId="1358"/>
    <cellStyle name="Normal 2 19 2 3" xfId="1359"/>
    <cellStyle name="Normal 2 19 20" xfId="1360"/>
    <cellStyle name="Normal 2 19 20 2" xfId="1361"/>
    <cellStyle name="Normal 2 19 20 2 2" xfId="1362"/>
    <cellStyle name="Normal 2 19 20 3" xfId="1363"/>
    <cellStyle name="Normal 2 19 21" xfId="1364"/>
    <cellStyle name="Normal 2 19 21 2" xfId="1365"/>
    <cellStyle name="Normal 2 19 21 2 2" xfId="1366"/>
    <cellStyle name="Normal 2 19 21 3" xfId="1367"/>
    <cellStyle name="Normal 2 19 22" xfId="1368"/>
    <cellStyle name="Normal 2 19 22 2" xfId="1369"/>
    <cellStyle name="Normal 2 19 22 2 2" xfId="1370"/>
    <cellStyle name="Normal 2 19 22 3" xfId="1371"/>
    <cellStyle name="Normal 2 19 23" xfId="1372"/>
    <cellStyle name="Normal 2 19 23 2" xfId="1373"/>
    <cellStyle name="Normal 2 19 23 2 2" xfId="1374"/>
    <cellStyle name="Normal 2 19 23 3" xfId="1375"/>
    <cellStyle name="Normal 2 19 24" xfId="1376"/>
    <cellStyle name="Normal 2 19 24 2" xfId="1377"/>
    <cellStyle name="Normal 2 19 25" xfId="1378"/>
    <cellStyle name="Normal 2 19 3" xfId="1379"/>
    <cellStyle name="Normal 2 19 3 2" xfId="1380"/>
    <cellStyle name="Normal 2 19 3 2 2" xfId="1381"/>
    <cellStyle name="Normal 2 19 3 3" xfId="1382"/>
    <cellStyle name="Normal 2 19 4" xfId="1383"/>
    <cellStyle name="Normal 2 19 4 2" xfId="1384"/>
    <cellStyle name="Normal 2 19 4 2 2" xfId="1385"/>
    <cellStyle name="Normal 2 19 4 3" xfId="1386"/>
    <cellStyle name="Normal 2 19 5" xfId="1387"/>
    <cellStyle name="Normal 2 19 5 2" xfId="1388"/>
    <cellStyle name="Normal 2 19 5 2 2" xfId="1389"/>
    <cellStyle name="Normal 2 19 5 3" xfId="1390"/>
    <cellStyle name="Normal 2 19 6" xfId="1391"/>
    <cellStyle name="Normal 2 19 6 2" xfId="1392"/>
    <cellStyle name="Normal 2 19 6 2 2" xfId="1393"/>
    <cellStyle name="Normal 2 19 6 3" xfId="1394"/>
    <cellStyle name="Normal 2 19 7" xfId="1395"/>
    <cellStyle name="Normal 2 19 7 2" xfId="1396"/>
    <cellStyle name="Normal 2 19 7 2 2" xfId="1397"/>
    <cellStyle name="Normal 2 19 7 3" xfId="1398"/>
    <cellStyle name="Normal 2 19 8" xfId="1399"/>
    <cellStyle name="Normal 2 19 8 2" xfId="1400"/>
    <cellStyle name="Normal 2 19 8 2 2" xfId="1401"/>
    <cellStyle name="Normal 2 19 8 3" xfId="1402"/>
    <cellStyle name="Normal 2 19 9" xfId="1403"/>
    <cellStyle name="Normal 2 19 9 2" xfId="1404"/>
    <cellStyle name="Normal 2 19 9 2 2" xfId="1405"/>
    <cellStyle name="Normal 2 19 9 3" xfId="1406"/>
    <cellStyle name="Normal 2 2" xfId="4"/>
    <cellStyle name="Normal 2 2 2" xfId="232"/>
    <cellStyle name="Normal 2 2 2 2" xfId="233"/>
    <cellStyle name="Normal 2 2 2 3" xfId="234"/>
    <cellStyle name="Normal 2 2 2 4" xfId="1407"/>
    <cellStyle name="Normal 2 2 3" xfId="235"/>
    <cellStyle name="Normal 2 2 3 2" xfId="236"/>
    <cellStyle name="Normal 2 2 3 3" xfId="237"/>
    <cellStyle name="Normal 2 2 4" xfId="238"/>
    <cellStyle name="Normal 2 2 4 2" xfId="1408"/>
    <cellStyle name="Normal 2 2 5" xfId="1409"/>
    <cellStyle name="Normal 2 2 6" xfId="1410"/>
    <cellStyle name="Normal 2 2 7" xfId="1411"/>
    <cellStyle name="Normal 2 2 8" xfId="1412"/>
    <cellStyle name="Normal 2 20" xfId="1413"/>
    <cellStyle name="Normal 2 20 10" xfId="1414"/>
    <cellStyle name="Normal 2 20 10 2" xfId="1415"/>
    <cellStyle name="Normal 2 20 10 2 2" xfId="1416"/>
    <cellStyle name="Normal 2 20 10 3" xfId="1417"/>
    <cellStyle name="Normal 2 20 11" xfId="1418"/>
    <cellStyle name="Normal 2 20 11 2" xfId="1419"/>
    <cellStyle name="Normal 2 20 11 2 2" xfId="1420"/>
    <cellStyle name="Normal 2 20 11 3" xfId="1421"/>
    <cellStyle name="Normal 2 20 12" xfId="1422"/>
    <cellStyle name="Normal 2 20 12 2" xfId="1423"/>
    <cellStyle name="Normal 2 20 12 2 2" xfId="1424"/>
    <cellStyle name="Normal 2 20 12 3" xfId="1425"/>
    <cellStyle name="Normal 2 20 13" xfId="1426"/>
    <cellStyle name="Normal 2 20 13 2" xfId="1427"/>
    <cellStyle name="Normal 2 20 13 2 2" xfId="1428"/>
    <cellStyle name="Normal 2 20 13 3" xfId="1429"/>
    <cellStyle name="Normal 2 20 14" xfId="1430"/>
    <cellStyle name="Normal 2 20 14 2" xfId="1431"/>
    <cellStyle name="Normal 2 20 14 2 2" xfId="1432"/>
    <cellStyle name="Normal 2 20 14 3" xfId="1433"/>
    <cellStyle name="Normal 2 20 15" xfId="1434"/>
    <cellStyle name="Normal 2 20 15 2" xfId="1435"/>
    <cellStyle name="Normal 2 20 15 2 2" xfId="1436"/>
    <cellStyle name="Normal 2 20 15 3" xfId="1437"/>
    <cellStyle name="Normal 2 20 16" xfId="1438"/>
    <cellStyle name="Normal 2 20 16 2" xfId="1439"/>
    <cellStyle name="Normal 2 20 16 2 2" xfId="1440"/>
    <cellStyle name="Normal 2 20 16 3" xfId="1441"/>
    <cellStyle name="Normal 2 20 17" xfId="1442"/>
    <cellStyle name="Normal 2 20 17 2" xfId="1443"/>
    <cellStyle name="Normal 2 20 17 2 2" xfId="1444"/>
    <cellStyle name="Normal 2 20 17 3" xfId="1445"/>
    <cellStyle name="Normal 2 20 18" xfId="1446"/>
    <cellStyle name="Normal 2 20 18 2" xfId="1447"/>
    <cellStyle name="Normal 2 20 18 2 2" xfId="1448"/>
    <cellStyle name="Normal 2 20 18 3" xfId="1449"/>
    <cellStyle name="Normal 2 20 19" xfId="1450"/>
    <cellStyle name="Normal 2 20 19 2" xfId="1451"/>
    <cellStyle name="Normal 2 20 19 2 2" xfId="1452"/>
    <cellStyle name="Normal 2 20 19 3" xfId="1453"/>
    <cellStyle name="Normal 2 20 2" xfId="1454"/>
    <cellStyle name="Normal 2 20 2 2" xfId="1455"/>
    <cellStyle name="Normal 2 20 2 2 2" xfId="1456"/>
    <cellStyle name="Normal 2 20 2 3" xfId="1457"/>
    <cellStyle name="Normal 2 20 20" xfId="1458"/>
    <cellStyle name="Normal 2 20 20 2" xfId="1459"/>
    <cellStyle name="Normal 2 20 20 2 2" xfId="1460"/>
    <cellStyle name="Normal 2 20 20 3" xfId="1461"/>
    <cellStyle name="Normal 2 20 21" xfId="1462"/>
    <cellStyle name="Normal 2 20 21 2" xfId="1463"/>
    <cellStyle name="Normal 2 20 21 2 2" xfId="1464"/>
    <cellStyle name="Normal 2 20 21 3" xfId="1465"/>
    <cellStyle name="Normal 2 20 22" xfId="1466"/>
    <cellStyle name="Normal 2 20 22 2" xfId="1467"/>
    <cellStyle name="Normal 2 20 22 2 2" xfId="1468"/>
    <cellStyle name="Normal 2 20 22 3" xfId="1469"/>
    <cellStyle name="Normal 2 20 23" xfId="1470"/>
    <cellStyle name="Normal 2 20 23 2" xfId="1471"/>
    <cellStyle name="Normal 2 20 23 2 2" xfId="1472"/>
    <cellStyle name="Normal 2 20 23 3" xfId="1473"/>
    <cellStyle name="Normal 2 20 24" xfId="1474"/>
    <cellStyle name="Normal 2 20 24 2" xfId="1475"/>
    <cellStyle name="Normal 2 20 25" xfId="1476"/>
    <cellStyle name="Normal 2 20 3" xfId="1477"/>
    <cellStyle name="Normal 2 20 3 2" xfId="1478"/>
    <cellStyle name="Normal 2 20 3 2 2" xfId="1479"/>
    <cellStyle name="Normal 2 20 3 3" xfId="1480"/>
    <cellStyle name="Normal 2 20 4" xfId="1481"/>
    <cellStyle name="Normal 2 20 4 2" xfId="1482"/>
    <cellStyle name="Normal 2 20 4 2 2" xfId="1483"/>
    <cellStyle name="Normal 2 20 4 3" xfId="1484"/>
    <cellStyle name="Normal 2 20 5" xfId="1485"/>
    <cellStyle name="Normal 2 20 5 2" xfId="1486"/>
    <cellStyle name="Normal 2 20 5 2 2" xfId="1487"/>
    <cellStyle name="Normal 2 20 5 3" xfId="1488"/>
    <cellStyle name="Normal 2 20 6" xfId="1489"/>
    <cellStyle name="Normal 2 20 6 2" xfId="1490"/>
    <cellStyle name="Normal 2 20 6 2 2" xfId="1491"/>
    <cellStyle name="Normal 2 20 6 3" xfId="1492"/>
    <cellStyle name="Normal 2 20 7" xfId="1493"/>
    <cellStyle name="Normal 2 20 7 2" xfId="1494"/>
    <cellStyle name="Normal 2 20 7 2 2" xfId="1495"/>
    <cellStyle name="Normal 2 20 7 3" xfId="1496"/>
    <cellStyle name="Normal 2 20 8" xfId="1497"/>
    <cellStyle name="Normal 2 20 8 2" xfId="1498"/>
    <cellStyle name="Normal 2 20 8 2 2" xfId="1499"/>
    <cellStyle name="Normal 2 20 8 3" xfId="1500"/>
    <cellStyle name="Normal 2 20 9" xfId="1501"/>
    <cellStyle name="Normal 2 20 9 2" xfId="1502"/>
    <cellStyle name="Normal 2 20 9 2 2" xfId="1503"/>
    <cellStyle name="Normal 2 20 9 3" xfId="1504"/>
    <cellStyle name="Normal 2 21" xfId="1505"/>
    <cellStyle name="Normal 2 21 10" xfId="1506"/>
    <cellStyle name="Normal 2 21 10 2" xfId="1507"/>
    <cellStyle name="Normal 2 21 10 2 2" xfId="1508"/>
    <cellStyle name="Normal 2 21 10 3" xfId="1509"/>
    <cellStyle name="Normal 2 21 11" xfId="1510"/>
    <cellStyle name="Normal 2 21 11 2" xfId="1511"/>
    <cellStyle name="Normal 2 21 11 2 2" xfId="1512"/>
    <cellStyle name="Normal 2 21 11 3" xfId="1513"/>
    <cellStyle name="Normal 2 21 12" xfId="1514"/>
    <cellStyle name="Normal 2 21 12 2" xfId="1515"/>
    <cellStyle name="Normal 2 21 12 2 2" xfId="1516"/>
    <cellStyle name="Normal 2 21 12 3" xfId="1517"/>
    <cellStyle name="Normal 2 21 13" xfId="1518"/>
    <cellStyle name="Normal 2 21 13 2" xfId="1519"/>
    <cellStyle name="Normal 2 21 13 2 2" xfId="1520"/>
    <cellStyle name="Normal 2 21 13 3" xfId="1521"/>
    <cellStyle name="Normal 2 21 14" xfId="1522"/>
    <cellStyle name="Normal 2 21 14 2" xfId="1523"/>
    <cellStyle name="Normal 2 21 14 2 2" xfId="1524"/>
    <cellStyle name="Normal 2 21 14 3" xfId="1525"/>
    <cellStyle name="Normal 2 21 15" xfId="1526"/>
    <cellStyle name="Normal 2 21 15 2" xfId="1527"/>
    <cellStyle name="Normal 2 21 15 2 2" xfId="1528"/>
    <cellStyle name="Normal 2 21 15 3" xfId="1529"/>
    <cellStyle name="Normal 2 21 16" xfId="1530"/>
    <cellStyle name="Normal 2 21 16 2" xfId="1531"/>
    <cellStyle name="Normal 2 21 16 2 2" xfId="1532"/>
    <cellStyle name="Normal 2 21 16 3" xfId="1533"/>
    <cellStyle name="Normal 2 21 17" xfId="1534"/>
    <cellStyle name="Normal 2 21 17 2" xfId="1535"/>
    <cellStyle name="Normal 2 21 17 2 2" xfId="1536"/>
    <cellStyle name="Normal 2 21 17 3" xfId="1537"/>
    <cellStyle name="Normal 2 21 18" xfId="1538"/>
    <cellStyle name="Normal 2 21 18 2" xfId="1539"/>
    <cellStyle name="Normal 2 21 18 2 2" xfId="1540"/>
    <cellStyle name="Normal 2 21 18 3" xfId="1541"/>
    <cellStyle name="Normal 2 21 19" xfId="1542"/>
    <cellStyle name="Normal 2 21 19 2" xfId="1543"/>
    <cellStyle name="Normal 2 21 19 2 2" xfId="1544"/>
    <cellStyle name="Normal 2 21 19 3" xfId="1545"/>
    <cellStyle name="Normal 2 21 2" xfId="1546"/>
    <cellStyle name="Normal 2 21 2 2" xfId="1547"/>
    <cellStyle name="Normal 2 21 2 2 2" xfId="1548"/>
    <cellStyle name="Normal 2 21 2 3" xfId="1549"/>
    <cellStyle name="Normal 2 21 20" xfId="1550"/>
    <cellStyle name="Normal 2 21 20 2" xfId="1551"/>
    <cellStyle name="Normal 2 21 20 2 2" xfId="1552"/>
    <cellStyle name="Normal 2 21 20 3" xfId="1553"/>
    <cellStyle name="Normal 2 21 21" xfId="1554"/>
    <cellStyle name="Normal 2 21 21 2" xfId="1555"/>
    <cellStyle name="Normal 2 21 21 2 2" xfId="1556"/>
    <cellStyle name="Normal 2 21 21 3" xfId="1557"/>
    <cellStyle name="Normal 2 21 22" xfId="1558"/>
    <cellStyle name="Normal 2 21 22 2" xfId="1559"/>
    <cellStyle name="Normal 2 21 22 2 2" xfId="1560"/>
    <cellStyle name="Normal 2 21 22 3" xfId="1561"/>
    <cellStyle name="Normal 2 21 23" xfId="1562"/>
    <cellStyle name="Normal 2 21 23 2" xfId="1563"/>
    <cellStyle name="Normal 2 21 23 2 2" xfId="1564"/>
    <cellStyle name="Normal 2 21 23 3" xfId="1565"/>
    <cellStyle name="Normal 2 21 24" xfId="1566"/>
    <cellStyle name="Normal 2 21 24 2" xfId="1567"/>
    <cellStyle name="Normal 2 21 25" xfId="1568"/>
    <cellStyle name="Normal 2 21 3" xfId="1569"/>
    <cellStyle name="Normal 2 21 3 2" xfId="1570"/>
    <cellStyle name="Normal 2 21 3 2 2" xfId="1571"/>
    <cellStyle name="Normal 2 21 3 3" xfId="1572"/>
    <cellStyle name="Normal 2 21 4" xfId="1573"/>
    <cellStyle name="Normal 2 21 4 2" xfId="1574"/>
    <cellStyle name="Normal 2 21 4 2 2" xfId="1575"/>
    <cellStyle name="Normal 2 21 4 3" xfId="1576"/>
    <cellStyle name="Normal 2 21 5" xfId="1577"/>
    <cellStyle name="Normal 2 21 5 2" xfId="1578"/>
    <cellStyle name="Normal 2 21 5 2 2" xfId="1579"/>
    <cellStyle name="Normal 2 21 5 3" xfId="1580"/>
    <cellStyle name="Normal 2 21 6" xfId="1581"/>
    <cellStyle name="Normal 2 21 6 2" xfId="1582"/>
    <cellStyle name="Normal 2 21 6 2 2" xfId="1583"/>
    <cellStyle name="Normal 2 21 6 3" xfId="1584"/>
    <cellStyle name="Normal 2 21 7" xfId="1585"/>
    <cellStyle name="Normal 2 21 7 2" xfId="1586"/>
    <cellStyle name="Normal 2 21 7 2 2" xfId="1587"/>
    <cellStyle name="Normal 2 21 7 3" xfId="1588"/>
    <cellStyle name="Normal 2 21 8" xfId="1589"/>
    <cellStyle name="Normal 2 21 8 2" xfId="1590"/>
    <cellStyle name="Normal 2 21 8 2 2" xfId="1591"/>
    <cellStyle name="Normal 2 21 8 3" xfId="1592"/>
    <cellStyle name="Normal 2 21 9" xfId="1593"/>
    <cellStyle name="Normal 2 21 9 2" xfId="1594"/>
    <cellStyle name="Normal 2 21 9 2 2" xfId="1595"/>
    <cellStyle name="Normal 2 21 9 3" xfId="1596"/>
    <cellStyle name="Normal 2 22" xfId="1597"/>
    <cellStyle name="Normal 2 22 10" xfId="1598"/>
    <cellStyle name="Normal 2 22 10 2" xfId="1599"/>
    <cellStyle name="Normal 2 22 10 2 2" xfId="1600"/>
    <cellStyle name="Normal 2 22 10 3" xfId="1601"/>
    <cellStyle name="Normal 2 22 11" xfId="1602"/>
    <cellStyle name="Normal 2 22 11 2" xfId="1603"/>
    <cellStyle name="Normal 2 22 11 2 2" xfId="1604"/>
    <cellStyle name="Normal 2 22 11 3" xfId="1605"/>
    <cellStyle name="Normal 2 22 12" xfId="1606"/>
    <cellStyle name="Normal 2 22 12 2" xfId="1607"/>
    <cellStyle name="Normal 2 22 12 2 2" xfId="1608"/>
    <cellStyle name="Normal 2 22 12 3" xfId="1609"/>
    <cellStyle name="Normal 2 22 13" xfId="1610"/>
    <cellStyle name="Normal 2 22 13 2" xfId="1611"/>
    <cellStyle name="Normal 2 22 13 2 2" xfId="1612"/>
    <cellStyle name="Normal 2 22 13 3" xfId="1613"/>
    <cellStyle name="Normal 2 22 14" xfId="1614"/>
    <cellStyle name="Normal 2 22 14 2" xfId="1615"/>
    <cellStyle name="Normal 2 22 14 2 2" xfId="1616"/>
    <cellStyle name="Normal 2 22 14 3" xfId="1617"/>
    <cellStyle name="Normal 2 22 15" xfId="1618"/>
    <cellStyle name="Normal 2 22 15 2" xfId="1619"/>
    <cellStyle name="Normal 2 22 15 2 2" xfId="1620"/>
    <cellStyle name="Normal 2 22 15 3" xfId="1621"/>
    <cellStyle name="Normal 2 22 16" xfId="1622"/>
    <cellStyle name="Normal 2 22 16 2" xfId="1623"/>
    <cellStyle name="Normal 2 22 16 2 2" xfId="1624"/>
    <cellStyle name="Normal 2 22 16 3" xfId="1625"/>
    <cellStyle name="Normal 2 22 17" xfId="1626"/>
    <cellStyle name="Normal 2 22 17 2" xfId="1627"/>
    <cellStyle name="Normal 2 22 17 2 2" xfId="1628"/>
    <cellStyle name="Normal 2 22 17 3" xfId="1629"/>
    <cellStyle name="Normal 2 22 18" xfId="1630"/>
    <cellStyle name="Normal 2 22 18 2" xfId="1631"/>
    <cellStyle name="Normal 2 22 18 2 2" xfId="1632"/>
    <cellStyle name="Normal 2 22 18 3" xfId="1633"/>
    <cellStyle name="Normal 2 22 19" xfId="1634"/>
    <cellStyle name="Normal 2 22 19 2" xfId="1635"/>
    <cellStyle name="Normal 2 22 19 2 2" xfId="1636"/>
    <cellStyle name="Normal 2 22 19 3" xfId="1637"/>
    <cellStyle name="Normal 2 22 2" xfId="1638"/>
    <cellStyle name="Normal 2 22 2 2" xfId="1639"/>
    <cellStyle name="Normal 2 22 2 2 2" xfId="1640"/>
    <cellStyle name="Normal 2 22 2 3" xfId="1641"/>
    <cellStyle name="Normal 2 22 20" xfId="1642"/>
    <cellStyle name="Normal 2 22 20 2" xfId="1643"/>
    <cellStyle name="Normal 2 22 20 2 2" xfId="1644"/>
    <cellStyle name="Normal 2 22 20 3" xfId="1645"/>
    <cellStyle name="Normal 2 22 21" xfId="1646"/>
    <cellStyle name="Normal 2 22 21 2" xfId="1647"/>
    <cellStyle name="Normal 2 22 21 2 2" xfId="1648"/>
    <cellStyle name="Normal 2 22 21 3" xfId="1649"/>
    <cellStyle name="Normal 2 22 22" xfId="1650"/>
    <cellStyle name="Normal 2 22 22 2" xfId="1651"/>
    <cellStyle name="Normal 2 22 22 2 2" xfId="1652"/>
    <cellStyle name="Normal 2 22 22 3" xfId="1653"/>
    <cellStyle name="Normal 2 22 23" xfId="1654"/>
    <cellStyle name="Normal 2 22 23 2" xfId="1655"/>
    <cellStyle name="Normal 2 22 23 2 2" xfId="1656"/>
    <cellStyle name="Normal 2 22 23 3" xfId="1657"/>
    <cellStyle name="Normal 2 22 24" xfId="1658"/>
    <cellStyle name="Normal 2 22 24 2" xfId="1659"/>
    <cellStyle name="Normal 2 22 25" xfId="1660"/>
    <cellStyle name="Normal 2 22 3" xfId="1661"/>
    <cellStyle name="Normal 2 22 3 2" xfId="1662"/>
    <cellStyle name="Normal 2 22 3 2 2" xfId="1663"/>
    <cellStyle name="Normal 2 22 3 3" xfId="1664"/>
    <cellStyle name="Normal 2 22 4" xfId="1665"/>
    <cellStyle name="Normal 2 22 4 2" xfId="1666"/>
    <cellStyle name="Normal 2 22 4 2 2" xfId="1667"/>
    <cellStyle name="Normal 2 22 4 3" xfId="1668"/>
    <cellStyle name="Normal 2 22 5" xfId="1669"/>
    <cellStyle name="Normal 2 22 5 2" xfId="1670"/>
    <cellStyle name="Normal 2 22 5 2 2" xfId="1671"/>
    <cellStyle name="Normal 2 22 5 3" xfId="1672"/>
    <cellStyle name="Normal 2 22 6" xfId="1673"/>
    <cellStyle name="Normal 2 22 6 2" xfId="1674"/>
    <cellStyle name="Normal 2 22 6 2 2" xfId="1675"/>
    <cellStyle name="Normal 2 22 6 3" xfId="1676"/>
    <cellStyle name="Normal 2 22 7" xfId="1677"/>
    <cellStyle name="Normal 2 22 7 2" xfId="1678"/>
    <cellStyle name="Normal 2 22 7 2 2" xfId="1679"/>
    <cellStyle name="Normal 2 22 7 3" xfId="1680"/>
    <cellStyle name="Normal 2 22 8" xfId="1681"/>
    <cellStyle name="Normal 2 22 8 2" xfId="1682"/>
    <cellStyle name="Normal 2 22 8 2 2" xfId="1683"/>
    <cellStyle name="Normal 2 22 8 3" xfId="1684"/>
    <cellStyle name="Normal 2 22 9" xfId="1685"/>
    <cellStyle name="Normal 2 22 9 2" xfId="1686"/>
    <cellStyle name="Normal 2 22 9 2 2" xfId="1687"/>
    <cellStyle name="Normal 2 22 9 3" xfId="1688"/>
    <cellStyle name="Normal 2 23" xfId="1689"/>
    <cellStyle name="Normal 2 23 10" xfId="1690"/>
    <cellStyle name="Normal 2 23 10 2" xfId="1691"/>
    <cellStyle name="Normal 2 23 10 2 2" xfId="1692"/>
    <cellStyle name="Normal 2 23 10 3" xfId="1693"/>
    <cellStyle name="Normal 2 23 11" xfId="1694"/>
    <cellStyle name="Normal 2 23 11 2" xfId="1695"/>
    <cellStyle name="Normal 2 23 11 2 2" xfId="1696"/>
    <cellStyle name="Normal 2 23 11 3" xfId="1697"/>
    <cellStyle name="Normal 2 23 12" xfId="1698"/>
    <cellStyle name="Normal 2 23 12 2" xfId="1699"/>
    <cellStyle name="Normal 2 23 12 2 2" xfId="1700"/>
    <cellStyle name="Normal 2 23 12 3" xfId="1701"/>
    <cellStyle name="Normal 2 23 13" xfId="1702"/>
    <cellStyle name="Normal 2 23 13 2" xfId="1703"/>
    <cellStyle name="Normal 2 23 13 2 2" xfId="1704"/>
    <cellStyle name="Normal 2 23 13 3" xfId="1705"/>
    <cellStyle name="Normal 2 23 14" xfId="1706"/>
    <cellStyle name="Normal 2 23 14 2" xfId="1707"/>
    <cellStyle name="Normal 2 23 14 2 2" xfId="1708"/>
    <cellStyle name="Normal 2 23 14 3" xfId="1709"/>
    <cellStyle name="Normal 2 23 15" xfId="1710"/>
    <cellStyle name="Normal 2 23 15 2" xfId="1711"/>
    <cellStyle name="Normal 2 23 15 2 2" xfId="1712"/>
    <cellStyle name="Normal 2 23 15 3" xfId="1713"/>
    <cellStyle name="Normal 2 23 16" xfId="1714"/>
    <cellStyle name="Normal 2 23 16 2" xfId="1715"/>
    <cellStyle name="Normal 2 23 16 2 2" xfId="1716"/>
    <cellStyle name="Normal 2 23 16 3" xfId="1717"/>
    <cellStyle name="Normal 2 23 17" xfId="1718"/>
    <cellStyle name="Normal 2 23 17 2" xfId="1719"/>
    <cellStyle name="Normal 2 23 17 2 2" xfId="1720"/>
    <cellStyle name="Normal 2 23 17 3" xfId="1721"/>
    <cellStyle name="Normal 2 23 18" xfId="1722"/>
    <cellStyle name="Normal 2 23 18 2" xfId="1723"/>
    <cellStyle name="Normal 2 23 18 2 2" xfId="1724"/>
    <cellStyle name="Normal 2 23 18 3" xfId="1725"/>
    <cellStyle name="Normal 2 23 19" xfId="1726"/>
    <cellStyle name="Normal 2 23 19 2" xfId="1727"/>
    <cellStyle name="Normal 2 23 19 2 2" xfId="1728"/>
    <cellStyle name="Normal 2 23 19 3" xfId="1729"/>
    <cellStyle name="Normal 2 23 2" xfId="1730"/>
    <cellStyle name="Normal 2 23 2 2" xfId="1731"/>
    <cellStyle name="Normal 2 23 2 2 2" xfId="1732"/>
    <cellStyle name="Normal 2 23 2 3" xfId="1733"/>
    <cellStyle name="Normal 2 23 20" xfId="1734"/>
    <cellStyle name="Normal 2 23 20 2" xfId="1735"/>
    <cellStyle name="Normal 2 23 20 2 2" xfId="1736"/>
    <cellStyle name="Normal 2 23 20 3" xfId="1737"/>
    <cellStyle name="Normal 2 23 21" xfId="1738"/>
    <cellStyle name="Normal 2 23 21 2" xfId="1739"/>
    <cellStyle name="Normal 2 23 21 2 2" xfId="1740"/>
    <cellStyle name="Normal 2 23 21 3" xfId="1741"/>
    <cellStyle name="Normal 2 23 22" xfId="1742"/>
    <cellStyle name="Normal 2 23 22 2" xfId="1743"/>
    <cellStyle name="Normal 2 23 22 2 2" xfId="1744"/>
    <cellStyle name="Normal 2 23 22 3" xfId="1745"/>
    <cellStyle name="Normal 2 23 23" xfId="1746"/>
    <cellStyle name="Normal 2 23 23 2" xfId="1747"/>
    <cellStyle name="Normal 2 23 23 2 2" xfId="1748"/>
    <cellStyle name="Normal 2 23 23 3" xfId="1749"/>
    <cellStyle name="Normal 2 23 24" xfId="1750"/>
    <cellStyle name="Normal 2 23 24 2" xfId="1751"/>
    <cellStyle name="Normal 2 23 25" xfId="1752"/>
    <cellStyle name="Normal 2 23 3" xfId="1753"/>
    <cellStyle name="Normal 2 23 3 2" xfId="1754"/>
    <cellStyle name="Normal 2 23 3 2 2" xfId="1755"/>
    <cellStyle name="Normal 2 23 3 3" xfId="1756"/>
    <cellStyle name="Normal 2 23 4" xfId="1757"/>
    <cellStyle name="Normal 2 23 4 2" xfId="1758"/>
    <cellStyle name="Normal 2 23 4 2 2" xfId="1759"/>
    <cellStyle name="Normal 2 23 4 3" xfId="1760"/>
    <cellStyle name="Normal 2 23 5" xfId="1761"/>
    <cellStyle name="Normal 2 23 5 2" xfId="1762"/>
    <cellStyle name="Normal 2 23 5 2 2" xfId="1763"/>
    <cellStyle name="Normal 2 23 5 3" xfId="1764"/>
    <cellStyle name="Normal 2 23 6" xfId="1765"/>
    <cellStyle name="Normal 2 23 6 2" xfId="1766"/>
    <cellStyle name="Normal 2 23 6 2 2" xfId="1767"/>
    <cellStyle name="Normal 2 23 6 3" xfId="1768"/>
    <cellStyle name="Normal 2 23 7" xfId="1769"/>
    <cellStyle name="Normal 2 23 7 2" xfId="1770"/>
    <cellStyle name="Normal 2 23 7 2 2" xfId="1771"/>
    <cellStyle name="Normal 2 23 7 3" xfId="1772"/>
    <cellStyle name="Normal 2 23 8" xfId="1773"/>
    <cellStyle name="Normal 2 23 8 2" xfId="1774"/>
    <cellStyle name="Normal 2 23 8 2 2" xfId="1775"/>
    <cellStyle name="Normal 2 23 8 3" xfId="1776"/>
    <cellStyle name="Normal 2 23 9" xfId="1777"/>
    <cellStyle name="Normal 2 23 9 2" xfId="1778"/>
    <cellStyle name="Normal 2 23 9 2 2" xfId="1779"/>
    <cellStyle name="Normal 2 23 9 3" xfId="1780"/>
    <cellStyle name="Normal 2 24" xfId="1781"/>
    <cellStyle name="Normal 2 24 10" xfId="1782"/>
    <cellStyle name="Normal 2 24 10 2" xfId="1783"/>
    <cellStyle name="Normal 2 24 10 2 2" xfId="1784"/>
    <cellStyle name="Normal 2 24 10 3" xfId="1785"/>
    <cellStyle name="Normal 2 24 11" xfId="1786"/>
    <cellStyle name="Normal 2 24 11 2" xfId="1787"/>
    <cellStyle name="Normal 2 24 11 2 2" xfId="1788"/>
    <cellStyle name="Normal 2 24 11 3" xfId="1789"/>
    <cellStyle name="Normal 2 24 12" xfId="1790"/>
    <cellStyle name="Normal 2 24 12 2" xfId="1791"/>
    <cellStyle name="Normal 2 24 12 2 2" xfId="1792"/>
    <cellStyle name="Normal 2 24 12 3" xfId="1793"/>
    <cellStyle name="Normal 2 24 13" xfId="1794"/>
    <cellStyle name="Normal 2 24 13 2" xfId="1795"/>
    <cellStyle name="Normal 2 24 13 2 2" xfId="1796"/>
    <cellStyle name="Normal 2 24 13 3" xfId="1797"/>
    <cellStyle name="Normal 2 24 14" xfId="1798"/>
    <cellStyle name="Normal 2 24 14 2" xfId="1799"/>
    <cellStyle name="Normal 2 24 14 2 2" xfId="1800"/>
    <cellStyle name="Normal 2 24 14 3" xfId="1801"/>
    <cellStyle name="Normal 2 24 15" xfId="1802"/>
    <cellStyle name="Normal 2 24 15 2" xfId="1803"/>
    <cellStyle name="Normal 2 24 15 2 2" xfId="1804"/>
    <cellStyle name="Normal 2 24 15 3" xfId="1805"/>
    <cellStyle name="Normal 2 24 16" xfId="1806"/>
    <cellStyle name="Normal 2 24 16 2" xfId="1807"/>
    <cellStyle name="Normal 2 24 16 2 2" xfId="1808"/>
    <cellStyle name="Normal 2 24 16 3" xfId="1809"/>
    <cellStyle name="Normal 2 24 17" xfId="1810"/>
    <cellStyle name="Normal 2 24 17 2" xfId="1811"/>
    <cellStyle name="Normal 2 24 17 2 2" xfId="1812"/>
    <cellStyle name="Normal 2 24 17 3" xfId="1813"/>
    <cellStyle name="Normal 2 24 18" xfId="1814"/>
    <cellStyle name="Normal 2 24 18 2" xfId="1815"/>
    <cellStyle name="Normal 2 24 18 2 2" xfId="1816"/>
    <cellStyle name="Normal 2 24 18 3" xfId="1817"/>
    <cellStyle name="Normal 2 24 19" xfId="1818"/>
    <cellStyle name="Normal 2 24 19 2" xfId="1819"/>
    <cellStyle name="Normal 2 24 19 2 2" xfId="1820"/>
    <cellStyle name="Normal 2 24 19 3" xfId="1821"/>
    <cellStyle name="Normal 2 24 2" xfId="1822"/>
    <cellStyle name="Normal 2 24 2 2" xfId="1823"/>
    <cellStyle name="Normal 2 24 2 2 2" xfId="1824"/>
    <cellStyle name="Normal 2 24 2 3" xfId="1825"/>
    <cellStyle name="Normal 2 24 20" xfId="1826"/>
    <cellStyle name="Normal 2 24 20 2" xfId="1827"/>
    <cellStyle name="Normal 2 24 20 2 2" xfId="1828"/>
    <cellStyle name="Normal 2 24 20 3" xfId="1829"/>
    <cellStyle name="Normal 2 24 21" xfId="1830"/>
    <cellStyle name="Normal 2 24 21 2" xfId="1831"/>
    <cellStyle name="Normal 2 24 21 2 2" xfId="1832"/>
    <cellStyle name="Normal 2 24 21 3" xfId="1833"/>
    <cellStyle name="Normal 2 24 22" xfId="1834"/>
    <cellStyle name="Normal 2 24 22 2" xfId="1835"/>
    <cellStyle name="Normal 2 24 22 2 2" xfId="1836"/>
    <cellStyle name="Normal 2 24 22 3" xfId="1837"/>
    <cellStyle name="Normal 2 24 23" xfId="1838"/>
    <cellStyle name="Normal 2 24 23 2" xfId="1839"/>
    <cellStyle name="Normal 2 24 23 2 2" xfId="1840"/>
    <cellStyle name="Normal 2 24 23 3" xfId="1841"/>
    <cellStyle name="Normal 2 24 24" xfId="1842"/>
    <cellStyle name="Normal 2 24 24 2" xfId="1843"/>
    <cellStyle name="Normal 2 24 25" xfId="1844"/>
    <cellStyle name="Normal 2 24 3" xfId="1845"/>
    <cellStyle name="Normal 2 24 3 2" xfId="1846"/>
    <cellStyle name="Normal 2 24 3 2 2" xfId="1847"/>
    <cellStyle name="Normal 2 24 3 3" xfId="1848"/>
    <cellStyle name="Normal 2 24 4" xfId="1849"/>
    <cellStyle name="Normal 2 24 4 2" xfId="1850"/>
    <cellStyle name="Normal 2 24 4 2 2" xfId="1851"/>
    <cellStyle name="Normal 2 24 4 3" xfId="1852"/>
    <cellStyle name="Normal 2 24 5" xfId="1853"/>
    <cellStyle name="Normal 2 24 5 2" xfId="1854"/>
    <cellStyle name="Normal 2 24 5 2 2" xfId="1855"/>
    <cellStyle name="Normal 2 24 5 3" xfId="1856"/>
    <cellStyle name="Normal 2 24 6" xfId="1857"/>
    <cellStyle name="Normal 2 24 6 2" xfId="1858"/>
    <cellStyle name="Normal 2 24 6 2 2" xfId="1859"/>
    <cellStyle name="Normal 2 24 6 3" xfId="1860"/>
    <cellStyle name="Normal 2 24 7" xfId="1861"/>
    <cellStyle name="Normal 2 24 7 2" xfId="1862"/>
    <cellStyle name="Normal 2 24 7 2 2" xfId="1863"/>
    <cellStyle name="Normal 2 24 7 3" xfId="1864"/>
    <cellStyle name="Normal 2 24 8" xfId="1865"/>
    <cellStyle name="Normal 2 24 8 2" xfId="1866"/>
    <cellStyle name="Normal 2 24 8 2 2" xfId="1867"/>
    <cellStyle name="Normal 2 24 8 3" xfId="1868"/>
    <cellStyle name="Normal 2 24 9" xfId="1869"/>
    <cellStyle name="Normal 2 24 9 2" xfId="1870"/>
    <cellStyle name="Normal 2 24 9 2 2" xfId="1871"/>
    <cellStyle name="Normal 2 24 9 3" xfId="1872"/>
    <cellStyle name="Normal 2 25" xfId="1873"/>
    <cellStyle name="Normal 2 25 10" xfId="1874"/>
    <cellStyle name="Normal 2 25 10 2" xfId="1875"/>
    <cellStyle name="Normal 2 25 10 2 2" xfId="1876"/>
    <cellStyle name="Normal 2 25 10 3" xfId="1877"/>
    <cellStyle name="Normal 2 25 11" xfId="1878"/>
    <cellStyle name="Normal 2 25 11 2" xfId="1879"/>
    <cellStyle name="Normal 2 25 11 2 2" xfId="1880"/>
    <cellStyle name="Normal 2 25 11 3" xfId="1881"/>
    <cellStyle name="Normal 2 25 12" xfId="1882"/>
    <cellStyle name="Normal 2 25 12 2" xfId="1883"/>
    <cellStyle name="Normal 2 25 12 2 2" xfId="1884"/>
    <cellStyle name="Normal 2 25 12 3" xfId="1885"/>
    <cellStyle name="Normal 2 25 13" xfId="1886"/>
    <cellStyle name="Normal 2 25 13 2" xfId="1887"/>
    <cellStyle name="Normal 2 25 13 2 2" xfId="1888"/>
    <cellStyle name="Normal 2 25 13 3" xfId="1889"/>
    <cellStyle name="Normal 2 25 14" xfId="1890"/>
    <cellStyle name="Normal 2 25 14 2" xfId="1891"/>
    <cellStyle name="Normal 2 25 14 2 2" xfId="1892"/>
    <cellStyle name="Normal 2 25 14 3" xfId="1893"/>
    <cellStyle name="Normal 2 25 15" xfId="1894"/>
    <cellStyle name="Normal 2 25 15 2" xfId="1895"/>
    <cellStyle name="Normal 2 25 15 2 2" xfId="1896"/>
    <cellStyle name="Normal 2 25 15 3" xfId="1897"/>
    <cellStyle name="Normal 2 25 16" xfId="1898"/>
    <cellStyle name="Normal 2 25 16 2" xfId="1899"/>
    <cellStyle name="Normal 2 25 16 2 2" xfId="1900"/>
    <cellStyle name="Normal 2 25 16 3" xfId="1901"/>
    <cellStyle name="Normal 2 25 17" xfId="1902"/>
    <cellStyle name="Normal 2 25 17 2" xfId="1903"/>
    <cellStyle name="Normal 2 25 17 2 2" xfId="1904"/>
    <cellStyle name="Normal 2 25 17 3" xfId="1905"/>
    <cellStyle name="Normal 2 25 18" xfId="1906"/>
    <cellStyle name="Normal 2 25 18 2" xfId="1907"/>
    <cellStyle name="Normal 2 25 18 2 2" xfId="1908"/>
    <cellStyle name="Normal 2 25 18 3" xfId="1909"/>
    <cellStyle name="Normal 2 25 19" xfId="1910"/>
    <cellStyle name="Normal 2 25 19 2" xfId="1911"/>
    <cellStyle name="Normal 2 25 19 2 2" xfId="1912"/>
    <cellStyle name="Normal 2 25 19 3" xfId="1913"/>
    <cellStyle name="Normal 2 25 2" xfId="1914"/>
    <cellStyle name="Normal 2 25 2 2" xfId="1915"/>
    <cellStyle name="Normal 2 25 2 2 2" xfId="1916"/>
    <cellStyle name="Normal 2 25 2 3" xfId="1917"/>
    <cellStyle name="Normal 2 25 20" xfId="1918"/>
    <cellStyle name="Normal 2 25 20 2" xfId="1919"/>
    <cellStyle name="Normal 2 25 20 2 2" xfId="1920"/>
    <cellStyle name="Normal 2 25 20 3" xfId="1921"/>
    <cellStyle name="Normal 2 25 21" xfId="1922"/>
    <cellStyle name="Normal 2 25 21 2" xfId="1923"/>
    <cellStyle name="Normal 2 25 21 2 2" xfId="1924"/>
    <cellStyle name="Normal 2 25 21 3" xfId="1925"/>
    <cellStyle name="Normal 2 25 22" xfId="1926"/>
    <cellStyle name="Normal 2 25 22 2" xfId="1927"/>
    <cellStyle name="Normal 2 25 22 2 2" xfId="1928"/>
    <cellStyle name="Normal 2 25 22 3" xfId="1929"/>
    <cellStyle name="Normal 2 25 23" xfId="1930"/>
    <cellStyle name="Normal 2 25 23 2" xfId="1931"/>
    <cellStyle name="Normal 2 25 23 2 2" xfId="1932"/>
    <cellStyle name="Normal 2 25 23 3" xfId="1933"/>
    <cellStyle name="Normal 2 25 24" xfId="1934"/>
    <cellStyle name="Normal 2 25 24 2" xfId="1935"/>
    <cellStyle name="Normal 2 25 25" xfId="1936"/>
    <cellStyle name="Normal 2 25 3" xfId="1937"/>
    <cellStyle name="Normal 2 25 3 2" xfId="1938"/>
    <cellStyle name="Normal 2 25 3 2 2" xfId="1939"/>
    <cellStyle name="Normal 2 25 3 3" xfId="1940"/>
    <cellStyle name="Normal 2 25 4" xfId="1941"/>
    <cellStyle name="Normal 2 25 4 2" xfId="1942"/>
    <cellStyle name="Normal 2 25 4 2 2" xfId="1943"/>
    <cellStyle name="Normal 2 25 4 3" xfId="1944"/>
    <cellStyle name="Normal 2 25 5" xfId="1945"/>
    <cellStyle name="Normal 2 25 5 2" xfId="1946"/>
    <cellStyle name="Normal 2 25 5 2 2" xfId="1947"/>
    <cellStyle name="Normal 2 25 5 3" xfId="1948"/>
    <cellStyle name="Normal 2 25 6" xfId="1949"/>
    <cellStyle name="Normal 2 25 6 2" xfId="1950"/>
    <cellStyle name="Normal 2 25 6 2 2" xfId="1951"/>
    <cellStyle name="Normal 2 25 6 3" xfId="1952"/>
    <cellStyle name="Normal 2 25 7" xfId="1953"/>
    <cellStyle name="Normal 2 25 7 2" xfId="1954"/>
    <cellStyle name="Normal 2 25 7 2 2" xfId="1955"/>
    <cellStyle name="Normal 2 25 7 3" xfId="1956"/>
    <cellStyle name="Normal 2 25 8" xfId="1957"/>
    <cellStyle name="Normal 2 25 8 2" xfId="1958"/>
    <cellStyle name="Normal 2 25 8 2 2" xfId="1959"/>
    <cellStyle name="Normal 2 25 8 3" xfId="1960"/>
    <cellStyle name="Normal 2 25 9" xfId="1961"/>
    <cellStyle name="Normal 2 25 9 2" xfId="1962"/>
    <cellStyle name="Normal 2 25 9 2 2" xfId="1963"/>
    <cellStyle name="Normal 2 25 9 3" xfId="1964"/>
    <cellStyle name="Normal 2 26" xfId="1965"/>
    <cellStyle name="Normal 2 26 10" xfId="1966"/>
    <cellStyle name="Normal 2 26 10 2" xfId="1967"/>
    <cellStyle name="Normal 2 26 10 2 2" xfId="1968"/>
    <cellStyle name="Normal 2 26 10 3" xfId="1969"/>
    <cellStyle name="Normal 2 26 11" xfId="1970"/>
    <cellStyle name="Normal 2 26 11 2" xfId="1971"/>
    <cellStyle name="Normal 2 26 11 2 2" xfId="1972"/>
    <cellStyle name="Normal 2 26 11 3" xfId="1973"/>
    <cellStyle name="Normal 2 26 12" xfId="1974"/>
    <cellStyle name="Normal 2 26 12 2" xfId="1975"/>
    <cellStyle name="Normal 2 26 12 2 2" xfId="1976"/>
    <cellStyle name="Normal 2 26 12 3" xfId="1977"/>
    <cellStyle name="Normal 2 26 13" xfId="1978"/>
    <cellStyle name="Normal 2 26 13 2" xfId="1979"/>
    <cellStyle name="Normal 2 26 13 2 2" xfId="1980"/>
    <cellStyle name="Normal 2 26 13 3" xfId="1981"/>
    <cellStyle name="Normal 2 26 14" xfId="1982"/>
    <cellStyle name="Normal 2 26 14 2" xfId="1983"/>
    <cellStyle name="Normal 2 26 14 2 2" xfId="1984"/>
    <cellStyle name="Normal 2 26 14 3" xfId="1985"/>
    <cellStyle name="Normal 2 26 15" xfId="1986"/>
    <cellStyle name="Normal 2 26 15 2" xfId="1987"/>
    <cellStyle name="Normal 2 26 15 2 2" xfId="1988"/>
    <cellStyle name="Normal 2 26 15 3" xfId="1989"/>
    <cellStyle name="Normal 2 26 16" xfId="1990"/>
    <cellStyle name="Normal 2 26 16 2" xfId="1991"/>
    <cellStyle name="Normal 2 26 16 2 2" xfId="1992"/>
    <cellStyle name="Normal 2 26 16 3" xfId="1993"/>
    <cellStyle name="Normal 2 26 17" xfId="1994"/>
    <cellStyle name="Normal 2 26 17 2" xfId="1995"/>
    <cellStyle name="Normal 2 26 17 2 2" xfId="1996"/>
    <cellStyle name="Normal 2 26 17 3" xfId="1997"/>
    <cellStyle name="Normal 2 26 18" xfId="1998"/>
    <cellStyle name="Normal 2 26 18 2" xfId="1999"/>
    <cellStyle name="Normal 2 26 18 2 2" xfId="2000"/>
    <cellStyle name="Normal 2 26 18 3" xfId="2001"/>
    <cellStyle name="Normal 2 26 19" xfId="2002"/>
    <cellStyle name="Normal 2 26 19 2" xfId="2003"/>
    <cellStyle name="Normal 2 26 19 2 2" xfId="2004"/>
    <cellStyle name="Normal 2 26 19 3" xfId="2005"/>
    <cellStyle name="Normal 2 26 2" xfId="2006"/>
    <cellStyle name="Normal 2 26 2 2" xfId="2007"/>
    <cellStyle name="Normal 2 26 2 2 2" xfId="2008"/>
    <cellStyle name="Normal 2 26 2 3" xfId="2009"/>
    <cellStyle name="Normal 2 26 20" xfId="2010"/>
    <cellStyle name="Normal 2 26 20 2" xfId="2011"/>
    <cellStyle name="Normal 2 26 20 2 2" xfId="2012"/>
    <cellStyle name="Normal 2 26 20 3" xfId="2013"/>
    <cellStyle name="Normal 2 26 21" xfId="2014"/>
    <cellStyle name="Normal 2 26 21 2" xfId="2015"/>
    <cellStyle name="Normal 2 26 21 2 2" xfId="2016"/>
    <cellStyle name="Normal 2 26 21 3" xfId="2017"/>
    <cellStyle name="Normal 2 26 22" xfId="2018"/>
    <cellStyle name="Normal 2 26 22 2" xfId="2019"/>
    <cellStyle name="Normal 2 26 22 2 2" xfId="2020"/>
    <cellStyle name="Normal 2 26 22 3" xfId="2021"/>
    <cellStyle name="Normal 2 26 23" xfId="2022"/>
    <cellStyle name="Normal 2 26 23 2" xfId="2023"/>
    <cellStyle name="Normal 2 26 23 2 2" xfId="2024"/>
    <cellStyle name="Normal 2 26 23 3" xfId="2025"/>
    <cellStyle name="Normal 2 26 24" xfId="2026"/>
    <cellStyle name="Normal 2 26 24 2" xfId="2027"/>
    <cellStyle name="Normal 2 26 25" xfId="2028"/>
    <cellStyle name="Normal 2 26 3" xfId="2029"/>
    <cellStyle name="Normal 2 26 3 2" xfId="2030"/>
    <cellStyle name="Normal 2 26 3 2 2" xfId="2031"/>
    <cellStyle name="Normal 2 26 3 3" xfId="2032"/>
    <cellStyle name="Normal 2 26 4" xfId="2033"/>
    <cellStyle name="Normal 2 26 4 2" xfId="2034"/>
    <cellStyle name="Normal 2 26 4 2 2" xfId="2035"/>
    <cellStyle name="Normal 2 26 4 3" xfId="2036"/>
    <cellStyle name="Normal 2 26 5" xfId="2037"/>
    <cellStyle name="Normal 2 26 5 2" xfId="2038"/>
    <cellStyle name="Normal 2 26 5 2 2" xfId="2039"/>
    <cellStyle name="Normal 2 26 5 3" xfId="2040"/>
    <cellStyle name="Normal 2 26 6" xfId="2041"/>
    <cellStyle name="Normal 2 26 6 2" xfId="2042"/>
    <cellStyle name="Normal 2 26 6 2 2" xfId="2043"/>
    <cellStyle name="Normal 2 26 6 3" xfId="2044"/>
    <cellStyle name="Normal 2 26 7" xfId="2045"/>
    <cellStyle name="Normal 2 26 7 2" xfId="2046"/>
    <cellStyle name="Normal 2 26 7 2 2" xfId="2047"/>
    <cellStyle name="Normal 2 26 7 3" xfId="2048"/>
    <cellStyle name="Normal 2 26 8" xfId="2049"/>
    <cellStyle name="Normal 2 26 8 2" xfId="2050"/>
    <cellStyle name="Normal 2 26 8 2 2" xfId="2051"/>
    <cellStyle name="Normal 2 26 8 3" xfId="2052"/>
    <cellStyle name="Normal 2 26 9" xfId="2053"/>
    <cellStyle name="Normal 2 26 9 2" xfId="2054"/>
    <cellStyle name="Normal 2 26 9 2 2" xfId="2055"/>
    <cellStyle name="Normal 2 26 9 3" xfId="2056"/>
    <cellStyle name="Normal 2 27" xfId="2057"/>
    <cellStyle name="Normal 2 27 10" xfId="2058"/>
    <cellStyle name="Normal 2 27 10 2" xfId="2059"/>
    <cellStyle name="Normal 2 27 10 2 2" xfId="2060"/>
    <cellStyle name="Normal 2 27 10 3" xfId="2061"/>
    <cellStyle name="Normal 2 27 11" xfId="2062"/>
    <cellStyle name="Normal 2 27 11 2" xfId="2063"/>
    <cellStyle name="Normal 2 27 11 2 2" xfId="2064"/>
    <cellStyle name="Normal 2 27 11 3" xfId="2065"/>
    <cellStyle name="Normal 2 27 12" xfId="2066"/>
    <cellStyle name="Normal 2 27 12 2" xfId="2067"/>
    <cellStyle name="Normal 2 27 12 2 2" xfId="2068"/>
    <cellStyle name="Normal 2 27 12 3" xfId="2069"/>
    <cellStyle name="Normal 2 27 13" xfId="2070"/>
    <cellStyle name="Normal 2 27 13 2" xfId="2071"/>
    <cellStyle name="Normal 2 27 13 2 2" xfId="2072"/>
    <cellStyle name="Normal 2 27 13 3" xfId="2073"/>
    <cellStyle name="Normal 2 27 14" xfId="2074"/>
    <cellStyle name="Normal 2 27 14 2" xfId="2075"/>
    <cellStyle name="Normal 2 27 14 2 2" xfId="2076"/>
    <cellStyle name="Normal 2 27 14 3" xfId="2077"/>
    <cellStyle name="Normal 2 27 15" xfId="2078"/>
    <cellStyle name="Normal 2 27 15 2" xfId="2079"/>
    <cellStyle name="Normal 2 27 15 2 2" xfId="2080"/>
    <cellStyle name="Normal 2 27 15 3" xfId="2081"/>
    <cellStyle name="Normal 2 27 16" xfId="2082"/>
    <cellStyle name="Normal 2 27 16 2" xfId="2083"/>
    <cellStyle name="Normal 2 27 16 2 2" xfId="2084"/>
    <cellStyle name="Normal 2 27 16 3" xfId="2085"/>
    <cellStyle name="Normal 2 27 17" xfId="2086"/>
    <cellStyle name="Normal 2 27 17 2" xfId="2087"/>
    <cellStyle name="Normal 2 27 17 2 2" xfId="2088"/>
    <cellStyle name="Normal 2 27 17 3" xfId="2089"/>
    <cellStyle name="Normal 2 27 18" xfId="2090"/>
    <cellStyle name="Normal 2 27 18 2" xfId="2091"/>
    <cellStyle name="Normal 2 27 18 2 2" xfId="2092"/>
    <cellStyle name="Normal 2 27 18 3" xfId="2093"/>
    <cellStyle name="Normal 2 27 19" xfId="2094"/>
    <cellStyle name="Normal 2 27 19 2" xfId="2095"/>
    <cellStyle name="Normal 2 27 19 2 2" xfId="2096"/>
    <cellStyle name="Normal 2 27 19 3" xfId="2097"/>
    <cellStyle name="Normal 2 27 2" xfId="2098"/>
    <cellStyle name="Normal 2 27 2 2" xfId="2099"/>
    <cellStyle name="Normal 2 27 2 2 2" xfId="2100"/>
    <cellStyle name="Normal 2 27 2 3" xfId="2101"/>
    <cellStyle name="Normal 2 27 20" xfId="2102"/>
    <cellStyle name="Normal 2 27 20 2" xfId="2103"/>
    <cellStyle name="Normal 2 27 20 2 2" xfId="2104"/>
    <cellStyle name="Normal 2 27 20 3" xfId="2105"/>
    <cellStyle name="Normal 2 27 21" xfId="2106"/>
    <cellStyle name="Normal 2 27 21 2" xfId="2107"/>
    <cellStyle name="Normal 2 27 21 2 2" xfId="2108"/>
    <cellStyle name="Normal 2 27 21 3" xfId="2109"/>
    <cellStyle name="Normal 2 27 22" xfId="2110"/>
    <cellStyle name="Normal 2 27 22 2" xfId="2111"/>
    <cellStyle name="Normal 2 27 22 2 2" xfId="2112"/>
    <cellStyle name="Normal 2 27 22 3" xfId="2113"/>
    <cellStyle name="Normal 2 27 23" xfId="2114"/>
    <cellStyle name="Normal 2 27 23 2" xfId="2115"/>
    <cellStyle name="Normal 2 27 23 2 2" xfId="2116"/>
    <cellStyle name="Normal 2 27 23 3" xfId="2117"/>
    <cellStyle name="Normal 2 27 24" xfId="2118"/>
    <cellStyle name="Normal 2 27 24 2" xfId="2119"/>
    <cellStyle name="Normal 2 27 25" xfId="2120"/>
    <cellStyle name="Normal 2 27 3" xfId="2121"/>
    <cellStyle name="Normal 2 27 3 2" xfId="2122"/>
    <cellStyle name="Normal 2 27 3 2 2" xfId="2123"/>
    <cellStyle name="Normal 2 27 3 3" xfId="2124"/>
    <cellStyle name="Normal 2 27 4" xfId="2125"/>
    <cellStyle name="Normal 2 27 4 2" xfId="2126"/>
    <cellStyle name="Normal 2 27 4 2 2" xfId="2127"/>
    <cellStyle name="Normal 2 27 4 3" xfId="2128"/>
    <cellStyle name="Normal 2 27 5" xfId="2129"/>
    <cellStyle name="Normal 2 27 5 2" xfId="2130"/>
    <cellStyle name="Normal 2 27 5 2 2" xfId="2131"/>
    <cellStyle name="Normal 2 27 5 3" xfId="2132"/>
    <cellStyle name="Normal 2 27 6" xfId="2133"/>
    <cellStyle name="Normal 2 27 6 2" xfId="2134"/>
    <cellStyle name="Normal 2 27 6 2 2" xfId="2135"/>
    <cellStyle name="Normal 2 27 6 3" xfId="2136"/>
    <cellStyle name="Normal 2 27 7" xfId="2137"/>
    <cellStyle name="Normal 2 27 7 2" xfId="2138"/>
    <cellStyle name="Normal 2 27 7 2 2" xfId="2139"/>
    <cellStyle name="Normal 2 27 7 3" xfId="2140"/>
    <cellStyle name="Normal 2 27 8" xfId="2141"/>
    <cellStyle name="Normal 2 27 8 2" xfId="2142"/>
    <cellStyle name="Normal 2 27 8 2 2" xfId="2143"/>
    <cellStyle name="Normal 2 27 8 3" xfId="2144"/>
    <cellStyle name="Normal 2 27 9" xfId="2145"/>
    <cellStyle name="Normal 2 27 9 2" xfId="2146"/>
    <cellStyle name="Normal 2 27 9 2 2" xfId="2147"/>
    <cellStyle name="Normal 2 27 9 3" xfId="2148"/>
    <cellStyle name="Normal 2 28" xfId="2149"/>
    <cellStyle name="Normal 2 28 10" xfId="2150"/>
    <cellStyle name="Normal 2 28 10 2" xfId="2151"/>
    <cellStyle name="Normal 2 28 10 2 2" xfId="2152"/>
    <cellStyle name="Normal 2 28 10 3" xfId="2153"/>
    <cellStyle name="Normal 2 28 11" xfId="2154"/>
    <cellStyle name="Normal 2 28 11 2" xfId="2155"/>
    <cellStyle name="Normal 2 28 11 2 2" xfId="2156"/>
    <cellStyle name="Normal 2 28 11 3" xfId="2157"/>
    <cellStyle name="Normal 2 28 12" xfId="2158"/>
    <cellStyle name="Normal 2 28 12 2" xfId="2159"/>
    <cellStyle name="Normal 2 28 12 2 2" xfId="2160"/>
    <cellStyle name="Normal 2 28 12 3" xfId="2161"/>
    <cellStyle name="Normal 2 28 13" xfId="2162"/>
    <cellStyle name="Normal 2 28 13 2" xfId="2163"/>
    <cellStyle name="Normal 2 28 13 2 2" xfId="2164"/>
    <cellStyle name="Normal 2 28 13 3" xfId="2165"/>
    <cellStyle name="Normal 2 28 14" xfId="2166"/>
    <cellStyle name="Normal 2 28 14 2" xfId="2167"/>
    <cellStyle name="Normal 2 28 14 2 2" xfId="2168"/>
    <cellStyle name="Normal 2 28 14 3" xfId="2169"/>
    <cellStyle name="Normal 2 28 15" xfId="2170"/>
    <cellStyle name="Normal 2 28 15 2" xfId="2171"/>
    <cellStyle name="Normal 2 28 15 2 2" xfId="2172"/>
    <cellStyle name="Normal 2 28 15 3" xfId="2173"/>
    <cellStyle name="Normal 2 28 16" xfId="2174"/>
    <cellStyle name="Normal 2 28 16 2" xfId="2175"/>
    <cellStyle name="Normal 2 28 16 2 2" xfId="2176"/>
    <cellStyle name="Normal 2 28 16 3" xfId="2177"/>
    <cellStyle name="Normal 2 28 17" xfId="2178"/>
    <cellStyle name="Normal 2 28 17 2" xfId="2179"/>
    <cellStyle name="Normal 2 28 17 2 2" xfId="2180"/>
    <cellStyle name="Normal 2 28 17 3" xfId="2181"/>
    <cellStyle name="Normal 2 28 18" xfId="2182"/>
    <cellStyle name="Normal 2 28 18 2" xfId="2183"/>
    <cellStyle name="Normal 2 28 18 2 2" xfId="2184"/>
    <cellStyle name="Normal 2 28 18 3" xfId="2185"/>
    <cellStyle name="Normal 2 28 19" xfId="2186"/>
    <cellStyle name="Normal 2 28 19 2" xfId="2187"/>
    <cellStyle name="Normal 2 28 19 2 2" xfId="2188"/>
    <cellStyle name="Normal 2 28 19 3" xfId="2189"/>
    <cellStyle name="Normal 2 28 2" xfId="2190"/>
    <cellStyle name="Normal 2 28 2 2" xfId="2191"/>
    <cellStyle name="Normal 2 28 2 2 2" xfId="2192"/>
    <cellStyle name="Normal 2 28 2 3" xfId="2193"/>
    <cellStyle name="Normal 2 28 20" xfId="2194"/>
    <cellStyle name="Normal 2 28 20 2" xfId="2195"/>
    <cellStyle name="Normal 2 28 20 2 2" xfId="2196"/>
    <cellStyle name="Normal 2 28 20 3" xfId="2197"/>
    <cellStyle name="Normal 2 28 21" xfId="2198"/>
    <cellStyle name="Normal 2 28 21 2" xfId="2199"/>
    <cellStyle name="Normal 2 28 21 2 2" xfId="2200"/>
    <cellStyle name="Normal 2 28 21 3" xfId="2201"/>
    <cellStyle name="Normal 2 28 22" xfId="2202"/>
    <cellStyle name="Normal 2 28 22 2" xfId="2203"/>
    <cellStyle name="Normal 2 28 22 2 2" xfId="2204"/>
    <cellStyle name="Normal 2 28 22 3" xfId="2205"/>
    <cellStyle name="Normal 2 28 23" xfId="2206"/>
    <cellStyle name="Normal 2 28 23 2" xfId="2207"/>
    <cellStyle name="Normal 2 28 23 2 2" xfId="2208"/>
    <cellStyle name="Normal 2 28 23 3" xfId="2209"/>
    <cellStyle name="Normal 2 28 24" xfId="2210"/>
    <cellStyle name="Normal 2 28 24 2" xfId="2211"/>
    <cellStyle name="Normal 2 28 25" xfId="2212"/>
    <cellStyle name="Normal 2 28 3" xfId="2213"/>
    <cellStyle name="Normal 2 28 3 2" xfId="2214"/>
    <cellStyle name="Normal 2 28 3 2 2" xfId="2215"/>
    <cellStyle name="Normal 2 28 3 3" xfId="2216"/>
    <cellStyle name="Normal 2 28 4" xfId="2217"/>
    <cellStyle name="Normal 2 28 4 2" xfId="2218"/>
    <cellStyle name="Normal 2 28 4 2 2" xfId="2219"/>
    <cellStyle name="Normal 2 28 4 3" xfId="2220"/>
    <cellStyle name="Normal 2 28 5" xfId="2221"/>
    <cellStyle name="Normal 2 28 5 2" xfId="2222"/>
    <cellStyle name="Normal 2 28 5 2 2" xfId="2223"/>
    <cellStyle name="Normal 2 28 5 3" xfId="2224"/>
    <cellStyle name="Normal 2 28 6" xfId="2225"/>
    <cellStyle name="Normal 2 28 6 2" xfId="2226"/>
    <cellStyle name="Normal 2 28 6 2 2" xfId="2227"/>
    <cellStyle name="Normal 2 28 6 3" xfId="2228"/>
    <cellStyle name="Normal 2 28 7" xfId="2229"/>
    <cellStyle name="Normal 2 28 7 2" xfId="2230"/>
    <cellStyle name="Normal 2 28 7 2 2" xfId="2231"/>
    <cellStyle name="Normal 2 28 7 3" xfId="2232"/>
    <cellStyle name="Normal 2 28 8" xfId="2233"/>
    <cellStyle name="Normal 2 28 8 2" xfId="2234"/>
    <cellStyle name="Normal 2 28 8 2 2" xfId="2235"/>
    <cellStyle name="Normal 2 28 8 3" xfId="2236"/>
    <cellStyle name="Normal 2 28 9" xfId="2237"/>
    <cellStyle name="Normal 2 28 9 2" xfId="2238"/>
    <cellStyle name="Normal 2 28 9 2 2" xfId="2239"/>
    <cellStyle name="Normal 2 28 9 3" xfId="2240"/>
    <cellStyle name="Normal 2 29" xfId="2241"/>
    <cellStyle name="Normal 2 29 10" xfId="2242"/>
    <cellStyle name="Normal 2 29 10 2" xfId="2243"/>
    <cellStyle name="Normal 2 29 10 2 2" xfId="2244"/>
    <cellStyle name="Normal 2 29 10 3" xfId="2245"/>
    <cellStyle name="Normal 2 29 11" xfId="2246"/>
    <cellStyle name="Normal 2 29 11 2" xfId="2247"/>
    <cellStyle name="Normal 2 29 11 2 2" xfId="2248"/>
    <cellStyle name="Normal 2 29 11 3" xfId="2249"/>
    <cellStyle name="Normal 2 29 12" xfId="2250"/>
    <cellStyle name="Normal 2 29 12 2" xfId="2251"/>
    <cellStyle name="Normal 2 29 12 2 2" xfId="2252"/>
    <cellStyle name="Normal 2 29 12 3" xfId="2253"/>
    <cellStyle name="Normal 2 29 13" xfId="2254"/>
    <cellStyle name="Normal 2 29 13 2" xfId="2255"/>
    <cellStyle name="Normal 2 29 13 2 2" xfId="2256"/>
    <cellStyle name="Normal 2 29 13 3" xfId="2257"/>
    <cellStyle name="Normal 2 29 14" xfId="2258"/>
    <cellStyle name="Normal 2 29 14 2" xfId="2259"/>
    <cellStyle name="Normal 2 29 14 2 2" xfId="2260"/>
    <cellStyle name="Normal 2 29 14 3" xfId="2261"/>
    <cellStyle name="Normal 2 29 15" xfId="2262"/>
    <cellStyle name="Normal 2 29 15 2" xfId="2263"/>
    <cellStyle name="Normal 2 29 15 2 2" xfId="2264"/>
    <cellStyle name="Normal 2 29 15 3" xfId="2265"/>
    <cellStyle name="Normal 2 29 16" xfId="2266"/>
    <cellStyle name="Normal 2 29 16 2" xfId="2267"/>
    <cellStyle name="Normal 2 29 16 2 2" xfId="2268"/>
    <cellStyle name="Normal 2 29 16 3" xfId="2269"/>
    <cellStyle name="Normal 2 29 17" xfId="2270"/>
    <cellStyle name="Normal 2 29 17 2" xfId="2271"/>
    <cellStyle name="Normal 2 29 17 2 2" xfId="2272"/>
    <cellStyle name="Normal 2 29 17 3" xfId="2273"/>
    <cellStyle name="Normal 2 29 18" xfId="2274"/>
    <cellStyle name="Normal 2 29 18 2" xfId="2275"/>
    <cellStyle name="Normal 2 29 18 2 2" xfId="2276"/>
    <cellStyle name="Normal 2 29 18 3" xfId="2277"/>
    <cellStyle name="Normal 2 29 19" xfId="2278"/>
    <cellStyle name="Normal 2 29 19 2" xfId="2279"/>
    <cellStyle name="Normal 2 29 19 2 2" xfId="2280"/>
    <cellStyle name="Normal 2 29 19 3" xfId="2281"/>
    <cellStyle name="Normal 2 29 2" xfId="2282"/>
    <cellStyle name="Normal 2 29 2 2" xfId="2283"/>
    <cellStyle name="Normal 2 29 2 2 2" xfId="2284"/>
    <cellStyle name="Normal 2 29 2 3" xfId="2285"/>
    <cellStyle name="Normal 2 29 20" xfId="2286"/>
    <cellStyle name="Normal 2 29 20 2" xfId="2287"/>
    <cellStyle name="Normal 2 29 20 2 2" xfId="2288"/>
    <cellStyle name="Normal 2 29 20 3" xfId="2289"/>
    <cellStyle name="Normal 2 29 21" xfId="2290"/>
    <cellStyle name="Normal 2 29 21 2" xfId="2291"/>
    <cellStyle name="Normal 2 29 21 2 2" xfId="2292"/>
    <cellStyle name="Normal 2 29 21 3" xfId="2293"/>
    <cellStyle name="Normal 2 29 22" xfId="2294"/>
    <cellStyle name="Normal 2 29 22 2" xfId="2295"/>
    <cellStyle name="Normal 2 29 22 2 2" xfId="2296"/>
    <cellStyle name="Normal 2 29 22 3" xfId="2297"/>
    <cellStyle name="Normal 2 29 23" xfId="2298"/>
    <cellStyle name="Normal 2 29 23 2" xfId="2299"/>
    <cellStyle name="Normal 2 29 23 2 2" xfId="2300"/>
    <cellStyle name="Normal 2 29 23 3" xfId="2301"/>
    <cellStyle name="Normal 2 29 24" xfId="2302"/>
    <cellStyle name="Normal 2 29 24 2" xfId="2303"/>
    <cellStyle name="Normal 2 29 25" xfId="2304"/>
    <cellStyle name="Normal 2 29 3" xfId="2305"/>
    <cellStyle name="Normal 2 29 3 2" xfId="2306"/>
    <cellStyle name="Normal 2 29 3 2 2" xfId="2307"/>
    <cellStyle name="Normal 2 29 3 3" xfId="2308"/>
    <cellStyle name="Normal 2 29 4" xfId="2309"/>
    <cellStyle name="Normal 2 29 4 2" xfId="2310"/>
    <cellStyle name="Normal 2 29 4 2 2" xfId="2311"/>
    <cellStyle name="Normal 2 29 4 3" xfId="2312"/>
    <cellStyle name="Normal 2 29 5" xfId="2313"/>
    <cellStyle name="Normal 2 29 5 2" xfId="2314"/>
    <cellStyle name="Normal 2 29 5 2 2" xfId="2315"/>
    <cellStyle name="Normal 2 29 5 3" xfId="2316"/>
    <cellStyle name="Normal 2 29 6" xfId="2317"/>
    <cellStyle name="Normal 2 29 6 2" xfId="2318"/>
    <cellStyle name="Normal 2 29 6 2 2" xfId="2319"/>
    <cellStyle name="Normal 2 29 6 3" xfId="2320"/>
    <cellStyle name="Normal 2 29 7" xfId="2321"/>
    <cellStyle name="Normal 2 29 7 2" xfId="2322"/>
    <cellStyle name="Normal 2 29 7 2 2" xfId="2323"/>
    <cellStyle name="Normal 2 29 7 3" xfId="2324"/>
    <cellStyle name="Normal 2 29 8" xfId="2325"/>
    <cellStyle name="Normal 2 29 8 2" xfId="2326"/>
    <cellStyle name="Normal 2 29 8 2 2" xfId="2327"/>
    <cellStyle name="Normal 2 29 8 3" xfId="2328"/>
    <cellStyle name="Normal 2 29 9" xfId="2329"/>
    <cellStyle name="Normal 2 29 9 2" xfId="2330"/>
    <cellStyle name="Normal 2 29 9 2 2" xfId="2331"/>
    <cellStyle name="Normal 2 29 9 3" xfId="2332"/>
    <cellStyle name="Normal 2 3" xfId="22"/>
    <cellStyle name="Normal 2 3 2" xfId="239"/>
    <cellStyle name="Normal 2 3 2 2" xfId="240"/>
    <cellStyle name="Normal 2 3 2 2 2" xfId="241"/>
    <cellStyle name="Normal 2 3 2 3" xfId="2333"/>
    <cellStyle name="Normal 2 3 3" xfId="242"/>
    <cellStyle name="Normal 2 3 3 2" xfId="243"/>
    <cellStyle name="Normal 2 3 4" xfId="2334"/>
    <cellStyle name="Normal 2 3 4 2" xfId="2335"/>
    <cellStyle name="Normal 2 3 5" xfId="2336"/>
    <cellStyle name="Normal 2 30" xfId="2337"/>
    <cellStyle name="Normal 2 30 10" xfId="2338"/>
    <cellStyle name="Normal 2 30 10 2" xfId="2339"/>
    <cellStyle name="Normal 2 30 10 2 2" xfId="2340"/>
    <cellStyle name="Normal 2 30 10 3" xfId="2341"/>
    <cellStyle name="Normal 2 30 11" xfId="2342"/>
    <cellStyle name="Normal 2 30 11 2" xfId="2343"/>
    <cellStyle name="Normal 2 30 11 2 2" xfId="2344"/>
    <cellStyle name="Normal 2 30 11 3" xfId="2345"/>
    <cellStyle name="Normal 2 30 12" xfId="2346"/>
    <cellStyle name="Normal 2 30 12 2" xfId="2347"/>
    <cellStyle name="Normal 2 30 12 2 2" xfId="2348"/>
    <cellStyle name="Normal 2 30 12 3" xfId="2349"/>
    <cellStyle name="Normal 2 30 13" xfId="2350"/>
    <cellStyle name="Normal 2 30 13 2" xfId="2351"/>
    <cellStyle name="Normal 2 30 13 2 2" xfId="2352"/>
    <cellStyle name="Normal 2 30 13 3" xfId="2353"/>
    <cellStyle name="Normal 2 30 14" xfId="2354"/>
    <cellStyle name="Normal 2 30 14 2" xfId="2355"/>
    <cellStyle name="Normal 2 30 14 2 2" xfId="2356"/>
    <cellStyle name="Normal 2 30 14 3" xfId="2357"/>
    <cellStyle name="Normal 2 30 15" xfId="2358"/>
    <cellStyle name="Normal 2 30 15 2" xfId="2359"/>
    <cellStyle name="Normal 2 30 15 2 2" xfId="2360"/>
    <cellStyle name="Normal 2 30 15 3" xfId="2361"/>
    <cellStyle name="Normal 2 30 16" xfId="2362"/>
    <cellStyle name="Normal 2 30 16 2" xfId="2363"/>
    <cellStyle name="Normal 2 30 16 2 2" xfId="2364"/>
    <cellStyle name="Normal 2 30 16 3" xfId="2365"/>
    <cellStyle name="Normal 2 30 17" xfId="2366"/>
    <cellStyle name="Normal 2 30 17 2" xfId="2367"/>
    <cellStyle name="Normal 2 30 17 2 2" xfId="2368"/>
    <cellStyle name="Normal 2 30 17 3" xfId="2369"/>
    <cellStyle name="Normal 2 30 18" xfId="2370"/>
    <cellStyle name="Normal 2 30 18 2" xfId="2371"/>
    <cellStyle name="Normal 2 30 18 2 2" xfId="2372"/>
    <cellStyle name="Normal 2 30 18 3" xfId="2373"/>
    <cellStyle name="Normal 2 30 19" xfId="2374"/>
    <cellStyle name="Normal 2 30 19 2" xfId="2375"/>
    <cellStyle name="Normal 2 30 19 2 2" xfId="2376"/>
    <cellStyle name="Normal 2 30 19 3" xfId="2377"/>
    <cellStyle name="Normal 2 30 2" xfId="2378"/>
    <cellStyle name="Normal 2 30 2 2" xfId="2379"/>
    <cellStyle name="Normal 2 30 2 2 2" xfId="2380"/>
    <cellStyle name="Normal 2 30 2 3" xfId="2381"/>
    <cellStyle name="Normal 2 30 20" xfId="2382"/>
    <cellStyle name="Normal 2 30 20 2" xfId="2383"/>
    <cellStyle name="Normal 2 30 20 2 2" xfId="2384"/>
    <cellStyle name="Normal 2 30 20 3" xfId="2385"/>
    <cellStyle name="Normal 2 30 21" xfId="2386"/>
    <cellStyle name="Normal 2 30 21 2" xfId="2387"/>
    <cellStyle name="Normal 2 30 21 2 2" xfId="2388"/>
    <cellStyle name="Normal 2 30 21 3" xfId="2389"/>
    <cellStyle name="Normal 2 30 22" xfId="2390"/>
    <cellStyle name="Normal 2 30 22 2" xfId="2391"/>
    <cellStyle name="Normal 2 30 22 2 2" xfId="2392"/>
    <cellStyle name="Normal 2 30 22 3" xfId="2393"/>
    <cellStyle name="Normal 2 30 23" xfId="2394"/>
    <cellStyle name="Normal 2 30 23 2" xfId="2395"/>
    <cellStyle name="Normal 2 30 23 2 2" xfId="2396"/>
    <cellStyle name="Normal 2 30 23 3" xfId="2397"/>
    <cellStyle name="Normal 2 30 24" xfId="2398"/>
    <cellStyle name="Normal 2 30 24 2" xfId="2399"/>
    <cellStyle name="Normal 2 30 25" xfId="2400"/>
    <cellStyle name="Normal 2 30 3" xfId="2401"/>
    <cellStyle name="Normal 2 30 3 2" xfId="2402"/>
    <cellStyle name="Normal 2 30 3 2 2" xfId="2403"/>
    <cellStyle name="Normal 2 30 3 3" xfId="2404"/>
    <cellStyle name="Normal 2 30 4" xfId="2405"/>
    <cellStyle name="Normal 2 30 4 2" xfId="2406"/>
    <cellStyle name="Normal 2 30 4 2 2" xfId="2407"/>
    <cellStyle name="Normal 2 30 4 3" xfId="2408"/>
    <cellStyle name="Normal 2 30 5" xfId="2409"/>
    <cellStyle name="Normal 2 30 5 2" xfId="2410"/>
    <cellStyle name="Normal 2 30 5 2 2" xfId="2411"/>
    <cellStyle name="Normal 2 30 5 3" xfId="2412"/>
    <cellStyle name="Normal 2 30 6" xfId="2413"/>
    <cellStyle name="Normal 2 30 6 2" xfId="2414"/>
    <cellStyle name="Normal 2 30 6 2 2" xfId="2415"/>
    <cellStyle name="Normal 2 30 6 3" xfId="2416"/>
    <cellStyle name="Normal 2 30 7" xfId="2417"/>
    <cellStyle name="Normal 2 30 7 2" xfId="2418"/>
    <cellStyle name="Normal 2 30 7 2 2" xfId="2419"/>
    <cellStyle name="Normal 2 30 7 3" xfId="2420"/>
    <cellStyle name="Normal 2 30 8" xfId="2421"/>
    <cellStyle name="Normal 2 30 8 2" xfId="2422"/>
    <cellStyle name="Normal 2 30 8 2 2" xfId="2423"/>
    <cellStyle name="Normal 2 30 8 3" xfId="2424"/>
    <cellStyle name="Normal 2 30 9" xfId="2425"/>
    <cellStyle name="Normal 2 30 9 2" xfId="2426"/>
    <cellStyle name="Normal 2 30 9 2 2" xfId="2427"/>
    <cellStyle name="Normal 2 30 9 3" xfId="2428"/>
    <cellStyle name="Normal 2 31" xfId="2429"/>
    <cellStyle name="Normal 2 31 10" xfId="2430"/>
    <cellStyle name="Normal 2 31 10 2" xfId="2431"/>
    <cellStyle name="Normal 2 31 10 2 2" xfId="2432"/>
    <cellStyle name="Normal 2 31 10 3" xfId="2433"/>
    <cellStyle name="Normal 2 31 11" xfId="2434"/>
    <cellStyle name="Normal 2 31 11 2" xfId="2435"/>
    <cellStyle name="Normal 2 31 11 2 2" xfId="2436"/>
    <cellStyle name="Normal 2 31 11 3" xfId="2437"/>
    <cellStyle name="Normal 2 31 12" xfId="2438"/>
    <cellStyle name="Normal 2 31 12 2" xfId="2439"/>
    <cellStyle name="Normal 2 31 12 2 2" xfId="2440"/>
    <cellStyle name="Normal 2 31 12 3" xfId="2441"/>
    <cellStyle name="Normal 2 31 13" xfId="2442"/>
    <cellStyle name="Normal 2 31 13 2" xfId="2443"/>
    <cellStyle name="Normal 2 31 13 2 2" xfId="2444"/>
    <cellStyle name="Normal 2 31 13 3" xfId="2445"/>
    <cellStyle name="Normal 2 31 14" xfId="2446"/>
    <cellStyle name="Normal 2 31 14 2" xfId="2447"/>
    <cellStyle name="Normal 2 31 14 2 2" xfId="2448"/>
    <cellStyle name="Normal 2 31 14 3" xfId="2449"/>
    <cellStyle name="Normal 2 31 15" xfId="2450"/>
    <cellStyle name="Normal 2 31 15 2" xfId="2451"/>
    <cellStyle name="Normal 2 31 15 2 2" xfId="2452"/>
    <cellStyle name="Normal 2 31 15 3" xfId="2453"/>
    <cellStyle name="Normal 2 31 16" xfId="2454"/>
    <cellStyle name="Normal 2 31 16 2" xfId="2455"/>
    <cellStyle name="Normal 2 31 16 2 2" xfId="2456"/>
    <cellStyle name="Normal 2 31 16 3" xfId="2457"/>
    <cellStyle name="Normal 2 31 17" xfId="2458"/>
    <cellStyle name="Normal 2 31 17 2" xfId="2459"/>
    <cellStyle name="Normal 2 31 17 2 2" xfId="2460"/>
    <cellStyle name="Normal 2 31 17 3" xfId="2461"/>
    <cellStyle name="Normal 2 31 18" xfId="2462"/>
    <cellStyle name="Normal 2 31 18 2" xfId="2463"/>
    <cellStyle name="Normal 2 31 18 2 2" xfId="2464"/>
    <cellStyle name="Normal 2 31 18 3" xfId="2465"/>
    <cellStyle name="Normal 2 31 19" xfId="2466"/>
    <cellStyle name="Normal 2 31 19 2" xfId="2467"/>
    <cellStyle name="Normal 2 31 19 2 2" xfId="2468"/>
    <cellStyle name="Normal 2 31 19 3" xfId="2469"/>
    <cellStyle name="Normal 2 31 2" xfId="2470"/>
    <cellStyle name="Normal 2 31 2 2" xfId="2471"/>
    <cellStyle name="Normal 2 31 2 2 2" xfId="2472"/>
    <cellStyle name="Normal 2 31 2 3" xfId="2473"/>
    <cellStyle name="Normal 2 31 20" xfId="2474"/>
    <cellStyle name="Normal 2 31 20 2" xfId="2475"/>
    <cellStyle name="Normal 2 31 20 2 2" xfId="2476"/>
    <cellStyle name="Normal 2 31 20 3" xfId="2477"/>
    <cellStyle name="Normal 2 31 21" xfId="2478"/>
    <cellStyle name="Normal 2 31 21 2" xfId="2479"/>
    <cellStyle name="Normal 2 31 21 2 2" xfId="2480"/>
    <cellStyle name="Normal 2 31 21 3" xfId="2481"/>
    <cellStyle name="Normal 2 31 22" xfId="2482"/>
    <cellStyle name="Normal 2 31 22 2" xfId="2483"/>
    <cellStyle name="Normal 2 31 22 2 2" xfId="2484"/>
    <cellStyle name="Normal 2 31 22 3" xfId="2485"/>
    <cellStyle name="Normal 2 31 23" xfId="2486"/>
    <cellStyle name="Normal 2 31 23 2" xfId="2487"/>
    <cellStyle name="Normal 2 31 23 2 2" xfId="2488"/>
    <cellStyle name="Normal 2 31 23 3" xfId="2489"/>
    <cellStyle name="Normal 2 31 24" xfId="2490"/>
    <cellStyle name="Normal 2 31 24 2" xfId="2491"/>
    <cellStyle name="Normal 2 31 25" xfId="2492"/>
    <cellStyle name="Normal 2 31 3" xfId="2493"/>
    <cellStyle name="Normal 2 31 3 2" xfId="2494"/>
    <cellStyle name="Normal 2 31 3 2 2" xfId="2495"/>
    <cellStyle name="Normal 2 31 3 3" xfId="2496"/>
    <cellStyle name="Normal 2 31 4" xfId="2497"/>
    <cellStyle name="Normal 2 31 4 2" xfId="2498"/>
    <cellStyle name="Normal 2 31 4 2 2" xfId="2499"/>
    <cellStyle name="Normal 2 31 4 3" xfId="2500"/>
    <cellStyle name="Normal 2 31 5" xfId="2501"/>
    <cellStyle name="Normal 2 31 5 2" xfId="2502"/>
    <cellStyle name="Normal 2 31 5 2 2" xfId="2503"/>
    <cellStyle name="Normal 2 31 5 3" xfId="2504"/>
    <cellStyle name="Normal 2 31 6" xfId="2505"/>
    <cellStyle name="Normal 2 31 6 2" xfId="2506"/>
    <cellStyle name="Normal 2 31 6 2 2" xfId="2507"/>
    <cellStyle name="Normal 2 31 6 3" xfId="2508"/>
    <cellStyle name="Normal 2 31 7" xfId="2509"/>
    <cellStyle name="Normal 2 31 7 2" xfId="2510"/>
    <cellStyle name="Normal 2 31 7 2 2" xfId="2511"/>
    <cellStyle name="Normal 2 31 7 3" xfId="2512"/>
    <cellStyle name="Normal 2 31 8" xfId="2513"/>
    <cellStyle name="Normal 2 31 8 2" xfId="2514"/>
    <cellStyle name="Normal 2 31 8 2 2" xfId="2515"/>
    <cellStyle name="Normal 2 31 8 3" xfId="2516"/>
    <cellStyle name="Normal 2 31 9" xfId="2517"/>
    <cellStyle name="Normal 2 31 9 2" xfId="2518"/>
    <cellStyle name="Normal 2 31 9 2 2" xfId="2519"/>
    <cellStyle name="Normal 2 31 9 3" xfId="2520"/>
    <cellStyle name="Normal 2 32" xfId="2521"/>
    <cellStyle name="Normal 2 32 10" xfId="2522"/>
    <cellStyle name="Normal 2 32 10 2" xfId="2523"/>
    <cellStyle name="Normal 2 32 10 2 2" xfId="2524"/>
    <cellStyle name="Normal 2 32 10 3" xfId="2525"/>
    <cellStyle name="Normal 2 32 11" xfId="2526"/>
    <cellStyle name="Normal 2 32 11 2" xfId="2527"/>
    <cellStyle name="Normal 2 32 11 2 2" xfId="2528"/>
    <cellStyle name="Normal 2 32 11 3" xfId="2529"/>
    <cellStyle name="Normal 2 32 12" xfId="2530"/>
    <cellStyle name="Normal 2 32 12 2" xfId="2531"/>
    <cellStyle name="Normal 2 32 12 2 2" xfId="2532"/>
    <cellStyle name="Normal 2 32 12 3" xfId="2533"/>
    <cellStyle name="Normal 2 32 13" xfId="2534"/>
    <cellStyle name="Normal 2 32 13 2" xfId="2535"/>
    <cellStyle name="Normal 2 32 13 2 2" xfId="2536"/>
    <cellStyle name="Normal 2 32 13 3" xfId="2537"/>
    <cellStyle name="Normal 2 32 14" xfId="2538"/>
    <cellStyle name="Normal 2 32 14 2" xfId="2539"/>
    <cellStyle name="Normal 2 32 14 2 2" xfId="2540"/>
    <cellStyle name="Normal 2 32 14 3" xfId="2541"/>
    <cellStyle name="Normal 2 32 15" xfId="2542"/>
    <cellStyle name="Normal 2 32 15 2" xfId="2543"/>
    <cellStyle name="Normal 2 32 15 2 2" xfId="2544"/>
    <cellStyle name="Normal 2 32 15 3" xfId="2545"/>
    <cellStyle name="Normal 2 32 16" xfId="2546"/>
    <cellStyle name="Normal 2 32 16 2" xfId="2547"/>
    <cellStyle name="Normal 2 32 16 2 2" xfId="2548"/>
    <cellStyle name="Normal 2 32 16 3" xfId="2549"/>
    <cellStyle name="Normal 2 32 17" xfId="2550"/>
    <cellStyle name="Normal 2 32 17 2" xfId="2551"/>
    <cellStyle name="Normal 2 32 17 2 2" xfId="2552"/>
    <cellStyle name="Normal 2 32 17 3" xfId="2553"/>
    <cellStyle name="Normal 2 32 18" xfId="2554"/>
    <cellStyle name="Normal 2 32 18 2" xfId="2555"/>
    <cellStyle name="Normal 2 32 18 2 2" xfId="2556"/>
    <cellStyle name="Normal 2 32 18 3" xfId="2557"/>
    <cellStyle name="Normal 2 32 19" xfId="2558"/>
    <cellStyle name="Normal 2 32 19 2" xfId="2559"/>
    <cellStyle name="Normal 2 32 19 2 2" xfId="2560"/>
    <cellStyle name="Normal 2 32 19 3" xfId="2561"/>
    <cellStyle name="Normal 2 32 2" xfId="2562"/>
    <cellStyle name="Normal 2 32 2 2" xfId="2563"/>
    <cellStyle name="Normal 2 32 2 2 2" xfId="2564"/>
    <cellStyle name="Normal 2 32 2 3" xfId="2565"/>
    <cellStyle name="Normal 2 32 20" xfId="2566"/>
    <cellStyle name="Normal 2 32 20 2" xfId="2567"/>
    <cellStyle name="Normal 2 32 20 2 2" xfId="2568"/>
    <cellStyle name="Normal 2 32 20 3" xfId="2569"/>
    <cellStyle name="Normal 2 32 21" xfId="2570"/>
    <cellStyle name="Normal 2 32 21 2" xfId="2571"/>
    <cellStyle name="Normal 2 32 21 2 2" xfId="2572"/>
    <cellStyle name="Normal 2 32 21 3" xfId="2573"/>
    <cellStyle name="Normal 2 32 22" xfId="2574"/>
    <cellStyle name="Normal 2 32 22 2" xfId="2575"/>
    <cellStyle name="Normal 2 32 22 2 2" xfId="2576"/>
    <cellStyle name="Normal 2 32 22 3" xfId="2577"/>
    <cellStyle name="Normal 2 32 23" xfId="2578"/>
    <cellStyle name="Normal 2 32 23 2" xfId="2579"/>
    <cellStyle name="Normal 2 32 23 2 2" xfId="2580"/>
    <cellStyle name="Normal 2 32 23 3" xfId="2581"/>
    <cellStyle name="Normal 2 32 24" xfId="2582"/>
    <cellStyle name="Normal 2 32 24 2" xfId="2583"/>
    <cellStyle name="Normal 2 32 25" xfId="2584"/>
    <cellStyle name="Normal 2 32 3" xfId="2585"/>
    <cellStyle name="Normal 2 32 3 2" xfId="2586"/>
    <cellStyle name="Normal 2 32 3 2 2" xfId="2587"/>
    <cellStyle name="Normal 2 32 3 3" xfId="2588"/>
    <cellStyle name="Normal 2 32 4" xfId="2589"/>
    <cellStyle name="Normal 2 32 4 2" xfId="2590"/>
    <cellStyle name="Normal 2 32 4 2 2" xfId="2591"/>
    <cellStyle name="Normal 2 32 4 3" xfId="2592"/>
    <cellStyle name="Normal 2 32 5" xfId="2593"/>
    <cellStyle name="Normal 2 32 5 2" xfId="2594"/>
    <cellStyle name="Normal 2 32 5 2 2" xfId="2595"/>
    <cellStyle name="Normal 2 32 5 3" xfId="2596"/>
    <cellStyle name="Normal 2 32 6" xfId="2597"/>
    <cellStyle name="Normal 2 32 6 2" xfId="2598"/>
    <cellStyle name="Normal 2 32 6 2 2" xfId="2599"/>
    <cellStyle name="Normal 2 32 6 3" xfId="2600"/>
    <cellStyle name="Normal 2 32 7" xfId="2601"/>
    <cellStyle name="Normal 2 32 7 2" xfId="2602"/>
    <cellStyle name="Normal 2 32 7 2 2" xfId="2603"/>
    <cellStyle name="Normal 2 32 7 3" xfId="2604"/>
    <cellStyle name="Normal 2 32 8" xfId="2605"/>
    <cellStyle name="Normal 2 32 8 2" xfId="2606"/>
    <cellStyle name="Normal 2 32 8 2 2" xfId="2607"/>
    <cellStyle name="Normal 2 32 8 3" xfId="2608"/>
    <cellStyle name="Normal 2 32 9" xfId="2609"/>
    <cellStyle name="Normal 2 32 9 2" xfId="2610"/>
    <cellStyle name="Normal 2 32 9 2 2" xfId="2611"/>
    <cellStyle name="Normal 2 32 9 3" xfId="2612"/>
    <cellStyle name="Normal 2 33" xfId="2613"/>
    <cellStyle name="Normal 2 33 10" xfId="2614"/>
    <cellStyle name="Normal 2 33 10 2" xfId="2615"/>
    <cellStyle name="Normal 2 33 10 2 2" xfId="2616"/>
    <cellStyle name="Normal 2 33 10 3" xfId="2617"/>
    <cellStyle name="Normal 2 33 11" xfId="2618"/>
    <cellStyle name="Normal 2 33 11 2" xfId="2619"/>
    <cellStyle name="Normal 2 33 11 2 2" xfId="2620"/>
    <cellStyle name="Normal 2 33 11 3" xfId="2621"/>
    <cellStyle name="Normal 2 33 12" xfId="2622"/>
    <cellStyle name="Normal 2 33 12 2" xfId="2623"/>
    <cellStyle name="Normal 2 33 12 2 2" xfId="2624"/>
    <cellStyle name="Normal 2 33 12 3" xfId="2625"/>
    <cellStyle name="Normal 2 33 13" xfId="2626"/>
    <cellStyle name="Normal 2 33 13 2" xfId="2627"/>
    <cellStyle name="Normal 2 33 13 2 2" xfId="2628"/>
    <cellStyle name="Normal 2 33 13 3" xfId="2629"/>
    <cellStyle name="Normal 2 33 14" xfId="2630"/>
    <cellStyle name="Normal 2 33 14 2" xfId="2631"/>
    <cellStyle name="Normal 2 33 14 2 2" xfId="2632"/>
    <cellStyle name="Normal 2 33 14 3" xfId="2633"/>
    <cellStyle name="Normal 2 33 15" xfId="2634"/>
    <cellStyle name="Normal 2 33 15 2" xfId="2635"/>
    <cellStyle name="Normal 2 33 15 2 2" xfId="2636"/>
    <cellStyle name="Normal 2 33 15 3" xfId="2637"/>
    <cellStyle name="Normal 2 33 16" xfId="2638"/>
    <cellStyle name="Normal 2 33 16 2" xfId="2639"/>
    <cellStyle name="Normal 2 33 16 2 2" xfId="2640"/>
    <cellStyle name="Normal 2 33 16 3" xfId="2641"/>
    <cellStyle name="Normal 2 33 17" xfId="2642"/>
    <cellStyle name="Normal 2 33 17 2" xfId="2643"/>
    <cellStyle name="Normal 2 33 17 2 2" xfId="2644"/>
    <cellStyle name="Normal 2 33 17 3" xfId="2645"/>
    <cellStyle name="Normal 2 33 18" xfId="2646"/>
    <cellStyle name="Normal 2 33 18 2" xfId="2647"/>
    <cellStyle name="Normal 2 33 18 2 2" xfId="2648"/>
    <cellStyle name="Normal 2 33 18 3" xfId="2649"/>
    <cellStyle name="Normal 2 33 19" xfId="2650"/>
    <cellStyle name="Normal 2 33 19 2" xfId="2651"/>
    <cellStyle name="Normal 2 33 19 2 2" xfId="2652"/>
    <cellStyle name="Normal 2 33 19 3" xfId="2653"/>
    <cellStyle name="Normal 2 33 2" xfId="2654"/>
    <cellStyle name="Normal 2 33 2 2" xfId="2655"/>
    <cellStyle name="Normal 2 33 2 2 2" xfId="2656"/>
    <cellStyle name="Normal 2 33 2 3" xfId="2657"/>
    <cellStyle name="Normal 2 33 20" xfId="2658"/>
    <cellStyle name="Normal 2 33 20 2" xfId="2659"/>
    <cellStyle name="Normal 2 33 20 2 2" xfId="2660"/>
    <cellStyle name="Normal 2 33 20 3" xfId="2661"/>
    <cellStyle name="Normal 2 33 21" xfId="2662"/>
    <cellStyle name="Normal 2 33 21 2" xfId="2663"/>
    <cellStyle name="Normal 2 33 21 2 2" xfId="2664"/>
    <cellStyle name="Normal 2 33 21 3" xfId="2665"/>
    <cellStyle name="Normal 2 33 22" xfId="2666"/>
    <cellStyle name="Normal 2 33 22 2" xfId="2667"/>
    <cellStyle name="Normal 2 33 22 2 2" xfId="2668"/>
    <cellStyle name="Normal 2 33 22 3" xfId="2669"/>
    <cellStyle name="Normal 2 33 23" xfId="2670"/>
    <cellStyle name="Normal 2 33 23 2" xfId="2671"/>
    <cellStyle name="Normal 2 33 23 2 2" xfId="2672"/>
    <cellStyle name="Normal 2 33 23 3" xfId="2673"/>
    <cellStyle name="Normal 2 33 24" xfId="2674"/>
    <cellStyle name="Normal 2 33 24 2" xfId="2675"/>
    <cellStyle name="Normal 2 33 25" xfId="2676"/>
    <cellStyle name="Normal 2 33 3" xfId="2677"/>
    <cellStyle name="Normal 2 33 3 2" xfId="2678"/>
    <cellStyle name="Normal 2 33 3 2 2" xfId="2679"/>
    <cellStyle name="Normal 2 33 3 3" xfId="2680"/>
    <cellStyle name="Normal 2 33 4" xfId="2681"/>
    <cellStyle name="Normal 2 33 4 2" xfId="2682"/>
    <cellStyle name="Normal 2 33 4 2 2" xfId="2683"/>
    <cellStyle name="Normal 2 33 4 3" xfId="2684"/>
    <cellStyle name="Normal 2 33 5" xfId="2685"/>
    <cellStyle name="Normal 2 33 5 2" xfId="2686"/>
    <cellStyle name="Normal 2 33 5 2 2" xfId="2687"/>
    <cellStyle name="Normal 2 33 5 3" xfId="2688"/>
    <cellStyle name="Normal 2 33 6" xfId="2689"/>
    <cellStyle name="Normal 2 33 6 2" xfId="2690"/>
    <cellStyle name="Normal 2 33 6 2 2" xfId="2691"/>
    <cellStyle name="Normal 2 33 6 3" xfId="2692"/>
    <cellStyle name="Normal 2 33 7" xfId="2693"/>
    <cellStyle name="Normal 2 33 7 2" xfId="2694"/>
    <cellStyle name="Normal 2 33 7 2 2" xfId="2695"/>
    <cellStyle name="Normal 2 33 7 3" xfId="2696"/>
    <cellStyle name="Normal 2 33 8" xfId="2697"/>
    <cellStyle name="Normal 2 33 8 2" xfId="2698"/>
    <cellStyle name="Normal 2 33 8 2 2" xfId="2699"/>
    <cellStyle name="Normal 2 33 8 3" xfId="2700"/>
    <cellStyle name="Normal 2 33 9" xfId="2701"/>
    <cellStyle name="Normal 2 33 9 2" xfId="2702"/>
    <cellStyle name="Normal 2 33 9 2 2" xfId="2703"/>
    <cellStyle name="Normal 2 33 9 3" xfId="2704"/>
    <cellStyle name="Normal 2 34" xfId="2705"/>
    <cellStyle name="Normal 2 34 10" xfId="2706"/>
    <cellStyle name="Normal 2 34 10 2" xfId="2707"/>
    <cellStyle name="Normal 2 34 10 2 2" xfId="2708"/>
    <cellStyle name="Normal 2 34 10 3" xfId="2709"/>
    <cellStyle name="Normal 2 34 11" xfId="2710"/>
    <cellStyle name="Normal 2 34 11 2" xfId="2711"/>
    <cellStyle name="Normal 2 34 11 2 2" xfId="2712"/>
    <cellStyle name="Normal 2 34 11 3" xfId="2713"/>
    <cellStyle name="Normal 2 34 12" xfId="2714"/>
    <cellStyle name="Normal 2 34 12 2" xfId="2715"/>
    <cellStyle name="Normal 2 34 12 2 2" xfId="2716"/>
    <cellStyle name="Normal 2 34 12 3" xfId="2717"/>
    <cellStyle name="Normal 2 34 13" xfId="2718"/>
    <cellStyle name="Normal 2 34 13 2" xfId="2719"/>
    <cellStyle name="Normal 2 34 13 2 2" xfId="2720"/>
    <cellStyle name="Normal 2 34 13 3" xfId="2721"/>
    <cellStyle name="Normal 2 34 14" xfId="2722"/>
    <cellStyle name="Normal 2 34 14 2" xfId="2723"/>
    <cellStyle name="Normal 2 34 14 2 2" xfId="2724"/>
    <cellStyle name="Normal 2 34 14 3" xfId="2725"/>
    <cellStyle name="Normal 2 34 15" xfId="2726"/>
    <cellStyle name="Normal 2 34 15 2" xfId="2727"/>
    <cellStyle name="Normal 2 34 15 2 2" xfId="2728"/>
    <cellStyle name="Normal 2 34 15 3" xfId="2729"/>
    <cellStyle name="Normal 2 34 16" xfId="2730"/>
    <cellStyle name="Normal 2 34 16 2" xfId="2731"/>
    <cellStyle name="Normal 2 34 16 2 2" xfId="2732"/>
    <cellStyle name="Normal 2 34 16 3" xfId="2733"/>
    <cellStyle name="Normal 2 34 17" xfId="2734"/>
    <cellStyle name="Normal 2 34 17 2" xfId="2735"/>
    <cellStyle name="Normal 2 34 17 2 2" xfId="2736"/>
    <cellStyle name="Normal 2 34 17 3" xfId="2737"/>
    <cellStyle name="Normal 2 34 18" xfId="2738"/>
    <cellStyle name="Normal 2 34 18 2" xfId="2739"/>
    <cellStyle name="Normal 2 34 18 2 2" xfId="2740"/>
    <cellStyle name="Normal 2 34 18 3" xfId="2741"/>
    <cellStyle name="Normal 2 34 19" xfId="2742"/>
    <cellStyle name="Normal 2 34 19 2" xfId="2743"/>
    <cellStyle name="Normal 2 34 19 2 2" xfId="2744"/>
    <cellStyle name="Normal 2 34 19 3" xfId="2745"/>
    <cellStyle name="Normal 2 34 2" xfId="2746"/>
    <cellStyle name="Normal 2 34 2 2" xfId="2747"/>
    <cellStyle name="Normal 2 34 2 2 2" xfId="2748"/>
    <cellStyle name="Normal 2 34 2 3" xfId="2749"/>
    <cellStyle name="Normal 2 34 20" xfId="2750"/>
    <cellStyle name="Normal 2 34 20 2" xfId="2751"/>
    <cellStyle name="Normal 2 34 20 2 2" xfId="2752"/>
    <cellStyle name="Normal 2 34 20 3" xfId="2753"/>
    <cellStyle name="Normal 2 34 21" xfId="2754"/>
    <cellStyle name="Normal 2 34 21 2" xfId="2755"/>
    <cellStyle name="Normal 2 34 21 2 2" xfId="2756"/>
    <cellStyle name="Normal 2 34 21 3" xfId="2757"/>
    <cellStyle name="Normal 2 34 22" xfId="2758"/>
    <cellStyle name="Normal 2 34 22 2" xfId="2759"/>
    <cellStyle name="Normal 2 34 22 2 2" xfId="2760"/>
    <cellStyle name="Normal 2 34 22 3" xfId="2761"/>
    <cellStyle name="Normal 2 34 23" xfId="2762"/>
    <cellStyle name="Normal 2 34 23 2" xfId="2763"/>
    <cellStyle name="Normal 2 34 23 2 2" xfId="2764"/>
    <cellStyle name="Normal 2 34 23 3" xfId="2765"/>
    <cellStyle name="Normal 2 34 24" xfId="2766"/>
    <cellStyle name="Normal 2 34 24 2" xfId="2767"/>
    <cellStyle name="Normal 2 34 25" xfId="2768"/>
    <cellStyle name="Normal 2 34 3" xfId="2769"/>
    <cellStyle name="Normal 2 34 3 2" xfId="2770"/>
    <cellStyle name="Normal 2 34 3 2 2" xfId="2771"/>
    <cellStyle name="Normal 2 34 3 3" xfId="2772"/>
    <cellStyle name="Normal 2 34 4" xfId="2773"/>
    <cellStyle name="Normal 2 34 4 2" xfId="2774"/>
    <cellStyle name="Normal 2 34 4 2 2" xfId="2775"/>
    <cellStyle name="Normal 2 34 4 3" xfId="2776"/>
    <cellStyle name="Normal 2 34 5" xfId="2777"/>
    <cellStyle name="Normal 2 34 5 2" xfId="2778"/>
    <cellStyle name="Normal 2 34 5 2 2" xfId="2779"/>
    <cellStyle name="Normal 2 34 5 3" xfId="2780"/>
    <cellStyle name="Normal 2 34 6" xfId="2781"/>
    <cellStyle name="Normal 2 34 6 2" xfId="2782"/>
    <cellStyle name="Normal 2 34 6 2 2" xfId="2783"/>
    <cellStyle name="Normal 2 34 6 3" xfId="2784"/>
    <cellStyle name="Normal 2 34 7" xfId="2785"/>
    <cellStyle name="Normal 2 34 7 2" xfId="2786"/>
    <cellStyle name="Normal 2 34 7 2 2" xfId="2787"/>
    <cellStyle name="Normal 2 34 7 3" xfId="2788"/>
    <cellStyle name="Normal 2 34 8" xfId="2789"/>
    <cellStyle name="Normal 2 34 8 2" xfId="2790"/>
    <cellStyle name="Normal 2 34 8 2 2" xfId="2791"/>
    <cellStyle name="Normal 2 34 8 3" xfId="2792"/>
    <cellStyle name="Normal 2 34 9" xfId="2793"/>
    <cellStyle name="Normal 2 34 9 2" xfId="2794"/>
    <cellStyle name="Normal 2 34 9 2 2" xfId="2795"/>
    <cellStyle name="Normal 2 34 9 3" xfId="2796"/>
    <cellStyle name="Normal 2 35" xfId="2797"/>
    <cellStyle name="Normal 2 35 10" xfId="2798"/>
    <cellStyle name="Normal 2 35 10 2" xfId="2799"/>
    <cellStyle name="Normal 2 35 10 2 2" xfId="2800"/>
    <cellStyle name="Normal 2 35 10 3" xfId="2801"/>
    <cellStyle name="Normal 2 35 11" xfId="2802"/>
    <cellStyle name="Normal 2 35 11 2" xfId="2803"/>
    <cellStyle name="Normal 2 35 11 2 2" xfId="2804"/>
    <cellStyle name="Normal 2 35 11 3" xfId="2805"/>
    <cellStyle name="Normal 2 35 12" xfId="2806"/>
    <cellStyle name="Normal 2 35 12 2" xfId="2807"/>
    <cellStyle name="Normal 2 35 12 2 2" xfId="2808"/>
    <cellStyle name="Normal 2 35 12 3" xfId="2809"/>
    <cellStyle name="Normal 2 35 13" xfId="2810"/>
    <cellStyle name="Normal 2 35 13 2" xfId="2811"/>
    <cellStyle name="Normal 2 35 13 2 2" xfId="2812"/>
    <cellStyle name="Normal 2 35 13 3" xfId="2813"/>
    <cellStyle name="Normal 2 35 14" xfId="2814"/>
    <cellStyle name="Normal 2 35 14 2" xfId="2815"/>
    <cellStyle name="Normal 2 35 14 2 2" xfId="2816"/>
    <cellStyle name="Normal 2 35 14 3" xfId="2817"/>
    <cellStyle name="Normal 2 35 15" xfId="2818"/>
    <cellStyle name="Normal 2 35 15 2" xfId="2819"/>
    <cellStyle name="Normal 2 35 15 2 2" xfId="2820"/>
    <cellStyle name="Normal 2 35 15 3" xfId="2821"/>
    <cellStyle name="Normal 2 35 16" xfId="2822"/>
    <cellStyle name="Normal 2 35 16 2" xfId="2823"/>
    <cellStyle name="Normal 2 35 16 2 2" xfId="2824"/>
    <cellStyle name="Normal 2 35 16 3" xfId="2825"/>
    <cellStyle name="Normal 2 35 17" xfId="2826"/>
    <cellStyle name="Normal 2 35 17 2" xfId="2827"/>
    <cellStyle name="Normal 2 35 17 2 2" xfId="2828"/>
    <cellStyle name="Normal 2 35 17 3" xfId="2829"/>
    <cellStyle name="Normal 2 35 18" xfId="2830"/>
    <cellStyle name="Normal 2 35 18 2" xfId="2831"/>
    <cellStyle name="Normal 2 35 18 2 2" xfId="2832"/>
    <cellStyle name="Normal 2 35 18 3" xfId="2833"/>
    <cellStyle name="Normal 2 35 19" xfId="2834"/>
    <cellStyle name="Normal 2 35 19 2" xfId="2835"/>
    <cellStyle name="Normal 2 35 19 2 2" xfId="2836"/>
    <cellStyle name="Normal 2 35 19 3" xfId="2837"/>
    <cellStyle name="Normal 2 35 2" xfId="2838"/>
    <cellStyle name="Normal 2 35 2 2" xfId="2839"/>
    <cellStyle name="Normal 2 35 2 2 2" xfId="2840"/>
    <cellStyle name="Normal 2 35 2 3" xfId="2841"/>
    <cellStyle name="Normal 2 35 20" xfId="2842"/>
    <cellStyle name="Normal 2 35 20 2" xfId="2843"/>
    <cellStyle name="Normal 2 35 20 2 2" xfId="2844"/>
    <cellStyle name="Normal 2 35 20 3" xfId="2845"/>
    <cellStyle name="Normal 2 35 21" xfId="2846"/>
    <cellStyle name="Normal 2 35 21 2" xfId="2847"/>
    <cellStyle name="Normal 2 35 21 2 2" xfId="2848"/>
    <cellStyle name="Normal 2 35 21 3" xfId="2849"/>
    <cellStyle name="Normal 2 35 22" xfId="2850"/>
    <cellStyle name="Normal 2 35 22 2" xfId="2851"/>
    <cellStyle name="Normal 2 35 22 2 2" xfId="2852"/>
    <cellStyle name="Normal 2 35 22 3" xfId="2853"/>
    <cellStyle name="Normal 2 35 23" xfId="2854"/>
    <cellStyle name="Normal 2 35 23 2" xfId="2855"/>
    <cellStyle name="Normal 2 35 23 2 2" xfId="2856"/>
    <cellStyle name="Normal 2 35 23 3" xfId="2857"/>
    <cellStyle name="Normal 2 35 24" xfId="2858"/>
    <cellStyle name="Normal 2 35 24 2" xfId="2859"/>
    <cellStyle name="Normal 2 35 25" xfId="2860"/>
    <cellStyle name="Normal 2 35 3" xfId="2861"/>
    <cellStyle name="Normal 2 35 3 2" xfId="2862"/>
    <cellStyle name="Normal 2 35 3 2 2" xfId="2863"/>
    <cellStyle name="Normal 2 35 3 3" xfId="2864"/>
    <cellStyle name="Normal 2 35 4" xfId="2865"/>
    <cellStyle name="Normal 2 35 4 2" xfId="2866"/>
    <cellStyle name="Normal 2 35 4 2 2" xfId="2867"/>
    <cellStyle name="Normal 2 35 4 3" xfId="2868"/>
    <cellStyle name="Normal 2 35 5" xfId="2869"/>
    <cellStyle name="Normal 2 35 5 2" xfId="2870"/>
    <cellStyle name="Normal 2 35 5 2 2" xfId="2871"/>
    <cellStyle name="Normal 2 35 5 3" xfId="2872"/>
    <cellStyle name="Normal 2 35 6" xfId="2873"/>
    <cellStyle name="Normal 2 35 6 2" xfId="2874"/>
    <cellStyle name="Normal 2 35 6 2 2" xfId="2875"/>
    <cellStyle name="Normal 2 35 6 3" xfId="2876"/>
    <cellStyle name="Normal 2 35 7" xfId="2877"/>
    <cellStyle name="Normal 2 35 7 2" xfId="2878"/>
    <cellStyle name="Normal 2 35 7 2 2" xfId="2879"/>
    <cellStyle name="Normal 2 35 7 3" xfId="2880"/>
    <cellStyle name="Normal 2 35 8" xfId="2881"/>
    <cellStyle name="Normal 2 35 8 2" xfId="2882"/>
    <cellStyle name="Normal 2 35 8 2 2" xfId="2883"/>
    <cellStyle name="Normal 2 35 8 3" xfId="2884"/>
    <cellStyle name="Normal 2 35 9" xfId="2885"/>
    <cellStyle name="Normal 2 35 9 2" xfId="2886"/>
    <cellStyle name="Normal 2 35 9 2 2" xfId="2887"/>
    <cellStyle name="Normal 2 35 9 3" xfId="2888"/>
    <cellStyle name="Normal 2 36" xfId="2889"/>
    <cellStyle name="Normal 2 36 10" xfId="2890"/>
    <cellStyle name="Normal 2 36 10 2" xfId="2891"/>
    <cellStyle name="Normal 2 36 10 2 2" xfId="2892"/>
    <cellStyle name="Normal 2 36 10 3" xfId="2893"/>
    <cellStyle name="Normal 2 36 11" xfId="2894"/>
    <cellStyle name="Normal 2 36 11 2" xfId="2895"/>
    <cellStyle name="Normal 2 36 11 2 2" xfId="2896"/>
    <cellStyle name="Normal 2 36 11 3" xfId="2897"/>
    <cellStyle name="Normal 2 36 12" xfId="2898"/>
    <cellStyle name="Normal 2 36 12 2" xfId="2899"/>
    <cellStyle name="Normal 2 36 12 2 2" xfId="2900"/>
    <cellStyle name="Normal 2 36 12 3" xfId="2901"/>
    <cellStyle name="Normal 2 36 13" xfId="2902"/>
    <cellStyle name="Normal 2 36 13 2" xfId="2903"/>
    <cellStyle name="Normal 2 36 13 2 2" xfId="2904"/>
    <cellStyle name="Normal 2 36 13 3" xfId="2905"/>
    <cellStyle name="Normal 2 36 14" xfId="2906"/>
    <cellStyle name="Normal 2 36 14 2" xfId="2907"/>
    <cellStyle name="Normal 2 36 14 2 2" xfId="2908"/>
    <cellStyle name="Normal 2 36 14 3" xfId="2909"/>
    <cellStyle name="Normal 2 36 15" xfId="2910"/>
    <cellStyle name="Normal 2 36 15 2" xfId="2911"/>
    <cellStyle name="Normal 2 36 15 2 2" xfId="2912"/>
    <cellStyle name="Normal 2 36 15 3" xfId="2913"/>
    <cellStyle name="Normal 2 36 16" xfId="2914"/>
    <cellStyle name="Normal 2 36 16 2" xfId="2915"/>
    <cellStyle name="Normal 2 36 16 2 2" xfId="2916"/>
    <cellStyle name="Normal 2 36 16 3" xfId="2917"/>
    <cellStyle name="Normal 2 36 17" xfId="2918"/>
    <cellStyle name="Normal 2 36 17 2" xfId="2919"/>
    <cellStyle name="Normal 2 36 17 2 2" xfId="2920"/>
    <cellStyle name="Normal 2 36 17 3" xfId="2921"/>
    <cellStyle name="Normal 2 36 18" xfId="2922"/>
    <cellStyle name="Normal 2 36 18 2" xfId="2923"/>
    <cellStyle name="Normal 2 36 18 2 2" xfId="2924"/>
    <cellStyle name="Normal 2 36 18 3" xfId="2925"/>
    <cellStyle name="Normal 2 36 19" xfId="2926"/>
    <cellStyle name="Normal 2 36 19 2" xfId="2927"/>
    <cellStyle name="Normal 2 36 19 2 2" xfId="2928"/>
    <cellStyle name="Normal 2 36 19 3" xfId="2929"/>
    <cellStyle name="Normal 2 36 2" xfId="2930"/>
    <cellStyle name="Normal 2 36 2 2" xfId="2931"/>
    <cellStyle name="Normal 2 36 2 2 2" xfId="2932"/>
    <cellStyle name="Normal 2 36 2 3" xfId="2933"/>
    <cellStyle name="Normal 2 36 20" xfId="2934"/>
    <cellStyle name="Normal 2 36 20 2" xfId="2935"/>
    <cellStyle name="Normal 2 36 20 2 2" xfId="2936"/>
    <cellStyle name="Normal 2 36 20 3" xfId="2937"/>
    <cellStyle name="Normal 2 36 21" xfId="2938"/>
    <cellStyle name="Normal 2 36 21 2" xfId="2939"/>
    <cellStyle name="Normal 2 36 21 2 2" xfId="2940"/>
    <cellStyle name="Normal 2 36 21 3" xfId="2941"/>
    <cellStyle name="Normal 2 36 22" xfId="2942"/>
    <cellStyle name="Normal 2 36 22 2" xfId="2943"/>
    <cellStyle name="Normal 2 36 22 2 2" xfId="2944"/>
    <cellStyle name="Normal 2 36 22 3" xfId="2945"/>
    <cellStyle name="Normal 2 36 23" xfId="2946"/>
    <cellStyle name="Normal 2 36 23 2" xfId="2947"/>
    <cellStyle name="Normal 2 36 23 2 2" xfId="2948"/>
    <cellStyle name="Normal 2 36 23 3" xfId="2949"/>
    <cellStyle name="Normal 2 36 24" xfId="2950"/>
    <cellStyle name="Normal 2 36 24 2" xfId="2951"/>
    <cellStyle name="Normal 2 36 25" xfId="2952"/>
    <cellStyle name="Normal 2 36 3" xfId="2953"/>
    <cellStyle name="Normal 2 36 3 2" xfId="2954"/>
    <cellStyle name="Normal 2 36 3 2 2" xfId="2955"/>
    <cellStyle name="Normal 2 36 3 3" xfId="2956"/>
    <cellStyle name="Normal 2 36 4" xfId="2957"/>
    <cellStyle name="Normal 2 36 4 2" xfId="2958"/>
    <cellStyle name="Normal 2 36 4 2 2" xfId="2959"/>
    <cellStyle name="Normal 2 36 4 3" xfId="2960"/>
    <cellStyle name="Normal 2 36 5" xfId="2961"/>
    <cellStyle name="Normal 2 36 5 2" xfId="2962"/>
    <cellStyle name="Normal 2 36 5 2 2" xfId="2963"/>
    <cellStyle name="Normal 2 36 5 3" xfId="2964"/>
    <cellStyle name="Normal 2 36 6" xfId="2965"/>
    <cellStyle name="Normal 2 36 6 2" xfId="2966"/>
    <cellStyle name="Normal 2 36 6 2 2" xfId="2967"/>
    <cellStyle name="Normal 2 36 6 3" xfId="2968"/>
    <cellStyle name="Normal 2 36 7" xfId="2969"/>
    <cellStyle name="Normal 2 36 7 2" xfId="2970"/>
    <cellStyle name="Normal 2 36 7 2 2" xfId="2971"/>
    <cellStyle name="Normal 2 36 7 3" xfId="2972"/>
    <cellStyle name="Normal 2 36 8" xfId="2973"/>
    <cellStyle name="Normal 2 36 8 2" xfId="2974"/>
    <cellStyle name="Normal 2 36 8 2 2" xfId="2975"/>
    <cellStyle name="Normal 2 36 8 3" xfId="2976"/>
    <cellStyle name="Normal 2 36 9" xfId="2977"/>
    <cellStyle name="Normal 2 36 9 2" xfId="2978"/>
    <cellStyle name="Normal 2 36 9 2 2" xfId="2979"/>
    <cellStyle name="Normal 2 36 9 3" xfId="2980"/>
    <cellStyle name="Normal 2 37" xfId="2981"/>
    <cellStyle name="Normal 2 37 10" xfId="2982"/>
    <cellStyle name="Normal 2 37 10 2" xfId="2983"/>
    <cellStyle name="Normal 2 37 10 2 2" xfId="2984"/>
    <cellStyle name="Normal 2 37 10 3" xfId="2985"/>
    <cellStyle name="Normal 2 37 11" xfId="2986"/>
    <cellStyle name="Normal 2 37 11 2" xfId="2987"/>
    <cellStyle name="Normal 2 37 11 2 2" xfId="2988"/>
    <cellStyle name="Normal 2 37 11 3" xfId="2989"/>
    <cellStyle name="Normal 2 37 12" xfId="2990"/>
    <cellStyle name="Normal 2 37 12 2" xfId="2991"/>
    <cellStyle name="Normal 2 37 12 2 2" xfId="2992"/>
    <cellStyle name="Normal 2 37 12 3" xfId="2993"/>
    <cellStyle name="Normal 2 37 13" xfId="2994"/>
    <cellStyle name="Normal 2 37 13 2" xfId="2995"/>
    <cellStyle name="Normal 2 37 13 2 2" xfId="2996"/>
    <cellStyle name="Normal 2 37 13 3" xfId="2997"/>
    <cellStyle name="Normal 2 37 14" xfId="2998"/>
    <cellStyle name="Normal 2 37 14 2" xfId="2999"/>
    <cellStyle name="Normal 2 37 14 2 2" xfId="3000"/>
    <cellStyle name="Normal 2 37 14 3" xfId="3001"/>
    <cellStyle name="Normal 2 37 15" xfId="3002"/>
    <cellStyle name="Normal 2 37 15 2" xfId="3003"/>
    <cellStyle name="Normal 2 37 15 2 2" xfId="3004"/>
    <cellStyle name="Normal 2 37 15 3" xfId="3005"/>
    <cellStyle name="Normal 2 37 16" xfId="3006"/>
    <cellStyle name="Normal 2 37 16 2" xfId="3007"/>
    <cellStyle name="Normal 2 37 16 2 2" xfId="3008"/>
    <cellStyle name="Normal 2 37 16 3" xfId="3009"/>
    <cellStyle name="Normal 2 37 17" xfId="3010"/>
    <cellStyle name="Normal 2 37 17 2" xfId="3011"/>
    <cellStyle name="Normal 2 37 17 2 2" xfId="3012"/>
    <cellStyle name="Normal 2 37 17 3" xfId="3013"/>
    <cellStyle name="Normal 2 37 18" xfId="3014"/>
    <cellStyle name="Normal 2 37 18 2" xfId="3015"/>
    <cellStyle name="Normal 2 37 18 2 2" xfId="3016"/>
    <cellStyle name="Normal 2 37 18 3" xfId="3017"/>
    <cellStyle name="Normal 2 37 19" xfId="3018"/>
    <cellStyle name="Normal 2 37 19 2" xfId="3019"/>
    <cellStyle name="Normal 2 37 19 2 2" xfId="3020"/>
    <cellStyle name="Normal 2 37 19 3" xfId="3021"/>
    <cellStyle name="Normal 2 37 2" xfId="3022"/>
    <cellStyle name="Normal 2 37 2 2" xfId="3023"/>
    <cellStyle name="Normal 2 37 2 2 2" xfId="3024"/>
    <cellStyle name="Normal 2 37 2 3" xfId="3025"/>
    <cellStyle name="Normal 2 37 20" xfId="3026"/>
    <cellStyle name="Normal 2 37 20 2" xfId="3027"/>
    <cellStyle name="Normal 2 37 20 2 2" xfId="3028"/>
    <cellStyle name="Normal 2 37 20 3" xfId="3029"/>
    <cellStyle name="Normal 2 37 21" xfId="3030"/>
    <cellStyle name="Normal 2 37 21 2" xfId="3031"/>
    <cellStyle name="Normal 2 37 21 2 2" xfId="3032"/>
    <cellStyle name="Normal 2 37 21 3" xfId="3033"/>
    <cellStyle name="Normal 2 37 22" xfId="3034"/>
    <cellStyle name="Normal 2 37 22 2" xfId="3035"/>
    <cellStyle name="Normal 2 37 22 2 2" xfId="3036"/>
    <cellStyle name="Normal 2 37 22 3" xfId="3037"/>
    <cellStyle name="Normal 2 37 23" xfId="3038"/>
    <cellStyle name="Normal 2 37 23 2" xfId="3039"/>
    <cellStyle name="Normal 2 37 23 2 2" xfId="3040"/>
    <cellStyle name="Normal 2 37 23 3" xfId="3041"/>
    <cellStyle name="Normal 2 37 24" xfId="3042"/>
    <cellStyle name="Normal 2 37 24 2" xfId="3043"/>
    <cellStyle name="Normal 2 37 25" xfId="3044"/>
    <cellStyle name="Normal 2 37 3" xfId="3045"/>
    <cellStyle name="Normal 2 37 3 2" xfId="3046"/>
    <cellStyle name="Normal 2 37 3 2 2" xfId="3047"/>
    <cellStyle name="Normal 2 37 3 3" xfId="3048"/>
    <cellStyle name="Normal 2 37 4" xfId="3049"/>
    <cellStyle name="Normal 2 37 4 2" xfId="3050"/>
    <cellStyle name="Normal 2 37 4 2 2" xfId="3051"/>
    <cellStyle name="Normal 2 37 4 3" xfId="3052"/>
    <cellStyle name="Normal 2 37 5" xfId="3053"/>
    <cellStyle name="Normal 2 37 5 2" xfId="3054"/>
    <cellStyle name="Normal 2 37 5 2 2" xfId="3055"/>
    <cellStyle name="Normal 2 37 5 3" xfId="3056"/>
    <cellStyle name="Normal 2 37 6" xfId="3057"/>
    <cellStyle name="Normal 2 37 6 2" xfId="3058"/>
    <cellStyle name="Normal 2 37 6 2 2" xfId="3059"/>
    <cellStyle name="Normal 2 37 6 3" xfId="3060"/>
    <cellStyle name="Normal 2 37 7" xfId="3061"/>
    <cellStyle name="Normal 2 37 7 2" xfId="3062"/>
    <cellStyle name="Normal 2 37 7 2 2" xfId="3063"/>
    <cellStyle name="Normal 2 37 7 3" xfId="3064"/>
    <cellStyle name="Normal 2 37 8" xfId="3065"/>
    <cellStyle name="Normal 2 37 8 2" xfId="3066"/>
    <cellStyle name="Normal 2 37 8 2 2" xfId="3067"/>
    <cellStyle name="Normal 2 37 8 3" xfId="3068"/>
    <cellStyle name="Normal 2 37 9" xfId="3069"/>
    <cellStyle name="Normal 2 37 9 2" xfId="3070"/>
    <cellStyle name="Normal 2 37 9 2 2" xfId="3071"/>
    <cellStyle name="Normal 2 37 9 3" xfId="3072"/>
    <cellStyle name="Normal 2 38" xfId="3073"/>
    <cellStyle name="Normal 2 38 10" xfId="3074"/>
    <cellStyle name="Normal 2 38 10 2" xfId="3075"/>
    <cellStyle name="Normal 2 38 10 2 2" xfId="3076"/>
    <cellStyle name="Normal 2 38 10 3" xfId="3077"/>
    <cellStyle name="Normal 2 38 11" xfId="3078"/>
    <cellStyle name="Normal 2 38 11 2" xfId="3079"/>
    <cellStyle name="Normal 2 38 11 2 2" xfId="3080"/>
    <cellStyle name="Normal 2 38 11 3" xfId="3081"/>
    <cellStyle name="Normal 2 38 12" xfId="3082"/>
    <cellStyle name="Normal 2 38 12 2" xfId="3083"/>
    <cellStyle name="Normal 2 38 12 2 2" xfId="3084"/>
    <cellStyle name="Normal 2 38 12 3" xfId="3085"/>
    <cellStyle name="Normal 2 38 13" xfId="3086"/>
    <cellStyle name="Normal 2 38 13 2" xfId="3087"/>
    <cellStyle name="Normal 2 38 13 2 2" xfId="3088"/>
    <cellStyle name="Normal 2 38 13 3" xfId="3089"/>
    <cellStyle name="Normal 2 38 14" xfId="3090"/>
    <cellStyle name="Normal 2 38 14 2" xfId="3091"/>
    <cellStyle name="Normal 2 38 14 2 2" xfId="3092"/>
    <cellStyle name="Normal 2 38 14 3" xfId="3093"/>
    <cellStyle name="Normal 2 38 15" xfId="3094"/>
    <cellStyle name="Normal 2 38 15 2" xfId="3095"/>
    <cellStyle name="Normal 2 38 15 2 2" xfId="3096"/>
    <cellStyle name="Normal 2 38 15 3" xfId="3097"/>
    <cellStyle name="Normal 2 38 16" xfId="3098"/>
    <cellStyle name="Normal 2 38 16 2" xfId="3099"/>
    <cellStyle name="Normal 2 38 16 2 2" xfId="3100"/>
    <cellStyle name="Normal 2 38 16 3" xfId="3101"/>
    <cellStyle name="Normal 2 38 17" xfId="3102"/>
    <cellStyle name="Normal 2 38 17 2" xfId="3103"/>
    <cellStyle name="Normal 2 38 17 2 2" xfId="3104"/>
    <cellStyle name="Normal 2 38 17 3" xfId="3105"/>
    <cellStyle name="Normal 2 38 18" xfId="3106"/>
    <cellStyle name="Normal 2 38 18 2" xfId="3107"/>
    <cellStyle name="Normal 2 38 18 2 2" xfId="3108"/>
    <cellStyle name="Normal 2 38 18 3" xfId="3109"/>
    <cellStyle name="Normal 2 38 19" xfId="3110"/>
    <cellStyle name="Normal 2 38 19 2" xfId="3111"/>
    <cellStyle name="Normal 2 38 19 2 2" xfId="3112"/>
    <cellStyle name="Normal 2 38 19 3" xfId="3113"/>
    <cellStyle name="Normal 2 38 2" xfId="3114"/>
    <cellStyle name="Normal 2 38 2 2" xfId="3115"/>
    <cellStyle name="Normal 2 38 2 2 2" xfId="3116"/>
    <cellStyle name="Normal 2 38 2 3" xfId="3117"/>
    <cellStyle name="Normal 2 38 20" xfId="3118"/>
    <cellStyle name="Normal 2 38 20 2" xfId="3119"/>
    <cellStyle name="Normal 2 38 20 2 2" xfId="3120"/>
    <cellStyle name="Normal 2 38 20 3" xfId="3121"/>
    <cellStyle name="Normal 2 38 21" xfId="3122"/>
    <cellStyle name="Normal 2 38 21 2" xfId="3123"/>
    <cellStyle name="Normal 2 38 21 2 2" xfId="3124"/>
    <cellStyle name="Normal 2 38 21 3" xfId="3125"/>
    <cellStyle name="Normal 2 38 22" xfId="3126"/>
    <cellStyle name="Normal 2 38 22 2" xfId="3127"/>
    <cellStyle name="Normal 2 38 22 2 2" xfId="3128"/>
    <cellStyle name="Normal 2 38 22 3" xfId="3129"/>
    <cellStyle name="Normal 2 38 23" xfId="3130"/>
    <cellStyle name="Normal 2 38 23 2" xfId="3131"/>
    <cellStyle name="Normal 2 38 23 2 2" xfId="3132"/>
    <cellStyle name="Normal 2 38 23 3" xfId="3133"/>
    <cellStyle name="Normal 2 38 24" xfId="3134"/>
    <cellStyle name="Normal 2 38 24 2" xfId="3135"/>
    <cellStyle name="Normal 2 38 25" xfId="3136"/>
    <cellStyle name="Normal 2 38 3" xfId="3137"/>
    <cellStyle name="Normal 2 38 3 2" xfId="3138"/>
    <cellStyle name="Normal 2 38 3 2 2" xfId="3139"/>
    <cellStyle name="Normal 2 38 3 3" xfId="3140"/>
    <cellStyle name="Normal 2 38 4" xfId="3141"/>
    <cellStyle name="Normal 2 38 4 2" xfId="3142"/>
    <cellStyle name="Normal 2 38 4 2 2" xfId="3143"/>
    <cellStyle name="Normal 2 38 4 3" xfId="3144"/>
    <cellStyle name="Normal 2 38 5" xfId="3145"/>
    <cellStyle name="Normal 2 38 5 2" xfId="3146"/>
    <cellStyle name="Normal 2 38 5 2 2" xfId="3147"/>
    <cellStyle name="Normal 2 38 5 3" xfId="3148"/>
    <cellStyle name="Normal 2 38 6" xfId="3149"/>
    <cellStyle name="Normal 2 38 6 2" xfId="3150"/>
    <cellStyle name="Normal 2 38 6 2 2" xfId="3151"/>
    <cellStyle name="Normal 2 38 6 3" xfId="3152"/>
    <cellStyle name="Normal 2 38 7" xfId="3153"/>
    <cellStyle name="Normal 2 38 7 2" xfId="3154"/>
    <cellStyle name="Normal 2 38 7 2 2" xfId="3155"/>
    <cellStyle name="Normal 2 38 7 3" xfId="3156"/>
    <cellStyle name="Normal 2 38 8" xfId="3157"/>
    <cellStyle name="Normal 2 38 8 2" xfId="3158"/>
    <cellStyle name="Normal 2 38 8 2 2" xfId="3159"/>
    <cellStyle name="Normal 2 38 8 3" xfId="3160"/>
    <cellStyle name="Normal 2 38 9" xfId="3161"/>
    <cellStyle name="Normal 2 38 9 2" xfId="3162"/>
    <cellStyle name="Normal 2 38 9 2 2" xfId="3163"/>
    <cellStyle name="Normal 2 38 9 3" xfId="3164"/>
    <cellStyle name="Normal 2 39" xfId="3165"/>
    <cellStyle name="Normal 2 39 10" xfId="3166"/>
    <cellStyle name="Normal 2 39 10 2" xfId="3167"/>
    <cellStyle name="Normal 2 39 10 2 2" xfId="3168"/>
    <cellStyle name="Normal 2 39 10 3" xfId="3169"/>
    <cellStyle name="Normal 2 39 11" xfId="3170"/>
    <cellStyle name="Normal 2 39 11 2" xfId="3171"/>
    <cellStyle name="Normal 2 39 11 2 2" xfId="3172"/>
    <cellStyle name="Normal 2 39 11 3" xfId="3173"/>
    <cellStyle name="Normal 2 39 12" xfId="3174"/>
    <cellStyle name="Normal 2 39 12 2" xfId="3175"/>
    <cellStyle name="Normal 2 39 12 2 2" xfId="3176"/>
    <cellStyle name="Normal 2 39 12 3" xfId="3177"/>
    <cellStyle name="Normal 2 39 13" xfId="3178"/>
    <cellStyle name="Normal 2 39 13 2" xfId="3179"/>
    <cellStyle name="Normal 2 39 13 2 2" xfId="3180"/>
    <cellStyle name="Normal 2 39 13 3" xfId="3181"/>
    <cellStyle name="Normal 2 39 14" xfId="3182"/>
    <cellStyle name="Normal 2 39 14 2" xfId="3183"/>
    <cellStyle name="Normal 2 39 14 2 2" xfId="3184"/>
    <cellStyle name="Normal 2 39 14 3" xfId="3185"/>
    <cellStyle name="Normal 2 39 15" xfId="3186"/>
    <cellStyle name="Normal 2 39 15 2" xfId="3187"/>
    <cellStyle name="Normal 2 39 15 2 2" xfId="3188"/>
    <cellStyle name="Normal 2 39 15 3" xfId="3189"/>
    <cellStyle name="Normal 2 39 16" xfId="3190"/>
    <cellStyle name="Normal 2 39 16 2" xfId="3191"/>
    <cellStyle name="Normal 2 39 16 2 2" xfId="3192"/>
    <cellStyle name="Normal 2 39 16 3" xfId="3193"/>
    <cellStyle name="Normal 2 39 17" xfId="3194"/>
    <cellStyle name="Normal 2 39 17 2" xfId="3195"/>
    <cellStyle name="Normal 2 39 17 2 2" xfId="3196"/>
    <cellStyle name="Normal 2 39 17 3" xfId="3197"/>
    <cellStyle name="Normal 2 39 18" xfId="3198"/>
    <cellStyle name="Normal 2 39 18 2" xfId="3199"/>
    <cellStyle name="Normal 2 39 18 2 2" xfId="3200"/>
    <cellStyle name="Normal 2 39 18 3" xfId="3201"/>
    <cellStyle name="Normal 2 39 19" xfId="3202"/>
    <cellStyle name="Normal 2 39 19 2" xfId="3203"/>
    <cellStyle name="Normal 2 39 19 2 2" xfId="3204"/>
    <cellStyle name="Normal 2 39 19 3" xfId="3205"/>
    <cellStyle name="Normal 2 39 2" xfId="3206"/>
    <cellStyle name="Normal 2 39 2 2" xfId="3207"/>
    <cellStyle name="Normal 2 39 2 2 2" xfId="3208"/>
    <cellStyle name="Normal 2 39 2 3" xfId="3209"/>
    <cellStyle name="Normal 2 39 20" xfId="3210"/>
    <cellStyle name="Normal 2 39 20 2" xfId="3211"/>
    <cellStyle name="Normal 2 39 20 2 2" xfId="3212"/>
    <cellStyle name="Normal 2 39 20 3" xfId="3213"/>
    <cellStyle name="Normal 2 39 21" xfId="3214"/>
    <cellStyle name="Normal 2 39 21 2" xfId="3215"/>
    <cellStyle name="Normal 2 39 21 2 2" xfId="3216"/>
    <cellStyle name="Normal 2 39 21 3" xfId="3217"/>
    <cellStyle name="Normal 2 39 22" xfId="3218"/>
    <cellStyle name="Normal 2 39 22 2" xfId="3219"/>
    <cellStyle name="Normal 2 39 22 2 2" xfId="3220"/>
    <cellStyle name="Normal 2 39 22 3" xfId="3221"/>
    <cellStyle name="Normal 2 39 23" xfId="3222"/>
    <cellStyle name="Normal 2 39 23 2" xfId="3223"/>
    <cellStyle name="Normal 2 39 23 2 2" xfId="3224"/>
    <cellStyle name="Normal 2 39 23 3" xfId="3225"/>
    <cellStyle name="Normal 2 39 24" xfId="3226"/>
    <cellStyle name="Normal 2 39 24 2" xfId="3227"/>
    <cellStyle name="Normal 2 39 25" xfId="3228"/>
    <cellStyle name="Normal 2 39 3" xfId="3229"/>
    <cellStyle name="Normal 2 39 3 2" xfId="3230"/>
    <cellStyle name="Normal 2 39 3 2 2" xfId="3231"/>
    <cellStyle name="Normal 2 39 3 3" xfId="3232"/>
    <cellStyle name="Normal 2 39 4" xfId="3233"/>
    <cellStyle name="Normal 2 39 4 2" xfId="3234"/>
    <cellStyle name="Normal 2 39 4 2 2" xfId="3235"/>
    <cellStyle name="Normal 2 39 4 3" xfId="3236"/>
    <cellStyle name="Normal 2 39 5" xfId="3237"/>
    <cellStyle name="Normal 2 39 5 2" xfId="3238"/>
    <cellStyle name="Normal 2 39 5 2 2" xfId="3239"/>
    <cellStyle name="Normal 2 39 5 3" xfId="3240"/>
    <cellStyle name="Normal 2 39 6" xfId="3241"/>
    <cellStyle name="Normal 2 39 6 2" xfId="3242"/>
    <cellStyle name="Normal 2 39 6 2 2" xfId="3243"/>
    <cellStyle name="Normal 2 39 6 3" xfId="3244"/>
    <cellStyle name="Normal 2 39 7" xfId="3245"/>
    <cellStyle name="Normal 2 39 7 2" xfId="3246"/>
    <cellStyle name="Normal 2 39 7 2 2" xfId="3247"/>
    <cellStyle name="Normal 2 39 7 3" xfId="3248"/>
    <cellStyle name="Normal 2 39 8" xfId="3249"/>
    <cellStyle name="Normal 2 39 8 2" xfId="3250"/>
    <cellStyle name="Normal 2 39 8 2 2" xfId="3251"/>
    <cellStyle name="Normal 2 39 8 3" xfId="3252"/>
    <cellStyle name="Normal 2 39 9" xfId="3253"/>
    <cellStyle name="Normal 2 39 9 2" xfId="3254"/>
    <cellStyle name="Normal 2 39 9 2 2" xfId="3255"/>
    <cellStyle name="Normal 2 39 9 3" xfId="3256"/>
    <cellStyle name="Normal 2 4" xfId="244"/>
    <cellStyle name="Normal 2 4 2" xfId="245"/>
    <cellStyle name="Normal 2 4 2 2" xfId="246"/>
    <cellStyle name="Normal 2 4 2 3" xfId="247"/>
    <cellStyle name="Normal 2 4 2 4" xfId="248"/>
    <cellStyle name="Normal 2 4 3" xfId="249"/>
    <cellStyle name="Normal 2 4 3 2" xfId="3257"/>
    <cellStyle name="Normal 2 4 4" xfId="3258"/>
    <cellStyle name="Normal 2 4 5" xfId="3259"/>
    <cellStyle name="Normal 2 4 6" xfId="3260"/>
    <cellStyle name="Normal 2 40" xfId="3261"/>
    <cellStyle name="Normal 2 40 2" xfId="3262"/>
    <cellStyle name="Normal 2 40 2 2" xfId="3263"/>
    <cellStyle name="Normal 2 40 3" xfId="3264"/>
    <cellStyle name="Normal 2 41" xfId="3265"/>
    <cellStyle name="Normal 2 41 2" xfId="3266"/>
    <cellStyle name="Normal 2 41 2 2" xfId="3267"/>
    <cellStyle name="Normal 2 41 3" xfId="3268"/>
    <cellStyle name="Normal 2 42" xfId="3269"/>
    <cellStyle name="Normal 2 42 2" xfId="3270"/>
    <cellStyle name="Normal 2 42 2 2" xfId="3271"/>
    <cellStyle name="Normal 2 42 3" xfId="3272"/>
    <cellStyle name="Normal 2 43" xfId="3273"/>
    <cellStyle name="Normal 2 43 2" xfId="3274"/>
    <cellStyle name="Normal 2 43 2 2" xfId="3275"/>
    <cellStyle name="Normal 2 43 3" xfId="3276"/>
    <cellStyle name="Normal 2 44" xfId="3277"/>
    <cellStyle name="Normal 2 44 2" xfId="3278"/>
    <cellStyle name="Normal 2 44 2 2" xfId="3279"/>
    <cellStyle name="Normal 2 44 3" xfId="3280"/>
    <cellStyle name="Normal 2 45" xfId="3281"/>
    <cellStyle name="Normal 2 45 2" xfId="3282"/>
    <cellStyle name="Normal 2 45 2 2" xfId="3283"/>
    <cellStyle name="Normal 2 45 3" xfId="3284"/>
    <cellStyle name="Normal 2 46" xfId="3285"/>
    <cellStyle name="Normal 2 46 2" xfId="3286"/>
    <cellStyle name="Normal 2 46 2 2" xfId="3287"/>
    <cellStyle name="Normal 2 46 3" xfId="3288"/>
    <cellStyle name="Normal 2 47" xfId="3289"/>
    <cellStyle name="Normal 2 47 2" xfId="3290"/>
    <cellStyle name="Normal 2 47 2 2" xfId="3291"/>
    <cellStyle name="Normal 2 47 3" xfId="3292"/>
    <cellStyle name="Normal 2 48" xfId="3293"/>
    <cellStyle name="Normal 2 48 2" xfId="3294"/>
    <cellStyle name="Normal 2 48 2 2" xfId="3295"/>
    <cellStyle name="Normal 2 48 3" xfId="3296"/>
    <cellStyle name="Normal 2 49" xfId="3297"/>
    <cellStyle name="Normal 2 49 2" xfId="3298"/>
    <cellStyle name="Normal 2 49 2 2" xfId="3299"/>
    <cellStyle name="Normal 2 49 3" xfId="3300"/>
    <cellStyle name="Normal 2 5" xfId="250"/>
    <cellStyle name="Normal 2 5 10" xfId="3301"/>
    <cellStyle name="Normal 2 5 10 2" xfId="3302"/>
    <cellStyle name="Normal 2 5 10 2 2" xfId="3303"/>
    <cellStyle name="Normal 2 5 10 3" xfId="3304"/>
    <cellStyle name="Normal 2 5 11" xfId="3305"/>
    <cellStyle name="Normal 2 5 11 2" xfId="3306"/>
    <cellStyle name="Normal 2 5 11 2 2" xfId="3307"/>
    <cellStyle name="Normal 2 5 11 3" xfId="3308"/>
    <cellStyle name="Normal 2 5 12" xfId="3309"/>
    <cellStyle name="Normal 2 5 12 2" xfId="3310"/>
    <cellStyle name="Normal 2 5 12 2 2" xfId="3311"/>
    <cellStyle name="Normal 2 5 12 3" xfId="3312"/>
    <cellStyle name="Normal 2 5 13" xfId="3313"/>
    <cellStyle name="Normal 2 5 13 2" xfId="3314"/>
    <cellStyle name="Normal 2 5 13 2 2" xfId="3315"/>
    <cellStyle name="Normal 2 5 13 3" xfId="3316"/>
    <cellStyle name="Normal 2 5 14" xfId="3317"/>
    <cellStyle name="Normal 2 5 14 2" xfId="3318"/>
    <cellStyle name="Normal 2 5 14 2 2" xfId="3319"/>
    <cellStyle name="Normal 2 5 14 3" xfId="3320"/>
    <cellStyle name="Normal 2 5 15" xfId="3321"/>
    <cellStyle name="Normal 2 5 15 2" xfId="3322"/>
    <cellStyle name="Normal 2 5 15 2 2" xfId="3323"/>
    <cellStyle name="Normal 2 5 15 3" xfId="3324"/>
    <cellStyle name="Normal 2 5 16" xfId="3325"/>
    <cellStyle name="Normal 2 5 16 2" xfId="3326"/>
    <cellStyle name="Normal 2 5 16 2 2" xfId="3327"/>
    <cellStyle name="Normal 2 5 16 3" xfId="3328"/>
    <cellStyle name="Normal 2 5 17" xfId="3329"/>
    <cellStyle name="Normal 2 5 17 2" xfId="3330"/>
    <cellStyle name="Normal 2 5 17 2 2" xfId="3331"/>
    <cellStyle name="Normal 2 5 17 3" xfId="3332"/>
    <cellStyle name="Normal 2 5 18" xfId="3333"/>
    <cellStyle name="Normal 2 5 18 2" xfId="3334"/>
    <cellStyle name="Normal 2 5 18 2 2" xfId="3335"/>
    <cellStyle name="Normal 2 5 18 3" xfId="3336"/>
    <cellStyle name="Normal 2 5 19" xfId="3337"/>
    <cellStyle name="Normal 2 5 19 2" xfId="3338"/>
    <cellStyle name="Normal 2 5 19 2 2" xfId="3339"/>
    <cellStyle name="Normal 2 5 19 3" xfId="3340"/>
    <cellStyle name="Normal 2 5 2" xfId="3341"/>
    <cellStyle name="Normal 2 5 2 10" xfId="3342"/>
    <cellStyle name="Normal 2 5 2 10 2" xfId="3343"/>
    <cellStyle name="Normal 2 5 2 10 2 2" xfId="3344"/>
    <cellStyle name="Normal 2 5 2 10 3" xfId="3345"/>
    <cellStyle name="Normal 2 5 2 11" xfId="3346"/>
    <cellStyle name="Normal 2 5 2 11 2" xfId="3347"/>
    <cellStyle name="Normal 2 5 2 11 2 2" xfId="3348"/>
    <cellStyle name="Normal 2 5 2 11 3" xfId="3349"/>
    <cellStyle name="Normal 2 5 2 12" xfId="3350"/>
    <cellStyle name="Normal 2 5 2 12 2" xfId="3351"/>
    <cellStyle name="Normal 2 5 2 12 2 2" xfId="3352"/>
    <cellStyle name="Normal 2 5 2 12 3" xfId="3353"/>
    <cellStyle name="Normal 2 5 2 13" xfId="3354"/>
    <cellStyle name="Normal 2 5 2 13 2" xfId="3355"/>
    <cellStyle name="Normal 2 5 2 13 2 2" xfId="3356"/>
    <cellStyle name="Normal 2 5 2 13 3" xfId="3357"/>
    <cellStyle name="Normal 2 5 2 14" xfId="3358"/>
    <cellStyle name="Normal 2 5 2 14 2" xfId="3359"/>
    <cellStyle name="Normal 2 5 2 14 2 2" xfId="3360"/>
    <cellStyle name="Normal 2 5 2 14 3" xfId="3361"/>
    <cellStyle name="Normal 2 5 2 15" xfId="3362"/>
    <cellStyle name="Normal 2 5 2 15 2" xfId="3363"/>
    <cellStyle name="Normal 2 5 2 15 2 2" xfId="3364"/>
    <cellStyle name="Normal 2 5 2 15 3" xfId="3365"/>
    <cellStyle name="Normal 2 5 2 16" xfId="3366"/>
    <cellStyle name="Normal 2 5 2 16 2" xfId="3367"/>
    <cellStyle name="Normal 2 5 2 16 2 2" xfId="3368"/>
    <cellStyle name="Normal 2 5 2 16 3" xfId="3369"/>
    <cellStyle name="Normal 2 5 2 17" xfId="3370"/>
    <cellStyle name="Normal 2 5 2 17 2" xfId="3371"/>
    <cellStyle name="Normal 2 5 2 17 2 2" xfId="3372"/>
    <cellStyle name="Normal 2 5 2 17 3" xfId="3373"/>
    <cellStyle name="Normal 2 5 2 18" xfId="3374"/>
    <cellStyle name="Normal 2 5 2 18 2" xfId="3375"/>
    <cellStyle name="Normal 2 5 2 18 2 2" xfId="3376"/>
    <cellStyle name="Normal 2 5 2 18 3" xfId="3377"/>
    <cellStyle name="Normal 2 5 2 19" xfId="3378"/>
    <cellStyle name="Normal 2 5 2 19 2" xfId="3379"/>
    <cellStyle name="Normal 2 5 2 19 2 2" xfId="3380"/>
    <cellStyle name="Normal 2 5 2 19 3" xfId="3381"/>
    <cellStyle name="Normal 2 5 2 2" xfId="3382"/>
    <cellStyle name="Normal 2 5 2 2 10" xfId="3383"/>
    <cellStyle name="Normal 2 5 2 2 10 2" xfId="3384"/>
    <cellStyle name="Normal 2 5 2 2 10 2 2" xfId="3385"/>
    <cellStyle name="Normal 2 5 2 2 10 3" xfId="3386"/>
    <cellStyle name="Normal 2 5 2 2 11" xfId="3387"/>
    <cellStyle name="Normal 2 5 2 2 11 2" xfId="3388"/>
    <cellStyle name="Normal 2 5 2 2 11 2 2" xfId="3389"/>
    <cellStyle name="Normal 2 5 2 2 11 3" xfId="3390"/>
    <cellStyle name="Normal 2 5 2 2 12" xfId="3391"/>
    <cellStyle name="Normal 2 5 2 2 12 2" xfId="3392"/>
    <cellStyle name="Normal 2 5 2 2 12 2 2" xfId="3393"/>
    <cellStyle name="Normal 2 5 2 2 12 3" xfId="3394"/>
    <cellStyle name="Normal 2 5 2 2 13" xfId="3395"/>
    <cellStyle name="Normal 2 5 2 2 13 2" xfId="3396"/>
    <cellStyle name="Normal 2 5 2 2 13 2 2" xfId="3397"/>
    <cellStyle name="Normal 2 5 2 2 13 3" xfId="3398"/>
    <cellStyle name="Normal 2 5 2 2 14" xfId="3399"/>
    <cellStyle name="Normal 2 5 2 2 14 2" xfId="3400"/>
    <cellStyle name="Normal 2 5 2 2 14 2 2" xfId="3401"/>
    <cellStyle name="Normal 2 5 2 2 14 3" xfId="3402"/>
    <cellStyle name="Normal 2 5 2 2 15" xfId="3403"/>
    <cellStyle name="Normal 2 5 2 2 15 2" xfId="3404"/>
    <cellStyle name="Normal 2 5 2 2 15 2 2" xfId="3405"/>
    <cellStyle name="Normal 2 5 2 2 15 3" xfId="3406"/>
    <cellStyle name="Normal 2 5 2 2 16" xfId="3407"/>
    <cellStyle name="Normal 2 5 2 2 16 2" xfId="3408"/>
    <cellStyle name="Normal 2 5 2 2 16 2 2" xfId="3409"/>
    <cellStyle name="Normal 2 5 2 2 16 3" xfId="3410"/>
    <cellStyle name="Normal 2 5 2 2 17" xfId="3411"/>
    <cellStyle name="Normal 2 5 2 2 17 2" xfId="3412"/>
    <cellStyle name="Normal 2 5 2 2 17 2 2" xfId="3413"/>
    <cellStyle name="Normal 2 5 2 2 17 3" xfId="3414"/>
    <cellStyle name="Normal 2 5 2 2 18" xfId="3415"/>
    <cellStyle name="Normal 2 5 2 2 18 2" xfId="3416"/>
    <cellStyle name="Normal 2 5 2 2 18 2 2" xfId="3417"/>
    <cellStyle name="Normal 2 5 2 2 18 3" xfId="3418"/>
    <cellStyle name="Normal 2 5 2 2 19" xfId="3419"/>
    <cellStyle name="Normal 2 5 2 2 19 2" xfId="3420"/>
    <cellStyle name="Normal 2 5 2 2 19 2 2" xfId="3421"/>
    <cellStyle name="Normal 2 5 2 2 19 3" xfId="3422"/>
    <cellStyle name="Normal 2 5 2 2 2" xfId="3423"/>
    <cellStyle name="Normal 2 5 2 2 2 2" xfId="3424"/>
    <cellStyle name="Normal 2 5 2 2 2 2 2" xfId="3425"/>
    <cellStyle name="Normal 2 5 2 2 2 3" xfId="3426"/>
    <cellStyle name="Normal 2 5 2 2 20" xfId="3427"/>
    <cellStyle name="Normal 2 5 2 2 20 2" xfId="3428"/>
    <cellStyle name="Normal 2 5 2 2 20 2 2" xfId="3429"/>
    <cellStyle name="Normal 2 5 2 2 20 3" xfId="3430"/>
    <cellStyle name="Normal 2 5 2 2 21" xfId="3431"/>
    <cellStyle name="Normal 2 5 2 2 21 2" xfId="3432"/>
    <cellStyle name="Normal 2 5 2 2 21 2 2" xfId="3433"/>
    <cellStyle name="Normal 2 5 2 2 21 3" xfId="3434"/>
    <cellStyle name="Normal 2 5 2 2 22" xfId="3435"/>
    <cellStyle name="Normal 2 5 2 2 22 2" xfId="3436"/>
    <cellStyle name="Normal 2 5 2 2 22 2 2" xfId="3437"/>
    <cellStyle name="Normal 2 5 2 2 22 3" xfId="3438"/>
    <cellStyle name="Normal 2 5 2 2 23" xfId="3439"/>
    <cellStyle name="Normal 2 5 2 2 23 2" xfId="3440"/>
    <cellStyle name="Normal 2 5 2 2 23 2 2" xfId="3441"/>
    <cellStyle name="Normal 2 5 2 2 23 3" xfId="3442"/>
    <cellStyle name="Normal 2 5 2 2 24" xfId="3443"/>
    <cellStyle name="Normal 2 5 2 2 24 2" xfId="3444"/>
    <cellStyle name="Normal 2 5 2 2 24 2 2" xfId="3445"/>
    <cellStyle name="Normal 2 5 2 2 24 3" xfId="3446"/>
    <cellStyle name="Normal 2 5 2 2 25" xfId="3447"/>
    <cellStyle name="Normal 2 5 2 2 25 2" xfId="3448"/>
    <cellStyle name="Normal 2 5 2 2 25 2 2" xfId="3449"/>
    <cellStyle name="Normal 2 5 2 2 25 3" xfId="3450"/>
    <cellStyle name="Normal 2 5 2 2 26" xfId="3451"/>
    <cellStyle name="Normal 2 5 2 2 26 2" xfId="3452"/>
    <cellStyle name="Normal 2 5 2 2 26 2 2" xfId="3453"/>
    <cellStyle name="Normal 2 5 2 2 26 3" xfId="3454"/>
    <cellStyle name="Normal 2 5 2 2 27" xfId="3455"/>
    <cellStyle name="Normal 2 5 2 2 27 2" xfId="3456"/>
    <cellStyle name="Normal 2 5 2 2 27 2 2" xfId="3457"/>
    <cellStyle name="Normal 2 5 2 2 27 3" xfId="3458"/>
    <cellStyle name="Normal 2 5 2 2 28" xfId="3459"/>
    <cellStyle name="Normal 2 5 2 2 28 2" xfId="3460"/>
    <cellStyle name="Normal 2 5 2 2 28 2 2" xfId="3461"/>
    <cellStyle name="Normal 2 5 2 2 28 3" xfId="3462"/>
    <cellStyle name="Normal 2 5 2 2 29" xfId="3463"/>
    <cellStyle name="Normal 2 5 2 2 29 2" xfId="3464"/>
    <cellStyle name="Normal 2 5 2 2 29 2 2" xfId="3465"/>
    <cellStyle name="Normal 2 5 2 2 29 3" xfId="3466"/>
    <cellStyle name="Normal 2 5 2 2 3" xfId="3467"/>
    <cellStyle name="Normal 2 5 2 2 3 2" xfId="3468"/>
    <cellStyle name="Normal 2 5 2 2 3 2 2" xfId="3469"/>
    <cellStyle name="Normal 2 5 2 2 3 3" xfId="3470"/>
    <cellStyle name="Normal 2 5 2 2 30" xfId="3471"/>
    <cellStyle name="Normal 2 5 2 2 30 2" xfId="3472"/>
    <cellStyle name="Normal 2 5 2 2 30 2 2" xfId="3473"/>
    <cellStyle name="Normal 2 5 2 2 30 3" xfId="3474"/>
    <cellStyle name="Normal 2 5 2 2 31" xfId="3475"/>
    <cellStyle name="Normal 2 5 2 2 31 2" xfId="3476"/>
    <cellStyle name="Normal 2 5 2 2 31 2 2" xfId="3477"/>
    <cellStyle name="Normal 2 5 2 2 31 3" xfId="3478"/>
    <cellStyle name="Normal 2 5 2 2 32" xfId="3479"/>
    <cellStyle name="Normal 2 5 2 2 32 2" xfId="3480"/>
    <cellStyle name="Normal 2 5 2 2 32 2 2" xfId="3481"/>
    <cellStyle name="Normal 2 5 2 2 32 3" xfId="3482"/>
    <cellStyle name="Normal 2 5 2 2 33" xfId="3483"/>
    <cellStyle name="Normal 2 5 2 2 33 2" xfId="3484"/>
    <cellStyle name="Normal 2 5 2 2 33 2 2" xfId="3485"/>
    <cellStyle name="Normal 2 5 2 2 33 3" xfId="3486"/>
    <cellStyle name="Normal 2 5 2 2 34" xfId="3487"/>
    <cellStyle name="Normal 2 5 2 2 34 2" xfId="3488"/>
    <cellStyle name="Normal 2 5 2 2 34 2 2" xfId="3489"/>
    <cellStyle name="Normal 2 5 2 2 34 3" xfId="3490"/>
    <cellStyle name="Normal 2 5 2 2 35" xfId="3491"/>
    <cellStyle name="Normal 2 5 2 2 35 2" xfId="3492"/>
    <cellStyle name="Normal 2 5 2 2 35 2 2" xfId="3493"/>
    <cellStyle name="Normal 2 5 2 2 35 3" xfId="3494"/>
    <cellStyle name="Normal 2 5 2 2 36" xfId="3495"/>
    <cellStyle name="Normal 2 5 2 2 36 2" xfId="3496"/>
    <cellStyle name="Normal 2 5 2 2 36 2 2" xfId="3497"/>
    <cellStyle name="Normal 2 5 2 2 36 3" xfId="3498"/>
    <cellStyle name="Normal 2 5 2 2 37" xfId="3499"/>
    <cellStyle name="Normal 2 5 2 2 37 2" xfId="3500"/>
    <cellStyle name="Normal 2 5 2 2 37 2 2" xfId="3501"/>
    <cellStyle name="Normal 2 5 2 2 37 3" xfId="3502"/>
    <cellStyle name="Normal 2 5 2 2 38" xfId="3503"/>
    <cellStyle name="Normal 2 5 2 2 38 2" xfId="3504"/>
    <cellStyle name="Normal 2 5 2 2 38 2 2" xfId="3505"/>
    <cellStyle name="Normal 2 5 2 2 38 3" xfId="3506"/>
    <cellStyle name="Normal 2 5 2 2 39" xfId="3507"/>
    <cellStyle name="Normal 2 5 2 2 39 2" xfId="3508"/>
    <cellStyle name="Normal 2 5 2 2 39 2 2" xfId="3509"/>
    <cellStyle name="Normal 2 5 2 2 39 3" xfId="3510"/>
    <cellStyle name="Normal 2 5 2 2 4" xfId="3511"/>
    <cellStyle name="Normal 2 5 2 2 4 2" xfId="3512"/>
    <cellStyle name="Normal 2 5 2 2 4 2 2" xfId="3513"/>
    <cellStyle name="Normal 2 5 2 2 4 3" xfId="3514"/>
    <cellStyle name="Normal 2 5 2 2 40" xfId="3515"/>
    <cellStyle name="Normal 2 5 2 2 40 2" xfId="3516"/>
    <cellStyle name="Normal 2 5 2 2 40 2 2" xfId="3517"/>
    <cellStyle name="Normal 2 5 2 2 40 3" xfId="3518"/>
    <cellStyle name="Normal 2 5 2 2 41" xfId="3519"/>
    <cellStyle name="Normal 2 5 2 2 41 2" xfId="3520"/>
    <cellStyle name="Normal 2 5 2 2 41 2 2" xfId="3521"/>
    <cellStyle name="Normal 2 5 2 2 41 3" xfId="3522"/>
    <cellStyle name="Normal 2 5 2 2 42" xfId="3523"/>
    <cellStyle name="Normal 2 5 2 2 42 2" xfId="3524"/>
    <cellStyle name="Normal 2 5 2 2 42 2 2" xfId="3525"/>
    <cellStyle name="Normal 2 5 2 2 42 3" xfId="3526"/>
    <cellStyle name="Normal 2 5 2 2 43" xfId="3527"/>
    <cellStyle name="Normal 2 5 2 2 43 2" xfId="3528"/>
    <cellStyle name="Normal 2 5 2 2 43 2 2" xfId="3529"/>
    <cellStyle name="Normal 2 5 2 2 43 3" xfId="3530"/>
    <cellStyle name="Normal 2 5 2 2 44" xfId="3531"/>
    <cellStyle name="Normal 2 5 2 2 44 2" xfId="3532"/>
    <cellStyle name="Normal 2 5 2 2 44 2 2" xfId="3533"/>
    <cellStyle name="Normal 2 5 2 2 44 3" xfId="3534"/>
    <cellStyle name="Normal 2 5 2 2 45" xfId="3535"/>
    <cellStyle name="Normal 2 5 2 2 45 2" xfId="3536"/>
    <cellStyle name="Normal 2 5 2 2 45 2 2" xfId="3537"/>
    <cellStyle name="Normal 2 5 2 2 45 3" xfId="3538"/>
    <cellStyle name="Normal 2 5 2 2 46" xfId="3539"/>
    <cellStyle name="Normal 2 5 2 2 46 2" xfId="3540"/>
    <cellStyle name="Normal 2 5 2 2 46 2 2" xfId="3541"/>
    <cellStyle name="Normal 2 5 2 2 46 3" xfId="3542"/>
    <cellStyle name="Normal 2 5 2 2 47" xfId="3543"/>
    <cellStyle name="Normal 2 5 2 2 47 2" xfId="3544"/>
    <cellStyle name="Normal 2 5 2 2 47 2 2" xfId="3545"/>
    <cellStyle name="Normal 2 5 2 2 47 3" xfId="3546"/>
    <cellStyle name="Normal 2 5 2 2 48" xfId="3547"/>
    <cellStyle name="Normal 2 5 2 2 48 2" xfId="3548"/>
    <cellStyle name="Normal 2 5 2 2 48 2 2" xfId="3549"/>
    <cellStyle name="Normal 2 5 2 2 48 3" xfId="3550"/>
    <cellStyle name="Normal 2 5 2 2 49" xfId="3551"/>
    <cellStyle name="Normal 2 5 2 2 49 2" xfId="3552"/>
    <cellStyle name="Normal 2 5 2 2 49 2 2" xfId="3553"/>
    <cellStyle name="Normal 2 5 2 2 49 3" xfId="3554"/>
    <cellStyle name="Normal 2 5 2 2 5" xfId="3555"/>
    <cellStyle name="Normal 2 5 2 2 5 2" xfId="3556"/>
    <cellStyle name="Normal 2 5 2 2 5 2 2" xfId="3557"/>
    <cellStyle name="Normal 2 5 2 2 5 3" xfId="3558"/>
    <cellStyle name="Normal 2 5 2 2 50" xfId="3559"/>
    <cellStyle name="Normal 2 5 2 2 50 2" xfId="3560"/>
    <cellStyle name="Normal 2 5 2 2 50 2 2" xfId="3561"/>
    <cellStyle name="Normal 2 5 2 2 50 3" xfId="3562"/>
    <cellStyle name="Normal 2 5 2 2 51" xfId="3563"/>
    <cellStyle name="Normal 2 5 2 2 51 2" xfId="3564"/>
    <cellStyle name="Normal 2 5 2 2 51 2 2" xfId="3565"/>
    <cellStyle name="Normal 2 5 2 2 51 3" xfId="3566"/>
    <cellStyle name="Normal 2 5 2 2 52" xfId="3567"/>
    <cellStyle name="Normal 2 5 2 2 52 2" xfId="3568"/>
    <cellStyle name="Normal 2 5 2 2 52 2 2" xfId="3569"/>
    <cellStyle name="Normal 2 5 2 2 52 3" xfId="3570"/>
    <cellStyle name="Normal 2 5 2 2 53" xfId="3571"/>
    <cellStyle name="Normal 2 5 2 2 53 2" xfId="3572"/>
    <cellStyle name="Normal 2 5 2 2 53 2 2" xfId="3573"/>
    <cellStyle name="Normal 2 5 2 2 53 3" xfId="3574"/>
    <cellStyle name="Normal 2 5 2 2 54" xfId="3575"/>
    <cellStyle name="Normal 2 5 2 2 54 2" xfId="3576"/>
    <cellStyle name="Normal 2 5 2 2 54 2 2" xfId="3577"/>
    <cellStyle name="Normal 2 5 2 2 54 3" xfId="3578"/>
    <cellStyle name="Normal 2 5 2 2 55" xfId="3579"/>
    <cellStyle name="Normal 2 5 2 2 55 2" xfId="3580"/>
    <cellStyle name="Normal 2 5 2 2 55 2 2" xfId="3581"/>
    <cellStyle name="Normal 2 5 2 2 55 3" xfId="3582"/>
    <cellStyle name="Normal 2 5 2 2 56" xfId="3583"/>
    <cellStyle name="Normal 2 5 2 2 56 2" xfId="3584"/>
    <cellStyle name="Normal 2 5 2 2 57" xfId="3585"/>
    <cellStyle name="Normal 2 5 2 2 6" xfId="3586"/>
    <cellStyle name="Normal 2 5 2 2 6 2" xfId="3587"/>
    <cellStyle name="Normal 2 5 2 2 6 2 2" xfId="3588"/>
    <cellStyle name="Normal 2 5 2 2 6 3" xfId="3589"/>
    <cellStyle name="Normal 2 5 2 2 7" xfId="3590"/>
    <cellStyle name="Normal 2 5 2 2 7 2" xfId="3591"/>
    <cellStyle name="Normal 2 5 2 2 7 2 2" xfId="3592"/>
    <cellStyle name="Normal 2 5 2 2 7 3" xfId="3593"/>
    <cellStyle name="Normal 2 5 2 2 8" xfId="3594"/>
    <cellStyle name="Normal 2 5 2 2 8 2" xfId="3595"/>
    <cellStyle name="Normal 2 5 2 2 8 2 2" xfId="3596"/>
    <cellStyle name="Normal 2 5 2 2 8 3" xfId="3597"/>
    <cellStyle name="Normal 2 5 2 2 9" xfId="3598"/>
    <cellStyle name="Normal 2 5 2 2 9 2" xfId="3599"/>
    <cellStyle name="Normal 2 5 2 2 9 2 2" xfId="3600"/>
    <cellStyle name="Normal 2 5 2 2 9 3" xfId="3601"/>
    <cellStyle name="Normal 2 5 2 20" xfId="3602"/>
    <cellStyle name="Normal 2 5 2 20 2" xfId="3603"/>
    <cellStyle name="Normal 2 5 2 20 2 2" xfId="3604"/>
    <cellStyle name="Normal 2 5 2 20 3" xfId="3605"/>
    <cellStyle name="Normal 2 5 2 21" xfId="3606"/>
    <cellStyle name="Normal 2 5 2 21 2" xfId="3607"/>
    <cellStyle name="Normal 2 5 2 21 2 2" xfId="3608"/>
    <cellStyle name="Normal 2 5 2 21 3" xfId="3609"/>
    <cellStyle name="Normal 2 5 2 22" xfId="3610"/>
    <cellStyle name="Normal 2 5 2 22 2" xfId="3611"/>
    <cellStyle name="Normal 2 5 2 22 2 2" xfId="3612"/>
    <cellStyle name="Normal 2 5 2 22 3" xfId="3613"/>
    <cellStyle name="Normal 2 5 2 23" xfId="3614"/>
    <cellStyle name="Normal 2 5 2 23 2" xfId="3615"/>
    <cellStyle name="Normal 2 5 2 23 2 2" xfId="3616"/>
    <cellStyle name="Normal 2 5 2 23 3" xfId="3617"/>
    <cellStyle name="Normal 2 5 2 24" xfId="3618"/>
    <cellStyle name="Normal 2 5 2 24 2" xfId="3619"/>
    <cellStyle name="Normal 2 5 2 24 2 2" xfId="3620"/>
    <cellStyle name="Normal 2 5 2 24 3" xfId="3621"/>
    <cellStyle name="Normal 2 5 2 25" xfId="3622"/>
    <cellStyle name="Normal 2 5 2 25 2" xfId="3623"/>
    <cellStyle name="Normal 2 5 2 25 2 2" xfId="3624"/>
    <cellStyle name="Normal 2 5 2 25 3" xfId="3625"/>
    <cellStyle name="Normal 2 5 2 26" xfId="3626"/>
    <cellStyle name="Normal 2 5 2 26 2" xfId="3627"/>
    <cellStyle name="Normal 2 5 2 26 2 2" xfId="3628"/>
    <cellStyle name="Normal 2 5 2 26 3" xfId="3629"/>
    <cellStyle name="Normal 2 5 2 27" xfId="3630"/>
    <cellStyle name="Normal 2 5 2 27 2" xfId="3631"/>
    <cellStyle name="Normal 2 5 2 27 2 2" xfId="3632"/>
    <cellStyle name="Normal 2 5 2 27 3" xfId="3633"/>
    <cellStyle name="Normal 2 5 2 28" xfId="3634"/>
    <cellStyle name="Normal 2 5 2 28 2" xfId="3635"/>
    <cellStyle name="Normal 2 5 2 28 2 2" xfId="3636"/>
    <cellStyle name="Normal 2 5 2 28 3" xfId="3637"/>
    <cellStyle name="Normal 2 5 2 29" xfId="3638"/>
    <cellStyle name="Normal 2 5 2 29 2" xfId="3639"/>
    <cellStyle name="Normal 2 5 2 29 2 2" xfId="3640"/>
    <cellStyle name="Normal 2 5 2 29 3" xfId="3641"/>
    <cellStyle name="Normal 2 5 2 3" xfId="3642"/>
    <cellStyle name="Normal 2 5 2 3 2" xfId="3643"/>
    <cellStyle name="Normal 2 5 2 3 2 2" xfId="3644"/>
    <cellStyle name="Normal 2 5 2 3 3" xfId="3645"/>
    <cellStyle name="Normal 2 5 2 30" xfId="3646"/>
    <cellStyle name="Normal 2 5 2 30 2" xfId="3647"/>
    <cellStyle name="Normal 2 5 2 30 2 2" xfId="3648"/>
    <cellStyle name="Normal 2 5 2 30 3" xfId="3649"/>
    <cellStyle name="Normal 2 5 2 31" xfId="3650"/>
    <cellStyle name="Normal 2 5 2 31 2" xfId="3651"/>
    <cellStyle name="Normal 2 5 2 31 2 2" xfId="3652"/>
    <cellStyle name="Normal 2 5 2 31 3" xfId="3653"/>
    <cellStyle name="Normal 2 5 2 32" xfId="3654"/>
    <cellStyle name="Normal 2 5 2 32 2" xfId="3655"/>
    <cellStyle name="Normal 2 5 2 32 2 2" xfId="3656"/>
    <cellStyle name="Normal 2 5 2 32 3" xfId="3657"/>
    <cellStyle name="Normal 2 5 2 33" xfId="3658"/>
    <cellStyle name="Normal 2 5 2 33 2" xfId="3659"/>
    <cellStyle name="Normal 2 5 2 33 2 2" xfId="3660"/>
    <cellStyle name="Normal 2 5 2 33 3" xfId="3661"/>
    <cellStyle name="Normal 2 5 2 34" xfId="3662"/>
    <cellStyle name="Normal 2 5 2 34 2" xfId="3663"/>
    <cellStyle name="Normal 2 5 2 35" xfId="3664"/>
    <cellStyle name="Normal 2 5 2 4" xfId="3665"/>
    <cellStyle name="Normal 2 5 2 4 2" xfId="3666"/>
    <cellStyle name="Normal 2 5 2 4 2 2" xfId="3667"/>
    <cellStyle name="Normal 2 5 2 4 3" xfId="3668"/>
    <cellStyle name="Normal 2 5 2 5" xfId="3669"/>
    <cellStyle name="Normal 2 5 2 5 2" xfId="3670"/>
    <cellStyle name="Normal 2 5 2 5 2 2" xfId="3671"/>
    <cellStyle name="Normal 2 5 2 5 3" xfId="3672"/>
    <cellStyle name="Normal 2 5 2 6" xfId="3673"/>
    <cellStyle name="Normal 2 5 2 6 2" xfId="3674"/>
    <cellStyle name="Normal 2 5 2 6 2 2" xfId="3675"/>
    <cellStyle name="Normal 2 5 2 6 3" xfId="3676"/>
    <cellStyle name="Normal 2 5 2 7" xfId="3677"/>
    <cellStyle name="Normal 2 5 2 7 2" xfId="3678"/>
    <cellStyle name="Normal 2 5 2 7 2 2" xfId="3679"/>
    <cellStyle name="Normal 2 5 2 7 3" xfId="3680"/>
    <cellStyle name="Normal 2 5 2 8" xfId="3681"/>
    <cellStyle name="Normal 2 5 2 8 2" xfId="3682"/>
    <cellStyle name="Normal 2 5 2 8 2 2" xfId="3683"/>
    <cellStyle name="Normal 2 5 2 8 3" xfId="3684"/>
    <cellStyle name="Normal 2 5 2 9" xfId="3685"/>
    <cellStyle name="Normal 2 5 2 9 2" xfId="3686"/>
    <cellStyle name="Normal 2 5 2 9 2 2" xfId="3687"/>
    <cellStyle name="Normal 2 5 2 9 3" xfId="3688"/>
    <cellStyle name="Normal 2 5 20" xfId="3689"/>
    <cellStyle name="Normal 2 5 20 2" xfId="3690"/>
    <cellStyle name="Normal 2 5 20 2 2" xfId="3691"/>
    <cellStyle name="Normal 2 5 20 3" xfId="3692"/>
    <cellStyle name="Normal 2 5 21" xfId="3693"/>
    <cellStyle name="Normal 2 5 21 2" xfId="3694"/>
    <cellStyle name="Normal 2 5 21 2 2" xfId="3695"/>
    <cellStyle name="Normal 2 5 21 3" xfId="3696"/>
    <cellStyle name="Normal 2 5 22" xfId="3697"/>
    <cellStyle name="Normal 2 5 22 2" xfId="3698"/>
    <cellStyle name="Normal 2 5 22 2 2" xfId="3699"/>
    <cellStyle name="Normal 2 5 22 3" xfId="3700"/>
    <cellStyle name="Normal 2 5 23" xfId="3701"/>
    <cellStyle name="Normal 2 5 23 2" xfId="3702"/>
    <cellStyle name="Normal 2 5 23 2 2" xfId="3703"/>
    <cellStyle name="Normal 2 5 23 3" xfId="3704"/>
    <cellStyle name="Normal 2 5 24" xfId="3705"/>
    <cellStyle name="Normal 2 5 24 2" xfId="3706"/>
    <cellStyle name="Normal 2 5 24 2 2" xfId="3707"/>
    <cellStyle name="Normal 2 5 24 3" xfId="3708"/>
    <cellStyle name="Normal 2 5 25" xfId="3709"/>
    <cellStyle name="Normal 2 5 25 2" xfId="3710"/>
    <cellStyle name="Normal 2 5 25 2 2" xfId="3711"/>
    <cellStyle name="Normal 2 5 25 3" xfId="3712"/>
    <cellStyle name="Normal 2 5 26" xfId="3713"/>
    <cellStyle name="Normal 2 5 26 2" xfId="3714"/>
    <cellStyle name="Normal 2 5 26 2 2" xfId="3715"/>
    <cellStyle name="Normal 2 5 26 3" xfId="3716"/>
    <cellStyle name="Normal 2 5 27" xfId="3717"/>
    <cellStyle name="Normal 2 5 27 2" xfId="3718"/>
    <cellStyle name="Normal 2 5 27 2 2" xfId="3719"/>
    <cellStyle name="Normal 2 5 27 3" xfId="3720"/>
    <cellStyle name="Normal 2 5 28" xfId="3721"/>
    <cellStyle name="Normal 2 5 28 2" xfId="3722"/>
    <cellStyle name="Normal 2 5 28 2 2" xfId="3723"/>
    <cellStyle name="Normal 2 5 28 3" xfId="3724"/>
    <cellStyle name="Normal 2 5 29" xfId="3725"/>
    <cellStyle name="Normal 2 5 29 2" xfId="3726"/>
    <cellStyle name="Normal 2 5 29 2 2" xfId="3727"/>
    <cellStyle name="Normal 2 5 29 3" xfId="3728"/>
    <cellStyle name="Normal 2 5 3" xfId="3729"/>
    <cellStyle name="Normal 2 5 3 2" xfId="3730"/>
    <cellStyle name="Normal 2 5 3 2 2" xfId="3731"/>
    <cellStyle name="Normal 2 5 3 3" xfId="3732"/>
    <cellStyle name="Normal 2 5 30" xfId="3733"/>
    <cellStyle name="Normal 2 5 30 2" xfId="3734"/>
    <cellStyle name="Normal 2 5 30 2 2" xfId="3735"/>
    <cellStyle name="Normal 2 5 30 3" xfId="3736"/>
    <cellStyle name="Normal 2 5 31" xfId="3737"/>
    <cellStyle name="Normal 2 5 31 2" xfId="3738"/>
    <cellStyle name="Normal 2 5 31 2 2" xfId="3739"/>
    <cellStyle name="Normal 2 5 31 3" xfId="3740"/>
    <cellStyle name="Normal 2 5 32" xfId="3741"/>
    <cellStyle name="Normal 2 5 32 2" xfId="3742"/>
    <cellStyle name="Normal 2 5 32 2 2" xfId="3743"/>
    <cellStyle name="Normal 2 5 32 3" xfId="3744"/>
    <cellStyle name="Normal 2 5 33" xfId="3745"/>
    <cellStyle name="Normal 2 5 33 2" xfId="3746"/>
    <cellStyle name="Normal 2 5 33 2 2" xfId="3747"/>
    <cellStyle name="Normal 2 5 33 3" xfId="3748"/>
    <cellStyle name="Normal 2 5 34" xfId="3749"/>
    <cellStyle name="Normal 2 5 34 2" xfId="3750"/>
    <cellStyle name="Normal 2 5 34 2 2" xfId="3751"/>
    <cellStyle name="Normal 2 5 34 3" xfId="3752"/>
    <cellStyle name="Normal 2 5 35" xfId="3753"/>
    <cellStyle name="Normal 2 5 35 2" xfId="3754"/>
    <cellStyle name="Normal 2 5 35 2 2" xfId="3755"/>
    <cellStyle name="Normal 2 5 35 3" xfId="3756"/>
    <cellStyle name="Normal 2 5 36" xfId="3757"/>
    <cellStyle name="Normal 2 5 36 2" xfId="3758"/>
    <cellStyle name="Normal 2 5 36 2 2" xfId="3759"/>
    <cellStyle name="Normal 2 5 36 3" xfId="3760"/>
    <cellStyle name="Normal 2 5 37" xfId="3761"/>
    <cellStyle name="Normal 2 5 37 2" xfId="3762"/>
    <cellStyle name="Normal 2 5 37 2 2" xfId="3763"/>
    <cellStyle name="Normal 2 5 37 3" xfId="3764"/>
    <cellStyle name="Normal 2 5 38" xfId="3765"/>
    <cellStyle name="Normal 2 5 38 2" xfId="3766"/>
    <cellStyle name="Normal 2 5 38 2 2" xfId="3767"/>
    <cellStyle name="Normal 2 5 38 3" xfId="3768"/>
    <cellStyle name="Normal 2 5 39" xfId="3769"/>
    <cellStyle name="Normal 2 5 39 2" xfId="3770"/>
    <cellStyle name="Normal 2 5 39 2 2" xfId="3771"/>
    <cellStyle name="Normal 2 5 39 3" xfId="3772"/>
    <cellStyle name="Normal 2 5 4" xfId="3773"/>
    <cellStyle name="Normal 2 5 4 2" xfId="3774"/>
    <cellStyle name="Normal 2 5 4 2 2" xfId="3775"/>
    <cellStyle name="Normal 2 5 4 3" xfId="3776"/>
    <cellStyle name="Normal 2 5 40" xfId="3777"/>
    <cellStyle name="Normal 2 5 40 2" xfId="3778"/>
    <cellStyle name="Normal 2 5 40 2 2" xfId="3779"/>
    <cellStyle name="Normal 2 5 40 3" xfId="3780"/>
    <cellStyle name="Normal 2 5 41" xfId="3781"/>
    <cellStyle name="Normal 2 5 41 2" xfId="3782"/>
    <cellStyle name="Normal 2 5 41 2 2" xfId="3783"/>
    <cellStyle name="Normal 2 5 41 3" xfId="3784"/>
    <cellStyle name="Normal 2 5 42" xfId="3785"/>
    <cellStyle name="Normal 2 5 42 2" xfId="3786"/>
    <cellStyle name="Normal 2 5 42 2 2" xfId="3787"/>
    <cellStyle name="Normal 2 5 42 3" xfId="3788"/>
    <cellStyle name="Normal 2 5 43" xfId="3789"/>
    <cellStyle name="Normal 2 5 43 2" xfId="3790"/>
    <cellStyle name="Normal 2 5 43 2 2" xfId="3791"/>
    <cellStyle name="Normal 2 5 43 3" xfId="3792"/>
    <cellStyle name="Normal 2 5 44" xfId="3793"/>
    <cellStyle name="Normal 2 5 44 2" xfId="3794"/>
    <cellStyle name="Normal 2 5 44 2 2" xfId="3795"/>
    <cellStyle name="Normal 2 5 44 3" xfId="3796"/>
    <cellStyle name="Normal 2 5 45" xfId="3797"/>
    <cellStyle name="Normal 2 5 45 2" xfId="3798"/>
    <cellStyle name="Normal 2 5 45 2 2" xfId="3799"/>
    <cellStyle name="Normal 2 5 45 3" xfId="3800"/>
    <cellStyle name="Normal 2 5 46" xfId="3801"/>
    <cellStyle name="Normal 2 5 46 2" xfId="3802"/>
    <cellStyle name="Normal 2 5 46 2 2" xfId="3803"/>
    <cellStyle name="Normal 2 5 46 3" xfId="3804"/>
    <cellStyle name="Normal 2 5 47" xfId="3805"/>
    <cellStyle name="Normal 2 5 47 2" xfId="3806"/>
    <cellStyle name="Normal 2 5 47 2 2" xfId="3807"/>
    <cellStyle name="Normal 2 5 47 3" xfId="3808"/>
    <cellStyle name="Normal 2 5 48" xfId="3809"/>
    <cellStyle name="Normal 2 5 48 2" xfId="3810"/>
    <cellStyle name="Normal 2 5 48 2 2" xfId="3811"/>
    <cellStyle name="Normal 2 5 48 3" xfId="3812"/>
    <cellStyle name="Normal 2 5 49" xfId="3813"/>
    <cellStyle name="Normal 2 5 49 2" xfId="3814"/>
    <cellStyle name="Normal 2 5 49 2 2" xfId="3815"/>
    <cellStyle name="Normal 2 5 49 3" xfId="3816"/>
    <cellStyle name="Normal 2 5 5" xfId="3817"/>
    <cellStyle name="Normal 2 5 5 2" xfId="3818"/>
    <cellStyle name="Normal 2 5 5 2 2" xfId="3819"/>
    <cellStyle name="Normal 2 5 5 3" xfId="3820"/>
    <cellStyle name="Normal 2 5 50" xfId="3821"/>
    <cellStyle name="Normal 2 5 50 2" xfId="3822"/>
    <cellStyle name="Normal 2 5 50 2 2" xfId="3823"/>
    <cellStyle name="Normal 2 5 50 3" xfId="3824"/>
    <cellStyle name="Normal 2 5 51" xfId="3825"/>
    <cellStyle name="Normal 2 5 51 2" xfId="3826"/>
    <cellStyle name="Normal 2 5 51 2 2" xfId="3827"/>
    <cellStyle name="Normal 2 5 51 3" xfId="3828"/>
    <cellStyle name="Normal 2 5 52" xfId="3829"/>
    <cellStyle name="Normal 2 5 52 2" xfId="3830"/>
    <cellStyle name="Normal 2 5 52 2 2" xfId="3831"/>
    <cellStyle name="Normal 2 5 52 3" xfId="3832"/>
    <cellStyle name="Normal 2 5 53" xfId="3833"/>
    <cellStyle name="Normal 2 5 53 2" xfId="3834"/>
    <cellStyle name="Normal 2 5 53 2 2" xfId="3835"/>
    <cellStyle name="Normal 2 5 53 3" xfId="3836"/>
    <cellStyle name="Normal 2 5 54" xfId="3837"/>
    <cellStyle name="Normal 2 5 54 2" xfId="3838"/>
    <cellStyle name="Normal 2 5 54 2 2" xfId="3839"/>
    <cellStyle name="Normal 2 5 54 3" xfId="3840"/>
    <cellStyle name="Normal 2 5 55" xfId="3841"/>
    <cellStyle name="Normal 2 5 55 2" xfId="3842"/>
    <cellStyle name="Normal 2 5 55 2 2" xfId="3843"/>
    <cellStyle name="Normal 2 5 55 3" xfId="3844"/>
    <cellStyle name="Normal 2 5 56" xfId="3845"/>
    <cellStyle name="Normal 2 5 56 2" xfId="3846"/>
    <cellStyle name="Normal 2 5 56 2 2" xfId="3847"/>
    <cellStyle name="Normal 2 5 56 3" xfId="3848"/>
    <cellStyle name="Normal 2 5 57" xfId="3849"/>
    <cellStyle name="Normal 2 5 57 2" xfId="3850"/>
    <cellStyle name="Normal 2 5 57 2 2" xfId="3851"/>
    <cellStyle name="Normal 2 5 57 3" xfId="3852"/>
    <cellStyle name="Normal 2 5 58" xfId="3853"/>
    <cellStyle name="Normal 2 5 58 2" xfId="3854"/>
    <cellStyle name="Normal 2 5 58 2 2" xfId="3855"/>
    <cellStyle name="Normal 2 5 58 3" xfId="3856"/>
    <cellStyle name="Normal 2 5 59" xfId="3857"/>
    <cellStyle name="Normal 2 5 59 2" xfId="3858"/>
    <cellStyle name="Normal 2 5 59 2 2" xfId="3859"/>
    <cellStyle name="Normal 2 5 59 3" xfId="3860"/>
    <cellStyle name="Normal 2 5 6" xfId="3861"/>
    <cellStyle name="Normal 2 5 6 2" xfId="3862"/>
    <cellStyle name="Normal 2 5 6 2 2" xfId="3863"/>
    <cellStyle name="Normal 2 5 6 3" xfId="3864"/>
    <cellStyle name="Normal 2 5 60" xfId="3865"/>
    <cellStyle name="Normal 2 5 60 2" xfId="3866"/>
    <cellStyle name="Normal 2 5 60 2 2" xfId="3867"/>
    <cellStyle name="Normal 2 5 60 3" xfId="3868"/>
    <cellStyle name="Normal 2 5 61" xfId="3869"/>
    <cellStyle name="Normal 2 5 61 2" xfId="3870"/>
    <cellStyle name="Normal 2 5 61 2 2" xfId="3871"/>
    <cellStyle name="Normal 2 5 61 3" xfId="3872"/>
    <cellStyle name="Normal 2 5 62" xfId="3873"/>
    <cellStyle name="Normal 2 5 62 2" xfId="3874"/>
    <cellStyle name="Normal 2 5 62 2 2" xfId="3875"/>
    <cellStyle name="Normal 2 5 62 3" xfId="3876"/>
    <cellStyle name="Normal 2 5 63" xfId="3877"/>
    <cellStyle name="Normal 2 5 63 2" xfId="3878"/>
    <cellStyle name="Normal 2 5 63 2 2" xfId="3879"/>
    <cellStyle name="Normal 2 5 63 3" xfId="3880"/>
    <cellStyle name="Normal 2 5 64" xfId="3881"/>
    <cellStyle name="Normal 2 5 64 2" xfId="3882"/>
    <cellStyle name="Normal 2 5 64 2 2" xfId="3883"/>
    <cellStyle name="Normal 2 5 64 3" xfId="3884"/>
    <cellStyle name="Normal 2 5 65" xfId="3885"/>
    <cellStyle name="Normal 2 5 65 2" xfId="3886"/>
    <cellStyle name="Normal 2 5 65 2 2" xfId="3887"/>
    <cellStyle name="Normal 2 5 65 3" xfId="3888"/>
    <cellStyle name="Normal 2 5 66" xfId="3889"/>
    <cellStyle name="Normal 2 5 66 2" xfId="3890"/>
    <cellStyle name="Normal 2 5 66 2 2" xfId="3891"/>
    <cellStyle name="Normal 2 5 66 3" xfId="3892"/>
    <cellStyle name="Normal 2 5 67" xfId="3893"/>
    <cellStyle name="Normal 2 5 67 2" xfId="3894"/>
    <cellStyle name="Normal 2 5 67 2 2" xfId="3895"/>
    <cellStyle name="Normal 2 5 67 3" xfId="3896"/>
    <cellStyle name="Normal 2 5 68" xfId="3897"/>
    <cellStyle name="Normal 2 5 68 2" xfId="3898"/>
    <cellStyle name="Normal 2 5 68 2 2" xfId="3899"/>
    <cellStyle name="Normal 2 5 68 3" xfId="3900"/>
    <cellStyle name="Normal 2 5 69" xfId="3901"/>
    <cellStyle name="Normal 2 5 69 2" xfId="3902"/>
    <cellStyle name="Normal 2 5 69 2 2" xfId="3903"/>
    <cellStyle name="Normal 2 5 69 3" xfId="3904"/>
    <cellStyle name="Normal 2 5 7" xfId="3905"/>
    <cellStyle name="Normal 2 5 7 2" xfId="3906"/>
    <cellStyle name="Normal 2 5 7 2 2" xfId="3907"/>
    <cellStyle name="Normal 2 5 7 3" xfId="3908"/>
    <cellStyle name="Normal 2 5 70" xfId="3909"/>
    <cellStyle name="Normal 2 5 70 2" xfId="3910"/>
    <cellStyle name="Normal 2 5 70 2 2" xfId="3911"/>
    <cellStyle name="Normal 2 5 70 3" xfId="3912"/>
    <cellStyle name="Normal 2 5 71" xfId="3913"/>
    <cellStyle name="Normal 2 5 71 2" xfId="3914"/>
    <cellStyle name="Normal 2 5 71 2 2" xfId="3915"/>
    <cellStyle name="Normal 2 5 71 3" xfId="3916"/>
    <cellStyle name="Normal 2 5 72" xfId="3917"/>
    <cellStyle name="Normal 2 5 72 2" xfId="3918"/>
    <cellStyle name="Normal 2 5 72 2 2" xfId="3919"/>
    <cellStyle name="Normal 2 5 72 3" xfId="3920"/>
    <cellStyle name="Normal 2 5 73" xfId="3921"/>
    <cellStyle name="Normal 2 5 73 2" xfId="3922"/>
    <cellStyle name="Normal 2 5 73 2 2" xfId="3923"/>
    <cellStyle name="Normal 2 5 73 3" xfId="3924"/>
    <cellStyle name="Normal 2 5 74" xfId="3925"/>
    <cellStyle name="Normal 2 5 74 2" xfId="3926"/>
    <cellStyle name="Normal 2 5 74 2 2" xfId="3927"/>
    <cellStyle name="Normal 2 5 74 3" xfId="3928"/>
    <cellStyle name="Normal 2 5 75" xfId="3929"/>
    <cellStyle name="Normal 2 5 75 2" xfId="3930"/>
    <cellStyle name="Normal 2 5 75 2 2" xfId="3931"/>
    <cellStyle name="Normal 2 5 75 3" xfId="3932"/>
    <cellStyle name="Normal 2 5 76" xfId="3933"/>
    <cellStyle name="Normal 2 5 76 2" xfId="3934"/>
    <cellStyle name="Normal 2 5 76 2 2" xfId="3935"/>
    <cellStyle name="Normal 2 5 76 3" xfId="3936"/>
    <cellStyle name="Normal 2 5 77" xfId="3937"/>
    <cellStyle name="Normal 2 5 77 2" xfId="3938"/>
    <cellStyle name="Normal 2 5 77 2 2" xfId="3939"/>
    <cellStyle name="Normal 2 5 77 3" xfId="3940"/>
    <cellStyle name="Normal 2 5 78" xfId="3941"/>
    <cellStyle name="Normal 2 5 78 2" xfId="3942"/>
    <cellStyle name="Normal 2 5 78 2 2" xfId="3943"/>
    <cellStyle name="Normal 2 5 78 3" xfId="3944"/>
    <cellStyle name="Normal 2 5 79" xfId="3945"/>
    <cellStyle name="Normal 2 5 79 2" xfId="3946"/>
    <cellStyle name="Normal 2 5 79 2 2" xfId="3947"/>
    <cellStyle name="Normal 2 5 79 3" xfId="3948"/>
    <cellStyle name="Normal 2 5 8" xfId="3949"/>
    <cellStyle name="Normal 2 5 8 2" xfId="3950"/>
    <cellStyle name="Normal 2 5 8 2 2" xfId="3951"/>
    <cellStyle name="Normal 2 5 8 3" xfId="3952"/>
    <cellStyle name="Normal 2 5 80" xfId="3953"/>
    <cellStyle name="Normal 2 5 80 2" xfId="3954"/>
    <cellStyle name="Normal 2 5 80 2 2" xfId="3955"/>
    <cellStyle name="Normal 2 5 80 3" xfId="3956"/>
    <cellStyle name="Normal 2 5 81" xfId="3957"/>
    <cellStyle name="Normal 2 5 81 2" xfId="3958"/>
    <cellStyle name="Normal 2 5 81 2 2" xfId="3959"/>
    <cellStyle name="Normal 2 5 81 3" xfId="3960"/>
    <cellStyle name="Normal 2 5 82" xfId="3961"/>
    <cellStyle name="Normal 2 5 82 2" xfId="3962"/>
    <cellStyle name="Normal 2 5 82 2 2" xfId="3963"/>
    <cellStyle name="Normal 2 5 82 3" xfId="3964"/>
    <cellStyle name="Normal 2 5 83" xfId="3965"/>
    <cellStyle name="Normal 2 5 83 2" xfId="3966"/>
    <cellStyle name="Normal 2 5 83 2 2" xfId="3967"/>
    <cellStyle name="Normal 2 5 83 3" xfId="3968"/>
    <cellStyle name="Normal 2 5 84" xfId="3969"/>
    <cellStyle name="Normal 2 5 84 2" xfId="3970"/>
    <cellStyle name="Normal 2 5 84 2 2" xfId="3971"/>
    <cellStyle name="Normal 2 5 84 3" xfId="3972"/>
    <cellStyle name="Normal 2 5 85" xfId="3973"/>
    <cellStyle name="Normal 2 5 85 2" xfId="3974"/>
    <cellStyle name="Normal 2 5 85 2 2" xfId="3975"/>
    <cellStyle name="Normal 2 5 85 3" xfId="3976"/>
    <cellStyle name="Normal 2 5 86" xfId="3977"/>
    <cellStyle name="Normal 2 5 86 2" xfId="3978"/>
    <cellStyle name="Normal 2 5 86 2 2" xfId="3979"/>
    <cellStyle name="Normal 2 5 86 3" xfId="3980"/>
    <cellStyle name="Normal 2 5 87" xfId="3981"/>
    <cellStyle name="Normal 2 5 87 2" xfId="3982"/>
    <cellStyle name="Normal 2 5 87 2 2" xfId="3983"/>
    <cellStyle name="Normal 2 5 87 3" xfId="3984"/>
    <cellStyle name="Normal 2 5 88" xfId="3985"/>
    <cellStyle name="Normal 2 5 89" xfId="3986"/>
    <cellStyle name="Normal 2 5 89 2" xfId="3987"/>
    <cellStyle name="Normal 2 5 9" xfId="3988"/>
    <cellStyle name="Normal 2 5 9 2" xfId="3989"/>
    <cellStyle name="Normal 2 5 9 2 2" xfId="3990"/>
    <cellStyle name="Normal 2 5 9 3" xfId="3991"/>
    <cellStyle name="Normal 2 5 90" xfId="3992"/>
    <cellStyle name="Normal 2 5_DEER 032008 Cost Summary Delivery - Rev 4 (2)" xfId="3993"/>
    <cellStyle name="Normal 2 50" xfId="3994"/>
    <cellStyle name="Normal 2 50 2" xfId="3995"/>
    <cellStyle name="Normal 2 50 2 2" xfId="3996"/>
    <cellStyle name="Normal 2 50 3" xfId="3997"/>
    <cellStyle name="Normal 2 51" xfId="3998"/>
    <cellStyle name="Normal 2 51 2" xfId="3999"/>
    <cellStyle name="Normal 2 51 2 2" xfId="4000"/>
    <cellStyle name="Normal 2 51 3" xfId="4001"/>
    <cellStyle name="Normal 2 52" xfId="4002"/>
    <cellStyle name="Normal 2 52 2" xfId="4003"/>
    <cellStyle name="Normal 2 52 2 2" xfId="4004"/>
    <cellStyle name="Normal 2 52 3" xfId="4005"/>
    <cellStyle name="Normal 2 53" xfId="4006"/>
    <cellStyle name="Normal 2 53 2" xfId="4007"/>
    <cellStyle name="Normal 2 53 2 2" xfId="4008"/>
    <cellStyle name="Normal 2 53 3" xfId="4009"/>
    <cellStyle name="Normal 2 54" xfId="4010"/>
    <cellStyle name="Normal 2 54 2" xfId="4011"/>
    <cellStyle name="Normal 2 54 2 2" xfId="4012"/>
    <cellStyle name="Normal 2 54 3" xfId="4013"/>
    <cellStyle name="Normal 2 55" xfId="4014"/>
    <cellStyle name="Normal 2 55 2" xfId="4015"/>
    <cellStyle name="Normal 2 55 2 2" xfId="4016"/>
    <cellStyle name="Normal 2 55 3" xfId="4017"/>
    <cellStyle name="Normal 2 56" xfId="4018"/>
    <cellStyle name="Normal 2 56 2" xfId="4019"/>
    <cellStyle name="Normal 2 56 2 2" xfId="4020"/>
    <cellStyle name="Normal 2 56 3" xfId="4021"/>
    <cellStyle name="Normal 2 57" xfId="4022"/>
    <cellStyle name="Normal 2 57 2" xfId="4023"/>
    <cellStyle name="Normal 2 57 2 2" xfId="4024"/>
    <cellStyle name="Normal 2 57 3" xfId="4025"/>
    <cellStyle name="Normal 2 58" xfId="4026"/>
    <cellStyle name="Normal 2 58 2" xfId="4027"/>
    <cellStyle name="Normal 2 58 2 2" xfId="4028"/>
    <cellStyle name="Normal 2 58 3" xfId="4029"/>
    <cellStyle name="Normal 2 59" xfId="4030"/>
    <cellStyle name="Normal 2 59 2" xfId="4031"/>
    <cellStyle name="Normal 2 59 2 2" xfId="4032"/>
    <cellStyle name="Normal 2 59 3" xfId="4033"/>
    <cellStyle name="Normal 2 6" xfId="251"/>
    <cellStyle name="Normal 2 6 2" xfId="252"/>
    <cellStyle name="Normal 2 6 2 2" xfId="253"/>
    <cellStyle name="Normal 2 6 2 3" xfId="254"/>
    <cellStyle name="Normal 2 6 3" xfId="255"/>
    <cellStyle name="Normal 2 6 3 2" xfId="256"/>
    <cellStyle name="Normal 2 6 4" xfId="257"/>
    <cellStyle name="Normal 2 6 4 2" xfId="258"/>
    <cellStyle name="Normal 2 6 5" xfId="259"/>
    <cellStyle name="Normal 2 6 6" xfId="260"/>
    <cellStyle name="Normal 2 60" xfId="4034"/>
    <cellStyle name="Normal 2 60 2" xfId="4035"/>
    <cellStyle name="Normal 2 60 2 2" xfId="4036"/>
    <cellStyle name="Normal 2 60 3" xfId="4037"/>
    <cellStyle name="Normal 2 61" xfId="4038"/>
    <cellStyle name="Normal 2 61 2" xfId="4039"/>
    <cellStyle name="Normal 2 61 2 2" xfId="4040"/>
    <cellStyle name="Normal 2 61 3" xfId="4041"/>
    <cellStyle name="Normal 2 62" xfId="4042"/>
    <cellStyle name="Normal 2 62 2" xfId="4043"/>
    <cellStyle name="Normal 2 62 2 2" xfId="4044"/>
    <cellStyle name="Normal 2 62 3" xfId="4045"/>
    <cellStyle name="Normal 2 63" xfId="4046"/>
    <cellStyle name="Normal 2 63 2" xfId="4047"/>
    <cellStyle name="Normal 2 63 2 2" xfId="4048"/>
    <cellStyle name="Normal 2 63 3" xfId="4049"/>
    <cellStyle name="Normal 2 64" xfId="4050"/>
    <cellStyle name="Normal 2 64 2" xfId="4051"/>
    <cellStyle name="Normal 2 64 2 2" xfId="4052"/>
    <cellStyle name="Normal 2 64 3" xfId="4053"/>
    <cellStyle name="Normal 2 65" xfId="4054"/>
    <cellStyle name="Normal 2 65 2" xfId="4055"/>
    <cellStyle name="Normal 2 65 2 2" xfId="4056"/>
    <cellStyle name="Normal 2 65 3" xfId="4057"/>
    <cellStyle name="Normal 2 66" xfId="4058"/>
    <cellStyle name="Normal 2 66 2" xfId="4059"/>
    <cellStyle name="Normal 2 66 2 2" xfId="4060"/>
    <cellStyle name="Normal 2 66 3" xfId="4061"/>
    <cellStyle name="Normal 2 67" xfId="4062"/>
    <cellStyle name="Normal 2 67 2" xfId="4063"/>
    <cellStyle name="Normal 2 67 2 2" xfId="4064"/>
    <cellStyle name="Normal 2 67 3" xfId="4065"/>
    <cellStyle name="Normal 2 68" xfId="4066"/>
    <cellStyle name="Normal 2 68 2" xfId="4067"/>
    <cellStyle name="Normal 2 68 2 2" xfId="4068"/>
    <cellStyle name="Normal 2 68 3" xfId="4069"/>
    <cellStyle name="Normal 2 69" xfId="4070"/>
    <cellStyle name="Normal 2 69 2" xfId="4071"/>
    <cellStyle name="Normal 2 69 2 2" xfId="4072"/>
    <cellStyle name="Normal 2 69 3" xfId="4073"/>
    <cellStyle name="Normal 2 7" xfId="261"/>
    <cellStyle name="Normal 2 7 2" xfId="262"/>
    <cellStyle name="Normal 2 7 2 2" xfId="263"/>
    <cellStyle name="Normal 2 7 3" xfId="264"/>
    <cellStyle name="Normal 2 7 4" xfId="4074"/>
    <cellStyle name="Normal 2 7 5" xfId="4075"/>
    <cellStyle name="Normal 2 70" xfId="4076"/>
    <cellStyle name="Normal 2 70 2" xfId="4077"/>
    <cellStyle name="Normal 2 70 2 2" xfId="4078"/>
    <cellStyle name="Normal 2 70 3" xfId="4079"/>
    <cellStyle name="Normal 2 71" xfId="4080"/>
    <cellStyle name="Normal 2 71 2" xfId="4081"/>
    <cellStyle name="Normal 2 71 2 2" xfId="4082"/>
    <cellStyle name="Normal 2 71 3" xfId="4083"/>
    <cellStyle name="Normal 2 72" xfId="4084"/>
    <cellStyle name="Normal 2 72 2" xfId="4085"/>
    <cellStyle name="Normal 2 72 2 2" xfId="4086"/>
    <cellStyle name="Normal 2 72 3" xfId="4087"/>
    <cellStyle name="Normal 2 73" xfId="4088"/>
    <cellStyle name="Normal 2 73 2" xfId="4089"/>
    <cellStyle name="Normal 2 73 2 2" xfId="4090"/>
    <cellStyle name="Normal 2 73 3" xfId="4091"/>
    <cellStyle name="Normal 2 74" xfId="4092"/>
    <cellStyle name="Normal 2 74 2" xfId="4093"/>
    <cellStyle name="Normal 2 74 2 2" xfId="4094"/>
    <cellStyle name="Normal 2 74 3" xfId="4095"/>
    <cellStyle name="Normal 2 75" xfId="4096"/>
    <cellStyle name="Normal 2 75 2" xfId="4097"/>
    <cellStyle name="Normal 2 75 2 2" xfId="4098"/>
    <cellStyle name="Normal 2 75 3" xfId="4099"/>
    <cellStyle name="Normal 2 76" xfId="4100"/>
    <cellStyle name="Normal 2 76 2" xfId="4101"/>
    <cellStyle name="Normal 2 76 2 2" xfId="4102"/>
    <cellStyle name="Normal 2 76 3" xfId="4103"/>
    <cellStyle name="Normal 2 77" xfId="4104"/>
    <cellStyle name="Normal 2 77 2" xfId="4105"/>
    <cellStyle name="Normal 2 77 2 2" xfId="4106"/>
    <cellStyle name="Normal 2 77 3" xfId="4107"/>
    <cellStyle name="Normal 2 78" xfId="4108"/>
    <cellStyle name="Normal 2 78 2" xfId="4109"/>
    <cellStyle name="Normal 2 78 2 2" xfId="4110"/>
    <cellStyle name="Normal 2 78 3" xfId="4111"/>
    <cellStyle name="Normal 2 79" xfId="4112"/>
    <cellStyle name="Normal 2 79 2" xfId="4113"/>
    <cellStyle name="Normal 2 79 2 2" xfId="4114"/>
    <cellStyle name="Normal 2 79 3" xfId="4115"/>
    <cellStyle name="Normal 2 8" xfId="265"/>
    <cellStyle name="Normal 2 8 10" xfId="4116"/>
    <cellStyle name="Normal 2 8 10 2" xfId="4117"/>
    <cellStyle name="Normal 2 8 10 2 2" xfId="4118"/>
    <cellStyle name="Normal 2 8 10 3" xfId="4119"/>
    <cellStyle name="Normal 2 8 11" xfId="4120"/>
    <cellStyle name="Normal 2 8 11 2" xfId="4121"/>
    <cellStyle name="Normal 2 8 11 2 2" xfId="4122"/>
    <cellStyle name="Normal 2 8 11 3" xfId="4123"/>
    <cellStyle name="Normal 2 8 12" xfId="4124"/>
    <cellStyle name="Normal 2 8 12 2" xfId="4125"/>
    <cellStyle name="Normal 2 8 12 2 2" xfId="4126"/>
    <cellStyle name="Normal 2 8 12 3" xfId="4127"/>
    <cellStyle name="Normal 2 8 13" xfId="4128"/>
    <cellStyle name="Normal 2 8 13 2" xfId="4129"/>
    <cellStyle name="Normal 2 8 13 2 2" xfId="4130"/>
    <cellStyle name="Normal 2 8 13 3" xfId="4131"/>
    <cellStyle name="Normal 2 8 14" xfId="4132"/>
    <cellStyle name="Normal 2 8 14 2" xfId="4133"/>
    <cellStyle name="Normal 2 8 14 2 2" xfId="4134"/>
    <cellStyle name="Normal 2 8 14 3" xfId="4135"/>
    <cellStyle name="Normal 2 8 15" xfId="4136"/>
    <cellStyle name="Normal 2 8 15 2" xfId="4137"/>
    <cellStyle name="Normal 2 8 15 2 2" xfId="4138"/>
    <cellStyle name="Normal 2 8 15 3" xfId="4139"/>
    <cellStyle name="Normal 2 8 16" xfId="4140"/>
    <cellStyle name="Normal 2 8 16 2" xfId="4141"/>
    <cellStyle name="Normal 2 8 16 2 2" xfId="4142"/>
    <cellStyle name="Normal 2 8 16 3" xfId="4143"/>
    <cellStyle name="Normal 2 8 17" xfId="4144"/>
    <cellStyle name="Normal 2 8 17 2" xfId="4145"/>
    <cellStyle name="Normal 2 8 17 2 2" xfId="4146"/>
    <cellStyle name="Normal 2 8 17 3" xfId="4147"/>
    <cellStyle name="Normal 2 8 18" xfId="4148"/>
    <cellStyle name="Normal 2 8 18 2" xfId="4149"/>
    <cellStyle name="Normal 2 8 18 2 2" xfId="4150"/>
    <cellStyle name="Normal 2 8 18 3" xfId="4151"/>
    <cellStyle name="Normal 2 8 19" xfId="4152"/>
    <cellStyle name="Normal 2 8 19 2" xfId="4153"/>
    <cellStyle name="Normal 2 8 19 2 2" xfId="4154"/>
    <cellStyle name="Normal 2 8 19 3" xfId="4155"/>
    <cellStyle name="Normal 2 8 2" xfId="4156"/>
    <cellStyle name="Normal 2 8 2 2" xfId="4157"/>
    <cellStyle name="Normal 2 8 2 2 2" xfId="4158"/>
    <cellStyle name="Normal 2 8 2 3" xfId="4159"/>
    <cellStyle name="Normal 2 8 20" xfId="4160"/>
    <cellStyle name="Normal 2 8 20 2" xfId="4161"/>
    <cellStyle name="Normal 2 8 20 2 2" xfId="4162"/>
    <cellStyle name="Normal 2 8 20 3" xfId="4163"/>
    <cellStyle name="Normal 2 8 21" xfId="4164"/>
    <cellStyle name="Normal 2 8 21 2" xfId="4165"/>
    <cellStyle name="Normal 2 8 21 2 2" xfId="4166"/>
    <cellStyle name="Normal 2 8 21 3" xfId="4167"/>
    <cellStyle name="Normal 2 8 22" xfId="4168"/>
    <cellStyle name="Normal 2 8 22 2" xfId="4169"/>
    <cellStyle name="Normal 2 8 22 2 2" xfId="4170"/>
    <cellStyle name="Normal 2 8 22 3" xfId="4171"/>
    <cellStyle name="Normal 2 8 23" xfId="4172"/>
    <cellStyle name="Normal 2 8 23 2" xfId="4173"/>
    <cellStyle name="Normal 2 8 23 2 2" xfId="4174"/>
    <cellStyle name="Normal 2 8 23 3" xfId="4175"/>
    <cellStyle name="Normal 2 8 24" xfId="4176"/>
    <cellStyle name="Normal 2 8 24 2" xfId="4177"/>
    <cellStyle name="Normal 2 8 25" xfId="4178"/>
    <cellStyle name="Normal 2 8 3" xfId="4179"/>
    <cellStyle name="Normal 2 8 3 2" xfId="4180"/>
    <cellStyle name="Normal 2 8 3 2 2" xfId="4181"/>
    <cellStyle name="Normal 2 8 3 3" xfId="4182"/>
    <cellStyle name="Normal 2 8 4" xfId="4183"/>
    <cellStyle name="Normal 2 8 4 2" xfId="4184"/>
    <cellStyle name="Normal 2 8 4 2 2" xfId="4185"/>
    <cellStyle name="Normal 2 8 4 3" xfId="4186"/>
    <cellStyle name="Normal 2 8 5" xfId="4187"/>
    <cellStyle name="Normal 2 8 5 2" xfId="4188"/>
    <cellStyle name="Normal 2 8 5 2 2" xfId="4189"/>
    <cellStyle name="Normal 2 8 5 3" xfId="4190"/>
    <cellStyle name="Normal 2 8 6" xfId="4191"/>
    <cellStyle name="Normal 2 8 6 2" xfId="4192"/>
    <cellStyle name="Normal 2 8 6 2 2" xfId="4193"/>
    <cellStyle name="Normal 2 8 6 3" xfId="4194"/>
    <cellStyle name="Normal 2 8 7" xfId="4195"/>
    <cellStyle name="Normal 2 8 7 2" xfId="4196"/>
    <cellStyle name="Normal 2 8 7 2 2" xfId="4197"/>
    <cellStyle name="Normal 2 8 7 3" xfId="4198"/>
    <cellStyle name="Normal 2 8 8" xfId="4199"/>
    <cellStyle name="Normal 2 8 8 2" xfId="4200"/>
    <cellStyle name="Normal 2 8 8 2 2" xfId="4201"/>
    <cellStyle name="Normal 2 8 8 3" xfId="4202"/>
    <cellStyle name="Normal 2 8 9" xfId="4203"/>
    <cellStyle name="Normal 2 8 9 2" xfId="4204"/>
    <cellStyle name="Normal 2 8 9 2 2" xfId="4205"/>
    <cellStyle name="Normal 2 8 9 3" xfId="4206"/>
    <cellStyle name="Normal 2 80" xfId="4207"/>
    <cellStyle name="Normal 2 80 2" xfId="4208"/>
    <cellStyle name="Normal 2 80 2 2" xfId="4209"/>
    <cellStyle name="Normal 2 80 3" xfId="4210"/>
    <cellStyle name="Normal 2 81" xfId="4211"/>
    <cellStyle name="Normal 2 81 2" xfId="4212"/>
    <cellStyle name="Normal 2 81 2 2" xfId="4213"/>
    <cellStyle name="Normal 2 81 3" xfId="4214"/>
    <cellStyle name="Normal 2 82" xfId="4215"/>
    <cellStyle name="Normal 2 82 2" xfId="4216"/>
    <cellStyle name="Normal 2 82 2 2" xfId="4217"/>
    <cellStyle name="Normal 2 82 3" xfId="4218"/>
    <cellStyle name="Normal 2 83" xfId="4219"/>
    <cellStyle name="Normal 2 83 2" xfId="4220"/>
    <cellStyle name="Normal 2 83 2 2" xfId="4221"/>
    <cellStyle name="Normal 2 83 3" xfId="4222"/>
    <cellStyle name="Normal 2 84" xfId="4223"/>
    <cellStyle name="Normal 2 84 2" xfId="4224"/>
    <cellStyle name="Normal 2 84 2 2" xfId="4225"/>
    <cellStyle name="Normal 2 84 3" xfId="4226"/>
    <cellStyle name="Normal 2 85" xfId="4227"/>
    <cellStyle name="Normal 2 85 2" xfId="4228"/>
    <cellStyle name="Normal 2 85 2 2" xfId="4229"/>
    <cellStyle name="Normal 2 85 3" xfId="4230"/>
    <cellStyle name="Normal 2 86" xfId="4231"/>
    <cellStyle name="Normal 2 86 2" xfId="4232"/>
    <cellStyle name="Normal 2 86 2 2" xfId="4233"/>
    <cellStyle name="Normal 2 86 3" xfId="4234"/>
    <cellStyle name="Normal 2 87" xfId="4235"/>
    <cellStyle name="Normal 2 87 2" xfId="4236"/>
    <cellStyle name="Normal 2 87 2 2" xfId="4237"/>
    <cellStyle name="Normal 2 87 3" xfId="4238"/>
    <cellStyle name="Normal 2 88" xfId="4239"/>
    <cellStyle name="Normal 2 88 2" xfId="4240"/>
    <cellStyle name="Normal 2 88 2 2" xfId="4241"/>
    <cellStyle name="Normal 2 88 3" xfId="4242"/>
    <cellStyle name="Normal 2 89" xfId="4243"/>
    <cellStyle name="Normal 2 89 2" xfId="4244"/>
    <cellStyle name="Normal 2 89 2 2" xfId="4245"/>
    <cellStyle name="Normal 2 89 3" xfId="4246"/>
    <cellStyle name="Normal 2 9" xfId="266"/>
    <cellStyle name="Normal 2 9 10" xfId="4247"/>
    <cellStyle name="Normal 2 9 10 2" xfId="4248"/>
    <cellStyle name="Normal 2 9 10 2 2" xfId="4249"/>
    <cellStyle name="Normal 2 9 10 3" xfId="4250"/>
    <cellStyle name="Normal 2 9 11" xfId="4251"/>
    <cellStyle name="Normal 2 9 11 2" xfId="4252"/>
    <cellStyle name="Normal 2 9 11 2 2" xfId="4253"/>
    <cellStyle name="Normal 2 9 11 3" xfId="4254"/>
    <cellStyle name="Normal 2 9 12" xfId="4255"/>
    <cellStyle name="Normal 2 9 12 2" xfId="4256"/>
    <cellStyle name="Normal 2 9 12 2 2" xfId="4257"/>
    <cellStyle name="Normal 2 9 12 3" xfId="4258"/>
    <cellStyle name="Normal 2 9 13" xfId="4259"/>
    <cellStyle name="Normal 2 9 13 2" xfId="4260"/>
    <cellStyle name="Normal 2 9 13 2 2" xfId="4261"/>
    <cellStyle name="Normal 2 9 13 3" xfId="4262"/>
    <cellStyle name="Normal 2 9 14" xfId="4263"/>
    <cellStyle name="Normal 2 9 14 2" xfId="4264"/>
    <cellStyle name="Normal 2 9 14 2 2" xfId="4265"/>
    <cellStyle name="Normal 2 9 14 3" xfId="4266"/>
    <cellStyle name="Normal 2 9 15" xfId="4267"/>
    <cellStyle name="Normal 2 9 15 2" xfId="4268"/>
    <cellStyle name="Normal 2 9 15 2 2" xfId="4269"/>
    <cellStyle name="Normal 2 9 15 3" xfId="4270"/>
    <cellStyle name="Normal 2 9 16" xfId="4271"/>
    <cellStyle name="Normal 2 9 16 2" xfId="4272"/>
    <cellStyle name="Normal 2 9 16 2 2" xfId="4273"/>
    <cellStyle name="Normal 2 9 16 3" xfId="4274"/>
    <cellStyle name="Normal 2 9 17" xfId="4275"/>
    <cellStyle name="Normal 2 9 17 2" xfId="4276"/>
    <cellStyle name="Normal 2 9 17 2 2" xfId="4277"/>
    <cellStyle name="Normal 2 9 17 3" xfId="4278"/>
    <cellStyle name="Normal 2 9 18" xfId="4279"/>
    <cellStyle name="Normal 2 9 18 2" xfId="4280"/>
    <cellStyle name="Normal 2 9 18 2 2" xfId="4281"/>
    <cellStyle name="Normal 2 9 18 3" xfId="4282"/>
    <cellStyle name="Normal 2 9 19" xfId="4283"/>
    <cellStyle name="Normal 2 9 19 2" xfId="4284"/>
    <cellStyle name="Normal 2 9 19 2 2" xfId="4285"/>
    <cellStyle name="Normal 2 9 19 3" xfId="4286"/>
    <cellStyle name="Normal 2 9 2" xfId="4287"/>
    <cellStyle name="Normal 2 9 2 2" xfId="4288"/>
    <cellStyle name="Normal 2 9 2 2 2" xfId="4289"/>
    <cellStyle name="Normal 2 9 2 3" xfId="4290"/>
    <cellStyle name="Normal 2 9 20" xfId="4291"/>
    <cellStyle name="Normal 2 9 20 2" xfId="4292"/>
    <cellStyle name="Normal 2 9 20 2 2" xfId="4293"/>
    <cellStyle name="Normal 2 9 20 3" xfId="4294"/>
    <cellStyle name="Normal 2 9 21" xfId="4295"/>
    <cellStyle name="Normal 2 9 21 2" xfId="4296"/>
    <cellStyle name="Normal 2 9 21 2 2" xfId="4297"/>
    <cellStyle name="Normal 2 9 21 3" xfId="4298"/>
    <cellStyle name="Normal 2 9 22" xfId="4299"/>
    <cellStyle name="Normal 2 9 22 2" xfId="4300"/>
    <cellStyle name="Normal 2 9 22 2 2" xfId="4301"/>
    <cellStyle name="Normal 2 9 22 3" xfId="4302"/>
    <cellStyle name="Normal 2 9 23" xfId="4303"/>
    <cellStyle name="Normal 2 9 23 2" xfId="4304"/>
    <cellStyle name="Normal 2 9 23 2 2" xfId="4305"/>
    <cellStyle name="Normal 2 9 23 3" xfId="4306"/>
    <cellStyle name="Normal 2 9 24" xfId="4307"/>
    <cellStyle name="Normal 2 9 24 2" xfId="4308"/>
    <cellStyle name="Normal 2 9 25" xfId="4309"/>
    <cellStyle name="Normal 2 9 3" xfId="4310"/>
    <cellStyle name="Normal 2 9 3 2" xfId="4311"/>
    <cellStyle name="Normal 2 9 3 2 2" xfId="4312"/>
    <cellStyle name="Normal 2 9 3 3" xfId="4313"/>
    <cellStyle name="Normal 2 9 4" xfId="4314"/>
    <cellStyle name="Normal 2 9 4 2" xfId="4315"/>
    <cellStyle name="Normal 2 9 4 2 2" xfId="4316"/>
    <cellStyle name="Normal 2 9 4 3" xfId="4317"/>
    <cellStyle name="Normal 2 9 5" xfId="4318"/>
    <cellStyle name="Normal 2 9 5 2" xfId="4319"/>
    <cellStyle name="Normal 2 9 5 2 2" xfId="4320"/>
    <cellStyle name="Normal 2 9 5 3" xfId="4321"/>
    <cellStyle name="Normal 2 9 6" xfId="4322"/>
    <cellStyle name="Normal 2 9 6 2" xfId="4323"/>
    <cellStyle name="Normal 2 9 6 2 2" xfId="4324"/>
    <cellStyle name="Normal 2 9 6 3" xfId="4325"/>
    <cellStyle name="Normal 2 9 7" xfId="4326"/>
    <cellStyle name="Normal 2 9 7 2" xfId="4327"/>
    <cellStyle name="Normal 2 9 7 2 2" xfId="4328"/>
    <cellStyle name="Normal 2 9 7 3" xfId="4329"/>
    <cellStyle name="Normal 2 9 8" xfId="4330"/>
    <cellStyle name="Normal 2 9 8 2" xfId="4331"/>
    <cellStyle name="Normal 2 9 8 2 2" xfId="4332"/>
    <cellStyle name="Normal 2 9 8 3" xfId="4333"/>
    <cellStyle name="Normal 2 9 9" xfId="4334"/>
    <cellStyle name="Normal 2 9 9 2" xfId="4335"/>
    <cellStyle name="Normal 2 9 9 2 2" xfId="4336"/>
    <cellStyle name="Normal 2 9 9 3" xfId="4337"/>
    <cellStyle name="Normal 2 90" xfId="4338"/>
    <cellStyle name="Normal 2 90 2" xfId="4339"/>
    <cellStyle name="Normal 2 90 2 2" xfId="4340"/>
    <cellStyle name="Normal 2 90 3" xfId="4341"/>
    <cellStyle name="Normal 2 91" xfId="4342"/>
    <cellStyle name="Normal 2 91 2" xfId="4343"/>
    <cellStyle name="Normal 2 91 2 2" xfId="4344"/>
    <cellStyle name="Normal 2 91 3" xfId="4345"/>
    <cellStyle name="Normal 2 92" xfId="4346"/>
    <cellStyle name="Normal 2 92 2" xfId="4347"/>
    <cellStyle name="Normal 2 92 2 2" xfId="4348"/>
    <cellStyle name="Normal 2 92 3" xfId="4349"/>
    <cellStyle name="Normal 2 93" xfId="4350"/>
    <cellStyle name="Normal 2 93 2" xfId="4351"/>
    <cellStyle name="Normal 2 93 2 2" xfId="4352"/>
    <cellStyle name="Normal 2 93 3" xfId="4353"/>
    <cellStyle name="Normal 2 94" xfId="4354"/>
    <cellStyle name="Normal 2 94 2" xfId="4355"/>
    <cellStyle name="Normal 2 94 3" xfId="4356"/>
    <cellStyle name="Normal 2 95" xfId="4357"/>
    <cellStyle name="Normal 2 95 2" xfId="4358"/>
    <cellStyle name="Normal 2 95 3" xfId="4359"/>
    <cellStyle name="Normal 2 96" xfId="4360"/>
    <cellStyle name="Normal 2 96 2" xfId="4361"/>
    <cellStyle name="Normal 2 96 3" xfId="4362"/>
    <cellStyle name="Normal 2 97" xfId="4363"/>
    <cellStyle name="Normal 2 97 2" xfId="4364"/>
    <cellStyle name="Normal 2 97 3" xfId="4365"/>
    <cellStyle name="Normal 2 98" xfId="4366"/>
    <cellStyle name="Normal 2 98 2" xfId="4367"/>
    <cellStyle name="Normal 2 98 3" xfId="4368"/>
    <cellStyle name="Normal 2 99" xfId="4369"/>
    <cellStyle name="Normal 2 99 2" xfId="4370"/>
    <cellStyle name="Normal 2 99 3" xfId="4371"/>
    <cellStyle name="Normal 2_DEER 032008 Cost Summary Delivery - Rev 4 (2)" xfId="4372"/>
    <cellStyle name="Normal 20" xfId="267"/>
    <cellStyle name="Normal 21" xfId="268"/>
    <cellStyle name="Normal 22" xfId="269"/>
    <cellStyle name="Normal 23" xfId="270"/>
    <cellStyle name="Normal 24" xfId="271"/>
    <cellStyle name="Normal 24 2" xfId="4373"/>
    <cellStyle name="Normal 25" xfId="272"/>
    <cellStyle name="Normal 26" xfId="273"/>
    <cellStyle name="Normal 27" xfId="274"/>
    <cellStyle name="Normal 28" xfId="275"/>
    <cellStyle name="Normal 29" xfId="276"/>
    <cellStyle name="Normal 3" xfId="23"/>
    <cellStyle name="Normal 3 10" xfId="4374"/>
    <cellStyle name="Normal 3 10 10" xfId="4375"/>
    <cellStyle name="Normal 3 10 10 2" xfId="4376"/>
    <cellStyle name="Normal 3 10 10 2 2" xfId="4377"/>
    <cellStyle name="Normal 3 10 10 3" xfId="4378"/>
    <cellStyle name="Normal 3 10 11" xfId="4379"/>
    <cellStyle name="Normal 3 10 11 2" xfId="4380"/>
    <cellStyle name="Normal 3 10 11 2 2" xfId="4381"/>
    <cellStyle name="Normal 3 10 11 3" xfId="4382"/>
    <cellStyle name="Normal 3 10 12" xfId="4383"/>
    <cellStyle name="Normal 3 10 12 2" xfId="4384"/>
    <cellStyle name="Normal 3 10 12 2 2" xfId="4385"/>
    <cellStyle name="Normal 3 10 12 3" xfId="4386"/>
    <cellStyle name="Normal 3 10 13" xfId="4387"/>
    <cellStyle name="Normal 3 10 13 2" xfId="4388"/>
    <cellStyle name="Normal 3 10 13 2 2" xfId="4389"/>
    <cellStyle name="Normal 3 10 13 3" xfId="4390"/>
    <cellStyle name="Normal 3 10 14" xfId="4391"/>
    <cellStyle name="Normal 3 10 14 2" xfId="4392"/>
    <cellStyle name="Normal 3 10 14 2 2" xfId="4393"/>
    <cellStyle name="Normal 3 10 14 3" xfId="4394"/>
    <cellStyle name="Normal 3 10 15" xfId="4395"/>
    <cellStyle name="Normal 3 10 15 2" xfId="4396"/>
    <cellStyle name="Normal 3 10 15 2 2" xfId="4397"/>
    <cellStyle name="Normal 3 10 15 3" xfId="4398"/>
    <cellStyle name="Normal 3 10 16" xfId="4399"/>
    <cellStyle name="Normal 3 10 16 2" xfId="4400"/>
    <cellStyle name="Normal 3 10 16 2 2" xfId="4401"/>
    <cellStyle name="Normal 3 10 16 3" xfId="4402"/>
    <cellStyle name="Normal 3 10 17" xfId="4403"/>
    <cellStyle name="Normal 3 10 17 2" xfId="4404"/>
    <cellStyle name="Normal 3 10 17 2 2" xfId="4405"/>
    <cellStyle name="Normal 3 10 17 3" xfId="4406"/>
    <cellStyle name="Normal 3 10 18" xfId="4407"/>
    <cellStyle name="Normal 3 10 18 2" xfId="4408"/>
    <cellStyle name="Normal 3 10 18 2 2" xfId="4409"/>
    <cellStyle name="Normal 3 10 18 3" xfId="4410"/>
    <cellStyle name="Normal 3 10 19" xfId="4411"/>
    <cellStyle name="Normal 3 10 19 2" xfId="4412"/>
    <cellStyle name="Normal 3 10 19 2 2" xfId="4413"/>
    <cellStyle name="Normal 3 10 19 3" xfId="4414"/>
    <cellStyle name="Normal 3 10 2" xfId="4415"/>
    <cellStyle name="Normal 3 10 2 2" xfId="4416"/>
    <cellStyle name="Normal 3 10 2 2 2" xfId="4417"/>
    <cellStyle name="Normal 3 10 2 3" xfId="4418"/>
    <cellStyle name="Normal 3 10 20" xfId="4419"/>
    <cellStyle name="Normal 3 10 20 2" xfId="4420"/>
    <cellStyle name="Normal 3 10 20 2 2" xfId="4421"/>
    <cellStyle name="Normal 3 10 20 3" xfId="4422"/>
    <cellStyle name="Normal 3 10 21" xfId="4423"/>
    <cellStyle name="Normal 3 10 21 2" xfId="4424"/>
    <cellStyle name="Normal 3 10 21 2 2" xfId="4425"/>
    <cellStyle name="Normal 3 10 21 3" xfId="4426"/>
    <cellStyle name="Normal 3 10 22" xfId="4427"/>
    <cellStyle name="Normal 3 10 22 2" xfId="4428"/>
    <cellStyle name="Normal 3 10 22 2 2" xfId="4429"/>
    <cellStyle name="Normal 3 10 22 3" xfId="4430"/>
    <cellStyle name="Normal 3 10 23" xfId="4431"/>
    <cellStyle name="Normal 3 10 23 2" xfId="4432"/>
    <cellStyle name="Normal 3 10 23 2 2" xfId="4433"/>
    <cellStyle name="Normal 3 10 23 3" xfId="4434"/>
    <cellStyle name="Normal 3 10 24" xfId="4435"/>
    <cellStyle name="Normal 3 10 24 2" xfId="4436"/>
    <cellStyle name="Normal 3 10 25" xfId="4437"/>
    <cellStyle name="Normal 3 10 3" xfId="4438"/>
    <cellStyle name="Normal 3 10 3 2" xfId="4439"/>
    <cellStyle name="Normal 3 10 3 2 2" xfId="4440"/>
    <cellStyle name="Normal 3 10 3 3" xfId="4441"/>
    <cellStyle name="Normal 3 10 4" xfId="4442"/>
    <cellStyle name="Normal 3 10 4 2" xfId="4443"/>
    <cellStyle name="Normal 3 10 4 2 2" xfId="4444"/>
    <cellStyle name="Normal 3 10 4 3" xfId="4445"/>
    <cellStyle name="Normal 3 10 5" xfId="4446"/>
    <cellStyle name="Normal 3 10 5 2" xfId="4447"/>
    <cellStyle name="Normal 3 10 5 2 2" xfId="4448"/>
    <cellStyle name="Normal 3 10 5 3" xfId="4449"/>
    <cellStyle name="Normal 3 10 6" xfId="4450"/>
    <cellStyle name="Normal 3 10 6 2" xfId="4451"/>
    <cellStyle name="Normal 3 10 6 2 2" xfId="4452"/>
    <cellStyle name="Normal 3 10 6 3" xfId="4453"/>
    <cellStyle name="Normal 3 10 7" xfId="4454"/>
    <cellStyle name="Normal 3 10 7 2" xfId="4455"/>
    <cellStyle name="Normal 3 10 7 2 2" xfId="4456"/>
    <cellStyle name="Normal 3 10 7 3" xfId="4457"/>
    <cellStyle name="Normal 3 10 8" xfId="4458"/>
    <cellStyle name="Normal 3 10 8 2" xfId="4459"/>
    <cellStyle name="Normal 3 10 8 2 2" xfId="4460"/>
    <cellStyle name="Normal 3 10 8 3" xfId="4461"/>
    <cellStyle name="Normal 3 10 9" xfId="4462"/>
    <cellStyle name="Normal 3 10 9 2" xfId="4463"/>
    <cellStyle name="Normal 3 10 9 2 2" xfId="4464"/>
    <cellStyle name="Normal 3 10 9 3" xfId="4465"/>
    <cellStyle name="Normal 3 11" xfId="4466"/>
    <cellStyle name="Normal 3 11 10" xfId="4467"/>
    <cellStyle name="Normal 3 11 10 2" xfId="4468"/>
    <cellStyle name="Normal 3 11 10 2 2" xfId="4469"/>
    <cellStyle name="Normal 3 11 10 3" xfId="4470"/>
    <cellStyle name="Normal 3 11 11" xfId="4471"/>
    <cellStyle name="Normal 3 11 11 2" xfId="4472"/>
    <cellStyle name="Normal 3 11 11 2 2" xfId="4473"/>
    <cellStyle name="Normal 3 11 11 3" xfId="4474"/>
    <cellStyle name="Normal 3 11 12" xfId="4475"/>
    <cellStyle name="Normal 3 11 12 2" xfId="4476"/>
    <cellStyle name="Normal 3 11 12 2 2" xfId="4477"/>
    <cellStyle name="Normal 3 11 12 3" xfId="4478"/>
    <cellStyle name="Normal 3 11 13" xfId="4479"/>
    <cellStyle name="Normal 3 11 13 2" xfId="4480"/>
    <cellStyle name="Normal 3 11 13 2 2" xfId="4481"/>
    <cellStyle name="Normal 3 11 13 3" xfId="4482"/>
    <cellStyle name="Normal 3 11 14" xfId="4483"/>
    <cellStyle name="Normal 3 11 14 2" xfId="4484"/>
    <cellStyle name="Normal 3 11 14 2 2" xfId="4485"/>
    <cellStyle name="Normal 3 11 14 3" xfId="4486"/>
    <cellStyle name="Normal 3 11 15" xfId="4487"/>
    <cellStyle name="Normal 3 11 15 2" xfId="4488"/>
    <cellStyle name="Normal 3 11 15 2 2" xfId="4489"/>
    <cellStyle name="Normal 3 11 15 3" xfId="4490"/>
    <cellStyle name="Normal 3 11 16" xfId="4491"/>
    <cellStyle name="Normal 3 11 16 2" xfId="4492"/>
    <cellStyle name="Normal 3 11 16 2 2" xfId="4493"/>
    <cellStyle name="Normal 3 11 16 3" xfId="4494"/>
    <cellStyle name="Normal 3 11 17" xfId="4495"/>
    <cellStyle name="Normal 3 11 17 2" xfId="4496"/>
    <cellStyle name="Normal 3 11 17 2 2" xfId="4497"/>
    <cellStyle name="Normal 3 11 17 3" xfId="4498"/>
    <cellStyle name="Normal 3 11 18" xfId="4499"/>
    <cellStyle name="Normal 3 11 18 2" xfId="4500"/>
    <cellStyle name="Normal 3 11 18 2 2" xfId="4501"/>
    <cellStyle name="Normal 3 11 18 3" xfId="4502"/>
    <cellStyle name="Normal 3 11 19" xfId="4503"/>
    <cellStyle name="Normal 3 11 19 2" xfId="4504"/>
    <cellStyle name="Normal 3 11 19 2 2" xfId="4505"/>
    <cellStyle name="Normal 3 11 19 3" xfId="4506"/>
    <cellStyle name="Normal 3 11 2" xfId="4507"/>
    <cellStyle name="Normal 3 11 2 2" xfId="4508"/>
    <cellStyle name="Normal 3 11 2 2 2" xfId="4509"/>
    <cellStyle name="Normal 3 11 2 3" xfId="4510"/>
    <cellStyle name="Normal 3 11 20" xfId="4511"/>
    <cellStyle name="Normal 3 11 20 2" xfId="4512"/>
    <cellStyle name="Normal 3 11 20 2 2" xfId="4513"/>
    <cellStyle name="Normal 3 11 20 3" xfId="4514"/>
    <cellStyle name="Normal 3 11 21" xfId="4515"/>
    <cellStyle name="Normal 3 11 21 2" xfId="4516"/>
    <cellStyle name="Normal 3 11 21 2 2" xfId="4517"/>
    <cellStyle name="Normal 3 11 21 3" xfId="4518"/>
    <cellStyle name="Normal 3 11 22" xfId="4519"/>
    <cellStyle name="Normal 3 11 22 2" xfId="4520"/>
    <cellStyle name="Normal 3 11 22 2 2" xfId="4521"/>
    <cellStyle name="Normal 3 11 22 3" xfId="4522"/>
    <cellStyle name="Normal 3 11 23" xfId="4523"/>
    <cellStyle name="Normal 3 11 23 2" xfId="4524"/>
    <cellStyle name="Normal 3 11 23 2 2" xfId="4525"/>
    <cellStyle name="Normal 3 11 23 3" xfId="4526"/>
    <cellStyle name="Normal 3 11 24" xfId="4527"/>
    <cellStyle name="Normal 3 11 24 2" xfId="4528"/>
    <cellStyle name="Normal 3 11 25" xfId="4529"/>
    <cellStyle name="Normal 3 11 3" xfId="4530"/>
    <cellStyle name="Normal 3 11 3 2" xfId="4531"/>
    <cellStyle name="Normal 3 11 3 2 2" xfId="4532"/>
    <cellStyle name="Normal 3 11 3 3" xfId="4533"/>
    <cellStyle name="Normal 3 11 4" xfId="4534"/>
    <cellStyle name="Normal 3 11 4 2" xfId="4535"/>
    <cellStyle name="Normal 3 11 4 2 2" xfId="4536"/>
    <cellStyle name="Normal 3 11 4 3" xfId="4537"/>
    <cellStyle name="Normal 3 11 5" xfId="4538"/>
    <cellStyle name="Normal 3 11 5 2" xfId="4539"/>
    <cellStyle name="Normal 3 11 5 2 2" xfId="4540"/>
    <cellStyle name="Normal 3 11 5 3" xfId="4541"/>
    <cellStyle name="Normal 3 11 6" xfId="4542"/>
    <cellStyle name="Normal 3 11 6 2" xfId="4543"/>
    <cellStyle name="Normal 3 11 6 2 2" xfId="4544"/>
    <cellStyle name="Normal 3 11 6 3" xfId="4545"/>
    <cellStyle name="Normal 3 11 7" xfId="4546"/>
    <cellStyle name="Normal 3 11 7 2" xfId="4547"/>
    <cellStyle name="Normal 3 11 7 2 2" xfId="4548"/>
    <cellStyle name="Normal 3 11 7 3" xfId="4549"/>
    <cellStyle name="Normal 3 11 8" xfId="4550"/>
    <cellStyle name="Normal 3 11 8 2" xfId="4551"/>
    <cellStyle name="Normal 3 11 8 2 2" xfId="4552"/>
    <cellStyle name="Normal 3 11 8 3" xfId="4553"/>
    <cellStyle name="Normal 3 11 9" xfId="4554"/>
    <cellStyle name="Normal 3 11 9 2" xfId="4555"/>
    <cellStyle name="Normal 3 11 9 2 2" xfId="4556"/>
    <cellStyle name="Normal 3 11 9 3" xfId="4557"/>
    <cellStyle name="Normal 3 12" xfId="4558"/>
    <cellStyle name="Normal 3 12 10" xfId="4559"/>
    <cellStyle name="Normal 3 12 10 2" xfId="4560"/>
    <cellStyle name="Normal 3 12 10 2 2" xfId="4561"/>
    <cellStyle name="Normal 3 12 10 3" xfId="4562"/>
    <cellStyle name="Normal 3 12 11" xfId="4563"/>
    <cellStyle name="Normal 3 12 11 2" xfId="4564"/>
    <cellStyle name="Normal 3 12 11 2 2" xfId="4565"/>
    <cellStyle name="Normal 3 12 11 3" xfId="4566"/>
    <cellStyle name="Normal 3 12 12" xfId="4567"/>
    <cellStyle name="Normal 3 12 12 2" xfId="4568"/>
    <cellStyle name="Normal 3 12 12 2 2" xfId="4569"/>
    <cellStyle name="Normal 3 12 12 3" xfId="4570"/>
    <cellStyle name="Normal 3 12 13" xfId="4571"/>
    <cellStyle name="Normal 3 12 13 2" xfId="4572"/>
    <cellStyle name="Normal 3 12 13 2 2" xfId="4573"/>
    <cellStyle name="Normal 3 12 13 3" xfId="4574"/>
    <cellStyle name="Normal 3 12 14" xfId="4575"/>
    <cellStyle name="Normal 3 12 14 2" xfId="4576"/>
    <cellStyle name="Normal 3 12 14 2 2" xfId="4577"/>
    <cellStyle name="Normal 3 12 14 3" xfId="4578"/>
    <cellStyle name="Normal 3 12 15" xfId="4579"/>
    <cellStyle name="Normal 3 12 15 2" xfId="4580"/>
    <cellStyle name="Normal 3 12 15 2 2" xfId="4581"/>
    <cellStyle name="Normal 3 12 15 3" xfId="4582"/>
    <cellStyle name="Normal 3 12 16" xfId="4583"/>
    <cellStyle name="Normal 3 12 16 2" xfId="4584"/>
    <cellStyle name="Normal 3 12 16 2 2" xfId="4585"/>
    <cellStyle name="Normal 3 12 16 3" xfId="4586"/>
    <cellStyle name="Normal 3 12 17" xfId="4587"/>
    <cellStyle name="Normal 3 12 17 2" xfId="4588"/>
    <cellStyle name="Normal 3 12 17 2 2" xfId="4589"/>
    <cellStyle name="Normal 3 12 17 3" xfId="4590"/>
    <cellStyle name="Normal 3 12 18" xfId="4591"/>
    <cellStyle name="Normal 3 12 18 2" xfId="4592"/>
    <cellStyle name="Normal 3 12 18 2 2" xfId="4593"/>
    <cellStyle name="Normal 3 12 18 3" xfId="4594"/>
    <cellStyle name="Normal 3 12 19" xfId="4595"/>
    <cellStyle name="Normal 3 12 19 2" xfId="4596"/>
    <cellStyle name="Normal 3 12 19 2 2" xfId="4597"/>
    <cellStyle name="Normal 3 12 19 3" xfId="4598"/>
    <cellStyle name="Normal 3 12 2" xfId="4599"/>
    <cellStyle name="Normal 3 12 2 2" xfId="4600"/>
    <cellStyle name="Normal 3 12 2 2 2" xfId="4601"/>
    <cellStyle name="Normal 3 12 2 3" xfId="4602"/>
    <cellStyle name="Normal 3 12 20" xfId="4603"/>
    <cellStyle name="Normal 3 12 20 2" xfId="4604"/>
    <cellStyle name="Normal 3 12 20 2 2" xfId="4605"/>
    <cellStyle name="Normal 3 12 20 3" xfId="4606"/>
    <cellStyle name="Normal 3 12 21" xfId="4607"/>
    <cellStyle name="Normal 3 12 21 2" xfId="4608"/>
    <cellStyle name="Normal 3 12 21 2 2" xfId="4609"/>
    <cellStyle name="Normal 3 12 21 3" xfId="4610"/>
    <cellStyle name="Normal 3 12 22" xfId="4611"/>
    <cellStyle name="Normal 3 12 22 2" xfId="4612"/>
    <cellStyle name="Normal 3 12 22 2 2" xfId="4613"/>
    <cellStyle name="Normal 3 12 22 3" xfId="4614"/>
    <cellStyle name="Normal 3 12 23" xfId="4615"/>
    <cellStyle name="Normal 3 12 23 2" xfId="4616"/>
    <cellStyle name="Normal 3 12 23 2 2" xfId="4617"/>
    <cellStyle name="Normal 3 12 23 3" xfId="4618"/>
    <cellStyle name="Normal 3 12 24" xfId="4619"/>
    <cellStyle name="Normal 3 12 24 2" xfId="4620"/>
    <cellStyle name="Normal 3 12 25" xfId="4621"/>
    <cellStyle name="Normal 3 12 3" xfId="4622"/>
    <cellStyle name="Normal 3 12 3 2" xfId="4623"/>
    <cellStyle name="Normal 3 12 3 2 2" xfId="4624"/>
    <cellStyle name="Normal 3 12 3 3" xfId="4625"/>
    <cellStyle name="Normal 3 12 4" xfId="4626"/>
    <cellStyle name="Normal 3 12 4 2" xfId="4627"/>
    <cellStyle name="Normal 3 12 4 2 2" xfId="4628"/>
    <cellStyle name="Normal 3 12 4 3" xfId="4629"/>
    <cellStyle name="Normal 3 12 5" xfId="4630"/>
    <cellStyle name="Normal 3 12 5 2" xfId="4631"/>
    <cellStyle name="Normal 3 12 5 2 2" xfId="4632"/>
    <cellStyle name="Normal 3 12 5 3" xfId="4633"/>
    <cellStyle name="Normal 3 12 6" xfId="4634"/>
    <cellStyle name="Normal 3 12 6 2" xfId="4635"/>
    <cellStyle name="Normal 3 12 6 2 2" xfId="4636"/>
    <cellStyle name="Normal 3 12 6 3" xfId="4637"/>
    <cellStyle name="Normal 3 12 7" xfId="4638"/>
    <cellStyle name="Normal 3 12 7 2" xfId="4639"/>
    <cellStyle name="Normal 3 12 7 2 2" xfId="4640"/>
    <cellStyle name="Normal 3 12 7 3" xfId="4641"/>
    <cellStyle name="Normal 3 12 8" xfId="4642"/>
    <cellStyle name="Normal 3 12 8 2" xfId="4643"/>
    <cellStyle name="Normal 3 12 8 2 2" xfId="4644"/>
    <cellStyle name="Normal 3 12 8 3" xfId="4645"/>
    <cellStyle name="Normal 3 12 9" xfId="4646"/>
    <cellStyle name="Normal 3 12 9 2" xfId="4647"/>
    <cellStyle name="Normal 3 12 9 2 2" xfId="4648"/>
    <cellStyle name="Normal 3 12 9 3" xfId="4649"/>
    <cellStyle name="Normal 3 13" xfId="4650"/>
    <cellStyle name="Normal 3 13 10" xfId="4651"/>
    <cellStyle name="Normal 3 13 10 2" xfId="4652"/>
    <cellStyle name="Normal 3 13 10 2 2" xfId="4653"/>
    <cellStyle name="Normal 3 13 10 3" xfId="4654"/>
    <cellStyle name="Normal 3 13 11" xfId="4655"/>
    <cellStyle name="Normal 3 13 11 2" xfId="4656"/>
    <cellStyle name="Normal 3 13 11 2 2" xfId="4657"/>
    <cellStyle name="Normal 3 13 11 3" xfId="4658"/>
    <cellStyle name="Normal 3 13 12" xfId="4659"/>
    <cellStyle name="Normal 3 13 12 2" xfId="4660"/>
    <cellStyle name="Normal 3 13 12 2 2" xfId="4661"/>
    <cellStyle name="Normal 3 13 12 3" xfId="4662"/>
    <cellStyle name="Normal 3 13 13" xfId="4663"/>
    <cellStyle name="Normal 3 13 13 2" xfId="4664"/>
    <cellStyle name="Normal 3 13 13 2 2" xfId="4665"/>
    <cellStyle name="Normal 3 13 13 3" xfId="4666"/>
    <cellStyle name="Normal 3 13 14" xfId="4667"/>
    <cellStyle name="Normal 3 13 14 2" xfId="4668"/>
    <cellStyle name="Normal 3 13 14 2 2" xfId="4669"/>
    <cellStyle name="Normal 3 13 14 3" xfId="4670"/>
    <cellStyle name="Normal 3 13 15" xfId="4671"/>
    <cellStyle name="Normal 3 13 15 2" xfId="4672"/>
    <cellStyle name="Normal 3 13 15 2 2" xfId="4673"/>
    <cellStyle name="Normal 3 13 15 3" xfId="4674"/>
    <cellStyle name="Normal 3 13 16" xfId="4675"/>
    <cellStyle name="Normal 3 13 16 2" xfId="4676"/>
    <cellStyle name="Normal 3 13 16 2 2" xfId="4677"/>
    <cellStyle name="Normal 3 13 16 3" xfId="4678"/>
    <cellStyle name="Normal 3 13 17" xfId="4679"/>
    <cellStyle name="Normal 3 13 17 2" xfId="4680"/>
    <cellStyle name="Normal 3 13 17 2 2" xfId="4681"/>
    <cellStyle name="Normal 3 13 17 3" xfId="4682"/>
    <cellStyle name="Normal 3 13 18" xfId="4683"/>
    <cellStyle name="Normal 3 13 18 2" xfId="4684"/>
    <cellStyle name="Normal 3 13 18 2 2" xfId="4685"/>
    <cellStyle name="Normal 3 13 18 3" xfId="4686"/>
    <cellStyle name="Normal 3 13 19" xfId="4687"/>
    <cellStyle name="Normal 3 13 19 2" xfId="4688"/>
    <cellStyle name="Normal 3 13 19 2 2" xfId="4689"/>
    <cellStyle name="Normal 3 13 19 3" xfId="4690"/>
    <cellStyle name="Normal 3 13 2" xfId="4691"/>
    <cellStyle name="Normal 3 13 2 2" xfId="4692"/>
    <cellStyle name="Normal 3 13 2 2 2" xfId="4693"/>
    <cellStyle name="Normal 3 13 2 3" xfId="4694"/>
    <cellStyle name="Normal 3 13 20" xfId="4695"/>
    <cellStyle name="Normal 3 13 20 2" xfId="4696"/>
    <cellStyle name="Normal 3 13 20 2 2" xfId="4697"/>
    <cellStyle name="Normal 3 13 20 3" xfId="4698"/>
    <cellStyle name="Normal 3 13 21" xfId="4699"/>
    <cellStyle name="Normal 3 13 21 2" xfId="4700"/>
    <cellStyle name="Normal 3 13 21 2 2" xfId="4701"/>
    <cellStyle name="Normal 3 13 21 3" xfId="4702"/>
    <cellStyle name="Normal 3 13 22" xfId="4703"/>
    <cellStyle name="Normal 3 13 22 2" xfId="4704"/>
    <cellStyle name="Normal 3 13 22 2 2" xfId="4705"/>
    <cellStyle name="Normal 3 13 22 3" xfId="4706"/>
    <cellStyle name="Normal 3 13 23" xfId="4707"/>
    <cellStyle name="Normal 3 13 23 2" xfId="4708"/>
    <cellStyle name="Normal 3 13 23 2 2" xfId="4709"/>
    <cellStyle name="Normal 3 13 23 3" xfId="4710"/>
    <cellStyle name="Normal 3 13 24" xfId="4711"/>
    <cellStyle name="Normal 3 13 24 2" xfId="4712"/>
    <cellStyle name="Normal 3 13 25" xfId="4713"/>
    <cellStyle name="Normal 3 13 3" xfId="4714"/>
    <cellStyle name="Normal 3 13 3 2" xfId="4715"/>
    <cellStyle name="Normal 3 13 3 2 2" xfId="4716"/>
    <cellStyle name="Normal 3 13 3 3" xfId="4717"/>
    <cellStyle name="Normal 3 13 4" xfId="4718"/>
    <cellStyle name="Normal 3 13 4 2" xfId="4719"/>
    <cellStyle name="Normal 3 13 4 2 2" xfId="4720"/>
    <cellStyle name="Normal 3 13 4 3" xfId="4721"/>
    <cellStyle name="Normal 3 13 5" xfId="4722"/>
    <cellStyle name="Normal 3 13 5 2" xfId="4723"/>
    <cellStyle name="Normal 3 13 5 2 2" xfId="4724"/>
    <cellStyle name="Normal 3 13 5 3" xfId="4725"/>
    <cellStyle name="Normal 3 13 6" xfId="4726"/>
    <cellStyle name="Normal 3 13 6 2" xfId="4727"/>
    <cellStyle name="Normal 3 13 6 2 2" xfId="4728"/>
    <cellStyle name="Normal 3 13 6 3" xfId="4729"/>
    <cellStyle name="Normal 3 13 7" xfId="4730"/>
    <cellStyle name="Normal 3 13 7 2" xfId="4731"/>
    <cellStyle name="Normal 3 13 7 2 2" xfId="4732"/>
    <cellStyle name="Normal 3 13 7 3" xfId="4733"/>
    <cellStyle name="Normal 3 13 8" xfId="4734"/>
    <cellStyle name="Normal 3 13 8 2" xfId="4735"/>
    <cellStyle name="Normal 3 13 8 2 2" xfId="4736"/>
    <cellStyle name="Normal 3 13 8 3" xfId="4737"/>
    <cellStyle name="Normal 3 13 9" xfId="4738"/>
    <cellStyle name="Normal 3 13 9 2" xfId="4739"/>
    <cellStyle name="Normal 3 13 9 2 2" xfId="4740"/>
    <cellStyle name="Normal 3 13 9 3" xfId="4741"/>
    <cellStyle name="Normal 3 14" xfId="4742"/>
    <cellStyle name="Normal 3 14 10" xfId="4743"/>
    <cellStyle name="Normal 3 14 10 2" xfId="4744"/>
    <cellStyle name="Normal 3 14 10 2 2" xfId="4745"/>
    <cellStyle name="Normal 3 14 10 3" xfId="4746"/>
    <cellStyle name="Normal 3 14 11" xfId="4747"/>
    <cellStyle name="Normal 3 14 11 2" xfId="4748"/>
    <cellStyle name="Normal 3 14 11 2 2" xfId="4749"/>
    <cellStyle name="Normal 3 14 11 3" xfId="4750"/>
    <cellStyle name="Normal 3 14 12" xfId="4751"/>
    <cellStyle name="Normal 3 14 12 2" xfId="4752"/>
    <cellStyle name="Normal 3 14 12 2 2" xfId="4753"/>
    <cellStyle name="Normal 3 14 12 3" xfId="4754"/>
    <cellStyle name="Normal 3 14 13" xfId="4755"/>
    <cellStyle name="Normal 3 14 13 2" xfId="4756"/>
    <cellStyle name="Normal 3 14 13 2 2" xfId="4757"/>
    <cellStyle name="Normal 3 14 13 3" xfId="4758"/>
    <cellStyle name="Normal 3 14 14" xfId="4759"/>
    <cellStyle name="Normal 3 14 14 2" xfId="4760"/>
    <cellStyle name="Normal 3 14 14 2 2" xfId="4761"/>
    <cellStyle name="Normal 3 14 14 3" xfId="4762"/>
    <cellStyle name="Normal 3 14 15" xfId="4763"/>
    <cellStyle name="Normal 3 14 15 2" xfId="4764"/>
    <cellStyle name="Normal 3 14 15 2 2" xfId="4765"/>
    <cellStyle name="Normal 3 14 15 3" xfId="4766"/>
    <cellStyle name="Normal 3 14 16" xfId="4767"/>
    <cellStyle name="Normal 3 14 16 2" xfId="4768"/>
    <cellStyle name="Normal 3 14 16 2 2" xfId="4769"/>
    <cellStyle name="Normal 3 14 16 3" xfId="4770"/>
    <cellStyle name="Normal 3 14 17" xfId="4771"/>
    <cellStyle name="Normal 3 14 17 2" xfId="4772"/>
    <cellStyle name="Normal 3 14 17 2 2" xfId="4773"/>
    <cellStyle name="Normal 3 14 17 3" xfId="4774"/>
    <cellStyle name="Normal 3 14 18" xfId="4775"/>
    <cellStyle name="Normal 3 14 18 2" xfId="4776"/>
    <cellStyle name="Normal 3 14 18 2 2" xfId="4777"/>
    <cellStyle name="Normal 3 14 18 3" xfId="4778"/>
    <cellStyle name="Normal 3 14 19" xfId="4779"/>
    <cellStyle name="Normal 3 14 19 2" xfId="4780"/>
    <cellStyle name="Normal 3 14 19 2 2" xfId="4781"/>
    <cellStyle name="Normal 3 14 19 3" xfId="4782"/>
    <cellStyle name="Normal 3 14 2" xfId="4783"/>
    <cellStyle name="Normal 3 14 2 2" xfId="4784"/>
    <cellStyle name="Normal 3 14 2 2 2" xfId="4785"/>
    <cellStyle name="Normal 3 14 2 3" xfId="4786"/>
    <cellStyle name="Normal 3 14 20" xfId="4787"/>
    <cellStyle name="Normal 3 14 20 2" xfId="4788"/>
    <cellStyle name="Normal 3 14 20 2 2" xfId="4789"/>
    <cellStyle name="Normal 3 14 20 3" xfId="4790"/>
    <cellStyle name="Normal 3 14 21" xfId="4791"/>
    <cellStyle name="Normal 3 14 21 2" xfId="4792"/>
    <cellStyle name="Normal 3 14 21 2 2" xfId="4793"/>
    <cellStyle name="Normal 3 14 21 3" xfId="4794"/>
    <cellStyle name="Normal 3 14 22" xfId="4795"/>
    <cellStyle name="Normal 3 14 22 2" xfId="4796"/>
    <cellStyle name="Normal 3 14 22 2 2" xfId="4797"/>
    <cellStyle name="Normal 3 14 22 3" xfId="4798"/>
    <cellStyle name="Normal 3 14 23" xfId="4799"/>
    <cellStyle name="Normal 3 14 23 2" xfId="4800"/>
    <cellStyle name="Normal 3 14 23 2 2" xfId="4801"/>
    <cellStyle name="Normal 3 14 23 3" xfId="4802"/>
    <cellStyle name="Normal 3 14 24" xfId="4803"/>
    <cellStyle name="Normal 3 14 24 2" xfId="4804"/>
    <cellStyle name="Normal 3 14 25" xfId="4805"/>
    <cellStyle name="Normal 3 14 3" xfId="4806"/>
    <cellStyle name="Normal 3 14 3 2" xfId="4807"/>
    <cellStyle name="Normal 3 14 3 2 2" xfId="4808"/>
    <cellStyle name="Normal 3 14 3 3" xfId="4809"/>
    <cellStyle name="Normal 3 14 4" xfId="4810"/>
    <cellStyle name="Normal 3 14 4 2" xfId="4811"/>
    <cellStyle name="Normal 3 14 4 2 2" xfId="4812"/>
    <cellStyle name="Normal 3 14 4 3" xfId="4813"/>
    <cellStyle name="Normal 3 14 5" xfId="4814"/>
    <cellStyle name="Normal 3 14 5 2" xfId="4815"/>
    <cellStyle name="Normal 3 14 5 2 2" xfId="4816"/>
    <cellStyle name="Normal 3 14 5 3" xfId="4817"/>
    <cellStyle name="Normal 3 14 6" xfId="4818"/>
    <cellStyle name="Normal 3 14 6 2" xfId="4819"/>
    <cellStyle name="Normal 3 14 6 2 2" xfId="4820"/>
    <cellStyle name="Normal 3 14 6 3" xfId="4821"/>
    <cellStyle name="Normal 3 14 7" xfId="4822"/>
    <cellStyle name="Normal 3 14 7 2" xfId="4823"/>
    <cellStyle name="Normal 3 14 7 2 2" xfId="4824"/>
    <cellStyle name="Normal 3 14 7 3" xfId="4825"/>
    <cellStyle name="Normal 3 14 8" xfId="4826"/>
    <cellStyle name="Normal 3 14 8 2" xfId="4827"/>
    <cellStyle name="Normal 3 14 8 2 2" xfId="4828"/>
    <cellStyle name="Normal 3 14 8 3" xfId="4829"/>
    <cellStyle name="Normal 3 14 9" xfId="4830"/>
    <cellStyle name="Normal 3 14 9 2" xfId="4831"/>
    <cellStyle name="Normal 3 14 9 2 2" xfId="4832"/>
    <cellStyle name="Normal 3 14 9 3" xfId="4833"/>
    <cellStyle name="Normal 3 15" xfId="4834"/>
    <cellStyle name="Normal 3 15 10" xfId="4835"/>
    <cellStyle name="Normal 3 15 10 2" xfId="4836"/>
    <cellStyle name="Normal 3 15 10 2 2" xfId="4837"/>
    <cellStyle name="Normal 3 15 10 3" xfId="4838"/>
    <cellStyle name="Normal 3 15 11" xfId="4839"/>
    <cellStyle name="Normal 3 15 11 2" xfId="4840"/>
    <cellStyle name="Normal 3 15 11 2 2" xfId="4841"/>
    <cellStyle name="Normal 3 15 11 3" xfId="4842"/>
    <cellStyle name="Normal 3 15 12" xfId="4843"/>
    <cellStyle name="Normal 3 15 12 2" xfId="4844"/>
    <cellStyle name="Normal 3 15 12 2 2" xfId="4845"/>
    <cellStyle name="Normal 3 15 12 3" xfId="4846"/>
    <cellStyle name="Normal 3 15 13" xfId="4847"/>
    <cellStyle name="Normal 3 15 13 2" xfId="4848"/>
    <cellStyle name="Normal 3 15 13 2 2" xfId="4849"/>
    <cellStyle name="Normal 3 15 13 3" xfId="4850"/>
    <cellStyle name="Normal 3 15 14" xfId="4851"/>
    <cellStyle name="Normal 3 15 14 2" xfId="4852"/>
    <cellStyle name="Normal 3 15 14 2 2" xfId="4853"/>
    <cellStyle name="Normal 3 15 14 3" xfId="4854"/>
    <cellStyle name="Normal 3 15 15" xfId="4855"/>
    <cellStyle name="Normal 3 15 15 2" xfId="4856"/>
    <cellStyle name="Normal 3 15 15 2 2" xfId="4857"/>
    <cellStyle name="Normal 3 15 15 3" xfId="4858"/>
    <cellStyle name="Normal 3 15 16" xfId="4859"/>
    <cellStyle name="Normal 3 15 16 2" xfId="4860"/>
    <cellStyle name="Normal 3 15 16 2 2" xfId="4861"/>
    <cellStyle name="Normal 3 15 16 3" xfId="4862"/>
    <cellStyle name="Normal 3 15 17" xfId="4863"/>
    <cellStyle name="Normal 3 15 17 2" xfId="4864"/>
    <cellStyle name="Normal 3 15 17 2 2" xfId="4865"/>
    <cellStyle name="Normal 3 15 17 3" xfId="4866"/>
    <cellStyle name="Normal 3 15 18" xfId="4867"/>
    <cellStyle name="Normal 3 15 18 2" xfId="4868"/>
    <cellStyle name="Normal 3 15 18 2 2" xfId="4869"/>
    <cellStyle name="Normal 3 15 18 3" xfId="4870"/>
    <cellStyle name="Normal 3 15 19" xfId="4871"/>
    <cellStyle name="Normal 3 15 19 2" xfId="4872"/>
    <cellStyle name="Normal 3 15 19 2 2" xfId="4873"/>
    <cellStyle name="Normal 3 15 19 3" xfId="4874"/>
    <cellStyle name="Normal 3 15 2" xfId="4875"/>
    <cellStyle name="Normal 3 15 2 2" xfId="4876"/>
    <cellStyle name="Normal 3 15 2 2 2" xfId="4877"/>
    <cellStyle name="Normal 3 15 2 3" xfId="4878"/>
    <cellStyle name="Normal 3 15 20" xfId="4879"/>
    <cellStyle name="Normal 3 15 20 2" xfId="4880"/>
    <cellStyle name="Normal 3 15 20 2 2" xfId="4881"/>
    <cellStyle name="Normal 3 15 20 3" xfId="4882"/>
    <cellStyle name="Normal 3 15 21" xfId="4883"/>
    <cellStyle name="Normal 3 15 21 2" xfId="4884"/>
    <cellStyle name="Normal 3 15 21 2 2" xfId="4885"/>
    <cellStyle name="Normal 3 15 21 3" xfId="4886"/>
    <cellStyle name="Normal 3 15 22" xfId="4887"/>
    <cellStyle name="Normal 3 15 22 2" xfId="4888"/>
    <cellStyle name="Normal 3 15 22 2 2" xfId="4889"/>
    <cellStyle name="Normal 3 15 22 3" xfId="4890"/>
    <cellStyle name="Normal 3 15 23" xfId="4891"/>
    <cellStyle name="Normal 3 15 23 2" xfId="4892"/>
    <cellStyle name="Normal 3 15 23 2 2" xfId="4893"/>
    <cellStyle name="Normal 3 15 23 3" xfId="4894"/>
    <cellStyle name="Normal 3 15 24" xfId="4895"/>
    <cellStyle name="Normal 3 15 24 2" xfId="4896"/>
    <cellStyle name="Normal 3 15 25" xfId="4897"/>
    <cellStyle name="Normal 3 15 3" xfId="4898"/>
    <cellStyle name="Normal 3 15 3 2" xfId="4899"/>
    <cellStyle name="Normal 3 15 3 2 2" xfId="4900"/>
    <cellStyle name="Normal 3 15 3 3" xfId="4901"/>
    <cellStyle name="Normal 3 15 4" xfId="4902"/>
    <cellStyle name="Normal 3 15 4 2" xfId="4903"/>
    <cellStyle name="Normal 3 15 4 2 2" xfId="4904"/>
    <cellStyle name="Normal 3 15 4 3" xfId="4905"/>
    <cellStyle name="Normal 3 15 5" xfId="4906"/>
    <cellStyle name="Normal 3 15 5 2" xfId="4907"/>
    <cellStyle name="Normal 3 15 5 2 2" xfId="4908"/>
    <cellStyle name="Normal 3 15 5 3" xfId="4909"/>
    <cellStyle name="Normal 3 15 6" xfId="4910"/>
    <cellStyle name="Normal 3 15 6 2" xfId="4911"/>
    <cellStyle name="Normal 3 15 6 2 2" xfId="4912"/>
    <cellStyle name="Normal 3 15 6 3" xfId="4913"/>
    <cellStyle name="Normal 3 15 7" xfId="4914"/>
    <cellStyle name="Normal 3 15 7 2" xfId="4915"/>
    <cellStyle name="Normal 3 15 7 2 2" xfId="4916"/>
    <cellStyle name="Normal 3 15 7 3" xfId="4917"/>
    <cellStyle name="Normal 3 15 8" xfId="4918"/>
    <cellStyle name="Normal 3 15 8 2" xfId="4919"/>
    <cellStyle name="Normal 3 15 8 2 2" xfId="4920"/>
    <cellStyle name="Normal 3 15 8 3" xfId="4921"/>
    <cellStyle name="Normal 3 15 9" xfId="4922"/>
    <cellStyle name="Normal 3 15 9 2" xfId="4923"/>
    <cellStyle name="Normal 3 15 9 2 2" xfId="4924"/>
    <cellStyle name="Normal 3 15 9 3" xfId="4925"/>
    <cellStyle name="Normal 3 16" xfId="4926"/>
    <cellStyle name="Normal 3 16 10" xfId="4927"/>
    <cellStyle name="Normal 3 16 10 2" xfId="4928"/>
    <cellStyle name="Normal 3 16 10 2 2" xfId="4929"/>
    <cellStyle name="Normal 3 16 10 3" xfId="4930"/>
    <cellStyle name="Normal 3 16 11" xfId="4931"/>
    <cellStyle name="Normal 3 16 11 2" xfId="4932"/>
    <cellStyle name="Normal 3 16 11 2 2" xfId="4933"/>
    <cellStyle name="Normal 3 16 11 3" xfId="4934"/>
    <cellStyle name="Normal 3 16 12" xfId="4935"/>
    <cellStyle name="Normal 3 16 12 2" xfId="4936"/>
    <cellStyle name="Normal 3 16 12 2 2" xfId="4937"/>
    <cellStyle name="Normal 3 16 12 3" xfId="4938"/>
    <cellStyle name="Normal 3 16 13" xfId="4939"/>
    <cellStyle name="Normal 3 16 13 2" xfId="4940"/>
    <cellStyle name="Normal 3 16 13 2 2" xfId="4941"/>
    <cellStyle name="Normal 3 16 13 3" xfId="4942"/>
    <cellStyle name="Normal 3 16 14" xfId="4943"/>
    <cellStyle name="Normal 3 16 14 2" xfId="4944"/>
    <cellStyle name="Normal 3 16 14 2 2" xfId="4945"/>
    <cellStyle name="Normal 3 16 14 3" xfId="4946"/>
    <cellStyle name="Normal 3 16 15" xfId="4947"/>
    <cellStyle name="Normal 3 16 15 2" xfId="4948"/>
    <cellStyle name="Normal 3 16 15 2 2" xfId="4949"/>
    <cellStyle name="Normal 3 16 15 3" xfId="4950"/>
    <cellStyle name="Normal 3 16 16" xfId="4951"/>
    <cellStyle name="Normal 3 16 16 2" xfId="4952"/>
    <cellStyle name="Normal 3 16 16 2 2" xfId="4953"/>
    <cellStyle name="Normal 3 16 16 3" xfId="4954"/>
    <cellStyle name="Normal 3 16 17" xfId="4955"/>
    <cellStyle name="Normal 3 16 17 2" xfId="4956"/>
    <cellStyle name="Normal 3 16 17 2 2" xfId="4957"/>
    <cellStyle name="Normal 3 16 17 3" xfId="4958"/>
    <cellStyle name="Normal 3 16 18" xfId="4959"/>
    <cellStyle name="Normal 3 16 18 2" xfId="4960"/>
    <cellStyle name="Normal 3 16 18 2 2" xfId="4961"/>
    <cellStyle name="Normal 3 16 18 3" xfId="4962"/>
    <cellStyle name="Normal 3 16 19" xfId="4963"/>
    <cellStyle name="Normal 3 16 19 2" xfId="4964"/>
    <cellStyle name="Normal 3 16 19 2 2" xfId="4965"/>
    <cellStyle name="Normal 3 16 19 3" xfId="4966"/>
    <cellStyle name="Normal 3 16 2" xfId="4967"/>
    <cellStyle name="Normal 3 16 2 2" xfId="4968"/>
    <cellStyle name="Normal 3 16 2 2 2" xfId="4969"/>
    <cellStyle name="Normal 3 16 2 3" xfId="4970"/>
    <cellStyle name="Normal 3 16 20" xfId="4971"/>
    <cellStyle name="Normal 3 16 20 2" xfId="4972"/>
    <cellStyle name="Normal 3 16 20 2 2" xfId="4973"/>
    <cellStyle name="Normal 3 16 20 3" xfId="4974"/>
    <cellStyle name="Normal 3 16 21" xfId="4975"/>
    <cellStyle name="Normal 3 16 21 2" xfId="4976"/>
    <cellStyle name="Normal 3 16 21 2 2" xfId="4977"/>
    <cellStyle name="Normal 3 16 21 3" xfId="4978"/>
    <cellStyle name="Normal 3 16 22" xfId="4979"/>
    <cellStyle name="Normal 3 16 22 2" xfId="4980"/>
    <cellStyle name="Normal 3 16 22 2 2" xfId="4981"/>
    <cellStyle name="Normal 3 16 22 3" xfId="4982"/>
    <cellStyle name="Normal 3 16 23" xfId="4983"/>
    <cellStyle name="Normal 3 16 23 2" xfId="4984"/>
    <cellStyle name="Normal 3 16 23 2 2" xfId="4985"/>
    <cellStyle name="Normal 3 16 23 3" xfId="4986"/>
    <cellStyle name="Normal 3 16 24" xfId="4987"/>
    <cellStyle name="Normal 3 16 24 2" xfId="4988"/>
    <cellStyle name="Normal 3 16 25" xfId="4989"/>
    <cellStyle name="Normal 3 16 3" xfId="4990"/>
    <cellStyle name="Normal 3 16 3 2" xfId="4991"/>
    <cellStyle name="Normal 3 16 3 2 2" xfId="4992"/>
    <cellStyle name="Normal 3 16 3 3" xfId="4993"/>
    <cellStyle name="Normal 3 16 4" xfId="4994"/>
    <cellStyle name="Normal 3 16 4 2" xfId="4995"/>
    <cellStyle name="Normal 3 16 4 2 2" xfId="4996"/>
    <cellStyle name="Normal 3 16 4 3" xfId="4997"/>
    <cellStyle name="Normal 3 16 5" xfId="4998"/>
    <cellStyle name="Normal 3 16 5 2" xfId="4999"/>
    <cellStyle name="Normal 3 16 5 2 2" xfId="5000"/>
    <cellStyle name="Normal 3 16 5 3" xfId="5001"/>
    <cellStyle name="Normal 3 16 6" xfId="5002"/>
    <cellStyle name="Normal 3 16 6 2" xfId="5003"/>
    <cellStyle name="Normal 3 16 6 2 2" xfId="5004"/>
    <cellStyle name="Normal 3 16 6 3" xfId="5005"/>
    <cellStyle name="Normal 3 16 7" xfId="5006"/>
    <cellStyle name="Normal 3 16 7 2" xfId="5007"/>
    <cellStyle name="Normal 3 16 7 2 2" xfId="5008"/>
    <cellStyle name="Normal 3 16 7 3" xfId="5009"/>
    <cellStyle name="Normal 3 16 8" xfId="5010"/>
    <cellStyle name="Normal 3 16 8 2" xfId="5011"/>
    <cellStyle name="Normal 3 16 8 2 2" xfId="5012"/>
    <cellStyle name="Normal 3 16 8 3" xfId="5013"/>
    <cellStyle name="Normal 3 16 9" xfId="5014"/>
    <cellStyle name="Normal 3 16 9 2" xfId="5015"/>
    <cellStyle name="Normal 3 16 9 2 2" xfId="5016"/>
    <cellStyle name="Normal 3 16 9 3" xfId="5017"/>
    <cellStyle name="Normal 3 17" xfId="5018"/>
    <cellStyle name="Normal 3 17 10" xfId="5019"/>
    <cellStyle name="Normal 3 17 10 2" xfId="5020"/>
    <cellStyle name="Normal 3 17 10 2 2" xfId="5021"/>
    <cellStyle name="Normal 3 17 10 3" xfId="5022"/>
    <cellStyle name="Normal 3 17 11" xfId="5023"/>
    <cellStyle name="Normal 3 17 11 2" xfId="5024"/>
    <cellStyle name="Normal 3 17 11 2 2" xfId="5025"/>
    <cellStyle name="Normal 3 17 11 3" xfId="5026"/>
    <cellStyle name="Normal 3 17 12" xfId="5027"/>
    <cellStyle name="Normal 3 17 12 2" xfId="5028"/>
    <cellStyle name="Normal 3 17 12 2 2" xfId="5029"/>
    <cellStyle name="Normal 3 17 12 3" xfId="5030"/>
    <cellStyle name="Normal 3 17 13" xfId="5031"/>
    <cellStyle name="Normal 3 17 13 2" xfId="5032"/>
    <cellStyle name="Normal 3 17 13 2 2" xfId="5033"/>
    <cellStyle name="Normal 3 17 13 3" xfId="5034"/>
    <cellStyle name="Normal 3 17 14" xfId="5035"/>
    <cellStyle name="Normal 3 17 14 2" xfId="5036"/>
    <cellStyle name="Normal 3 17 14 2 2" xfId="5037"/>
    <cellStyle name="Normal 3 17 14 3" xfId="5038"/>
    <cellStyle name="Normal 3 17 15" xfId="5039"/>
    <cellStyle name="Normal 3 17 15 2" xfId="5040"/>
    <cellStyle name="Normal 3 17 15 2 2" xfId="5041"/>
    <cellStyle name="Normal 3 17 15 3" xfId="5042"/>
    <cellStyle name="Normal 3 17 16" xfId="5043"/>
    <cellStyle name="Normal 3 17 16 2" xfId="5044"/>
    <cellStyle name="Normal 3 17 16 2 2" xfId="5045"/>
    <cellStyle name="Normal 3 17 16 3" xfId="5046"/>
    <cellStyle name="Normal 3 17 17" xfId="5047"/>
    <cellStyle name="Normal 3 17 17 2" xfId="5048"/>
    <cellStyle name="Normal 3 17 17 2 2" xfId="5049"/>
    <cellStyle name="Normal 3 17 17 3" xfId="5050"/>
    <cellStyle name="Normal 3 17 18" xfId="5051"/>
    <cellStyle name="Normal 3 17 18 2" xfId="5052"/>
    <cellStyle name="Normal 3 17 18 2 2" xfId="5053"/>
    <cellStyle name="Normal 3 17 18 3" xfId="5054"/>
    <cellStyle name="Normal 3 17 19" xfId="5055"/>
    <cellStyle name="Normal 3 17 19 2" xfId="5056"/>
    <cellStyle name="Normal 3 17 19 2 2" xfId="5057"/>
    <cellStyle name="Normal 3 17 19 3" xfId="5058"/>
    <cellStyle name="Normal 3 17 2" xfId="5059"/>
    <cellStyle name="Normal 3 17 2 2" xfId="5060"/>
    <cellStyle name="Normal 3 17 2 2 2" xfId="5061"/>
    <cellStyle name="Normal 3 17 2 3" xfId="5062"/>
    <cellStyle name="Normal 3 17 20" xfId="5063"/>
    <cellStyle name="Normal 3 17 20 2" xfId="5064"/>
    <cellStyle name="Normal 3 17 20 2 2" xfId="5065"/>
    <cellStyle name="Normal 3 17 20 3" xfId="5066"/>
    <cellStyle name="Normal 3 17 21" xfId="5067"/>
    <cellStyle name="Normal 3 17 21 2" xfId="5068"/>
    <cellStyle name="Normal 3 17 21 2 2" xfId="5069"/>
    <cellStyle name="Normal 3 17 21 3" xfId="5070"/>
    <cellStyle name="Normal 3 17 22" xfId="5071"/>
    <cellStyle name="Normal 3 17 22 2" xfId="5072"/>
    <cellStyle name="Normal 3 17 22 2 2" xfId="5073"/>
    <cellStyle name="Normal 3 17 22 3" xfId="5074"/>
    <cellStyle name="Normal 3 17 23" xfId="5075"/>
    <cellStyle name="Normal 3 17 23 2" xfId="5076"/>
    <cellStyle name="Normal 3 17 23 2 2" xfId="5077"/>
    <cellStyle name="Normal 3 17 23 3" xfId="5078"/>
    <cellStyle name="Normal 3 17 24" xfId="5079"/>
    <cellStyle name="Normal 3 17 24 2" xfId="5080"/>
    <cellStyle name="Normal 3 17 25" xfId="5081"/>
    <cellStyle name="Normal 3 17 3" xfId="5082"/>
    <cellStyle name="Normal 3 17 3 2" xfId="5083"/>
    <cellStyle name="Normal 3 17 3 2 2" xfId="5084"/>
    <cellStyle name="Normal 3 17 3 3" xfId="5085"/>
    <cellStyle name="Normal 3 17 4" xfId="5086"/>
    <cellStyle name="Normal 3 17 4 2" xfId="5087"/>
    <cellStyle name="Normal 3 17 4 2 2" xfId="5088"/>
    <cellStyle name="Normal 3 17 4 3" xfId="5089"/>
    <cellStyle name="Normal 3 17 5" xfId="5090"/>
    <cellStyle name="Normal 3 17 5 2" xfId="5091"/>
    <cellStyle name="Normal 3 17 5 2 2" xfId="5092"/>
    <cellStyle name="Normal 3 17 5 3" xfId="5093"/>
    <cellStyle name="Normal 3 17 6" xfId="5094"/>
    <cellStyle name="Normal 3 17 6 2" xfId="5095"/>
    <cellStyle name="Normal 3 17 6 2 2" xfId="5096"/>
    <cellStyle name="Normal 3 17 6 3" xfId="5097"/>
    <cellStyle name="Normal 3 17 7" xfId="5098"/>
    <cellStyle name="Normal 3 17 7 2" xfId="5099"/>
    <cellStyle name="Normal 3 17 7 2 2" xfId="5100"/>
    <cellStyle name="Normal 3 17 7 3" xfId="5101"/>
    <cellStyle name="Normal 3 17 8" xfId="5102"/>
    <cellStyle name="Normal 3 17 8 2" xfId="5103"/>
    <cellStyle name="Normal 3 17 8 2 2" xfId="5104"/>
    <cellStyle name="Normal 3 17 8 3" xfId="5105"/>
    <cellStyle name="Normal 3 17 9" xfId="5106"/>
    <cellStyle name="Normal 3 17 9 2" xfId="5107"/>
    <cellStyle name="Normal 3 17 9 2 2" xfId="5108"/>
    <cellStyle name="Normal 3 17 9 3" xfId="5109"/>
    <cellStyle name="Normal 3 18" xfId="5110"/>
    <cellStyle name="Normal 3 18 10" xfId="5111"/>
    <cellStyle name="Normal 3 18 10 2" xfId="5112"/>
    <cellStyle name="Normal 3 18 10 2 2" xfId="5113"/>
    <cellStyle name="Normal 3 18 10 3" xfId="5114"/>
    <cellStyle name="Normal 3 18 11" xfId="5115"/>
    <cellStyle name="Normal 3 18 11 2" xfId="5116"/>
    <cellStyle name="Normal 3 18 11 2 2" xfId="5117"/>
    <cellStyle name="Normal 3 18 11 3" xfId="5118"/>
    <cellStyle name="Normal 3 18 12" xfId="5119"/>
    <cellStyle name="Normal 3 18 12 2" xfId="5120"/>
    <cellStyle name="Normal 3 18 12 2 2" xfId="5121"/>
    <cellStyle name="Normal 3 18 12 3" xfId="5122"/>
    <cellStyle name="Normal 3 18 13" xfId="5123"/>
    <cellStyle name="Normal 3 18 13 2" xfId="5124"/>
    <cellStyle name="Normal 3 18 13 2 2" xfId="5125"/>
    <cellStyle name="Normal 3 18 13 3" xfId="5126"/>
    <cellStyle name="Normal 3 18 14" xfId="5127"/>
    <cellStyle name="Normal 3 18 14 2" xfId="5128"/>
    <cellStyle name="Normal 3 18 14 2 2" xfId="5129"/>
    <cellStyle name="Normal 3 18 14 3" xfId="5130"/>
    <cellStyle name="Normal 3 18 15" xfId="5131"/>
    <cellStyle name="Normal 3 18 15 2" xfId="5132"/>
    <cellStyle name="Normal 3 18 15 2 2" xfId="5133"/>
    <cellStyle name="Normal 3 18 15 3" xfId="5134"/>
    <cellStyle name="Normal 3 18 16" xfId="5135"/>
    <cellStyle name="Normal 3 18 16 2" xfId="5136"/>
    <cellStyle name="Normal 3 18 16 2 2" xfId="5137"/>
    <cellStyle name="Normal 3 18 16 3" xfId="5138"/>
    <cellStyle name="Normal 3 18 17" xfId="5139"/>
    <cellStyle name="Normal 3 18 17 2" xfId="5140"/>
    <cellStyle name="Normal 3 18 17 2 2" xfId="5141"/>
    <cellStyle name="Normal 3 18 17 3" xfId="5142"/>
    <cellStyle name="Normal 3 18 18" xfId="5143"/>
    <cellStyle name="Normal 3 18 18 2" xfId="5144"/>
    <cellStyle name="Normal 3 18 18 2 2" xfId="5145"/>
    <cellStyle name="Normal 3 18 18 3" xfId="5146"/>
    <cellStyle name="Normal 3 18 19" xfId="5147"/>
    <cellStyle name="Normal 3 18 19 2" xfId="5148"/>
    <cellStyle name="Normal 3 18 19 2 2" xfId="5149"/>
    <cellStyle name="Normal 3 18 19 3" xfId="5150"/>
    <cellStyle name="Normal 3 18 2" xfId="5151"/>
    <cellStyle name="Normal 3 18 2 2" xfId="5152"/>
    <cellStyle name="Normal 3 18 2 2 2" xfId="5153"/>
    <cellStyle name="Normal 3 18 2 3" xfId="5154"/>
    <cellStyle name="Normal 3 18 20" xfId="5155"/>
    <cellStyle name="Normal 3 18 20 2" xfId="5156"/>
    <cellStyle name="Normal 3 18 20 2 2" xfId="5157"/>
    <cellStyle name="Normal 3 18 20 3" xfId="5158"/>
    <cellStyle name="Normal 3 18 21" xfId="5159"/>
    <cellStyle name="Normal 3 18 21 2" xfId="5160"/>
    <cellStyle name="Normal 3 18 21 2 2" xfId="5161"/>
    <cellStyle name="Normal 3 18 21 3" xfId="5162"/>
    <cellStyle name="Normal 3 18 22" xfId="5163"/>
    <cellStyle name="Normal 3 18 22 2" xfId="5164"/>
    <cellStyle name="Normal 3 18 22 2 2" xfId="5165"/>
    <cellStyle name="Normal 3 18 22 3" xfId="5166"/>
    <cellStyle name="Normal 3 18 23" xfId="5167"/>
    <cellStyle name="Normal 3 18 23 2" xfId="5168"/>
    <cellStyle name="Normal 3 18 23 2 2" xfId="5169"/>
    <cellStyle name="Normal 3 18 23 3" xfId="5170"/>
    <cellStyle name="Normal 3 18 24" xfId="5171"/>
    <cellStyle name="Normal 3 18 24 2" xfId="5172"/>
    <cellStyle name="Normal 3 18 25" xfId="5173"/>
    <cellStyle name="Normal 3 18 3" xfId="5174"/>
    <cellStyle name="Normal 3 18 3 2" xfId="5175"/>
    <cellStyle name="Normal 3 18 3 2 2" xfId="5176"/>
    <cellStyle name="Normal 3 18 3 3" xfId="5177"/>
    <cellStyle name="Normal 3 18 4" xfId="5178"/>
    <cellStyle name="Normal 3 18 4 2" xfId="5179"/>
    <cellStyle name="Normal 3 18 4 2 2" xfId="5180"/>
    <cellStyle name="Normal 3 18 4 3" xfId="5181"/>
    <cellStyle name="Normal 3 18 5" xfId="5182"/>
    <cellStyle name="Normal 3 18 5 2" xfId="5183"/>
    <cellStyle name="Normal 3 18 5 2 2" xfId="5184"/>
    <cellStyle name="Normal 3 18 5 3" xfId="5185"/>
    <cellStyle name="Normal 3 18 6" xfId="5186"/>
    <cellStyle name="Normal 3 18 6 2" xfId="5187"/>
    <cellStyle name="Normal 3 18 6 2 2" xfId="5188"/>
    <cellStyle name="Normal 3 18 6 3" xfId="5189"/>
    <cellStyle name="Normal 3 18 7" xfId="5190"/>
    <cellStyle name="Normal 3 18 7 2" xfId="5191"/>
    <cellStyle name="Normal 3 18 7 2 2" xfId="5192"/>
    <cellStyle name="Normal 3 18 7 3" xfId="5193"/>
    <cellStyle name="Normal 3 18 8" xfId="5194"/>
    <cellStyle name="Normal 3 18 8 2" xfId="5195"/>
    <cellStyle name="Normal 3 18 8 2 2" xfId="5196"/>
    <cellStyle name="Normal 3 18 8 3" xfId="5197"/>
    <cellStyle name="Normal 3 18 9" xfId="5198"/>
    <cellStyle name="Normal 3 18 9 2" xfId="5199"/>
    <cellStyle name="Normal 3 18 9 2 2" xfId="5200"/>
    <cellStyle name="Normal 3 18 9 3" xfId="5201"/>
    <cellStyle name="Normal 3 19" xfId="5202"/>
    <cellStyle name="Normal 3 19 10" xfId="5203"/>
    <cellStyle name="Normal 3 19 10 2" xfId="5204"/>
    <cellStyle name="Normal 3 19 10 2 2" xfId="5205"/>
    <cellStyle name="Normal 3 19 10 3" xfId="5206"/>
    <cellStyle name="Normal 3 19 11" xfId="5207"/>
    <cellStyle name="Normal 3 19 11 2" xfId="5208"/>
    <cellStyle name="Normal 3 19 11 2 2" xfId="5209"/>
    <cellStyle name="Normal 3 19 11 3" xfId="5210"/>
    <cellStyle name="Normal 3 19 12" xfId="5211"/>
    <cellStyle name="Normal 3 19 12 2" xfId="5212"/>
    <cellStyle name="Normal 3 19 12 2 2" xfId="5213"/>
    <cellStyle name="Normal 3 19 12 3" xfId="5214"/>
    <cellStyle name="Normal 3 19 13" xfId="5215"/>
    <cellStyle name="Normal 3 19 13 2" xfId="5216"/>
    <cellStyle name="Normal 3 19 13 2 2" xfId="5217"/>
    <cellStyle name="Normal 3 19 13 3" xfId="5218"/>
    <cellStyle name="Normal 3 19 14" xfId="5219"/>
    <cellStyle name="Normal 3 19 14 2" xfId="5220"/>
    <cellStyle name="Normal 3 19 14 2 2" xfId="5221"/>
    <cellStyle name="Normal 3 19 14 3" xfId="5222"/>
    <cellStyle name="Normal 3 19 15" xfId="5223"/>
    <cellStyle name="Normal 3 19 15 2" xfId="5224"/>
    <cellStyle name="Normal 3 19 15 2 2" xfId="5225"/>
    <cellStyle name="Normal 3 19 15 3" xfId="5226"/>
    <cellStyle name="Normal 3 19 16" xfId="5227"/>
    <cellStyle name="Normal 3 19 16 2" xfId="5228"/>
    <cellStyle name="Normal 3 19 16 2 2" xfId="5229"/>
    <cellStyle name="Normal 3 19 16 3" xfId="5230"/>
    <cellStyle name="Normal 3 19 17" xfId="5231"/>
    <cellStyle name="Normal 3 19 17 2" xfId="5232"/>
    <cellStyle name="Normal 3 19 17 2 2" xfId="5233"/>
    <cellStyle name="Normal 3 19 17 3" xfId="5234"/>
    <cellStyle name="Normal 3 19 18" xfId="5235"/>
    <cellStyle name="Normal 3 19 18 2" xfId="5236"/>
    <cellStyle name="Normal 3 19 18 2 2" xfId="5237"/>
    <cellStyle name="Normal 3 19 18 3" xfId="5238"/>
    <cellStyle name="Normal 3 19 19" xfId="5239"/>
    <cellStyle name="Normal 3 19 19 2" xfId="5240"/>
    <cellStyle name="Normal 3 19 19 2 2" xfId="5241"/>
    <cellStyle name="Normal 3 19 19 3" xfId="5242"/>
    <cellStyle name="Normal 3 19 2" xfId="5243"/>
    <cellStyle name="Normal 3 19 2 2" xfId="5244"/>
    <cellStyle name="Normal 3 19 2 2 2" xfId="5245"/>
    <cellStyle name="Normal 3 19 2 3" xfId="5246"/>
    <cellStyle name="Normal 3 19 20" xfId="5247"/>
    <cellStyle name="Normal 3 19 20 2" xfId="5248"/>
    <cellStyle name="Normal 3 19 20 2 2" xfId="5249"/>
    <cellStyle name="Normal 3 19 20 3" xfId="5250"/>
    <cellStyle name="Normal 3 19 21" xfId="5251"/>
    <cellStyle name="Normal 3 19 21 2" xfId="5252"/>
    <cellStyle name="Normal 3 19 21 2 2" xfId="5253"/>
    <cellStyle name="Normal 3 19 21 3" xfId="5254"/>
    <cellStyle name="Normal 3 19 22" xfId="5255"/>
    <cellStyle name="Normal 3 19 22 2" xfId="5256"/>
    <cellStyle name="Normal 3 19 22 2 2" xfId="5257"/>
    <cellStyle name="Normal 3 19 22 3" xfId="5258"/>
    <cellStyle name="Normal 3 19 23" xfId="5259"/>
    <cellStyle name="Normal 3 19 23 2" xfId="5260"/>
    <cellStyle name="Normal 3 19 23 2 2" xfId="5261"/>
    <cellStyle name="Normal 3 19 23 3" xfId="5262"/>
    <cellStyle name="Normal 3 19 24" xfId="5263"/>
    <cellStyle name="Normal 3 19 24 2" xfId="5264"/>
    <cellStyle name="Normal 3 19 25" xfId="5265"/>
    <cellStyle name="Normal 3 19 3" xfId="5266"/>
    <cellStyle name="Normal 3 19 3 2" xfId="5267"/>
    <cellStyle name="Normal 3 19 3 2 2" xfId="5268"/>
    <cellStyle name="Normal 3 19 3 3" xfId="5269"/>
    <cellStyle name="Normal 3 19 4" xfId="5270"/>
    <cellStyle name="Normal 3 19 4 2" xfId="5271"/>
    <cellStyle name="Normal 3 19 4 2 2" xfId="5272"/>
    <cellStyle name="Normal 3 19 4 3" xfId="5273"/>
    <cellStyle name="Normal 3 19 5" xfId="5274"/>
    <cellStyle name="Normal 3 19 5 2" xfId="5275"/>
    <cellStyle name="Normal 3 19 5 2 2" xfId="5276"/>
    <cellStyle name="Normal 3 19 5 3" xfId="5277"/>
    <cellStyle name="Normal 3 19 6" xfId="5278"/>
    <cellStyle name="Normal 3 19 6 2" xfId="5279"/>
    <cellStyle name="Normal 3 19 6 2 2" xfId="5280"/>
    <cellStyle name="Normal 3 19 6 3" xfId="5281"/>
    <cellStyle name="Normal 3 19 7" xfId="5282"/>
    <cellStyle name="Normal 3 19 7 2" xfId="5283"/>
    <cellStyle name="Normal 3 19 7 2 2" xfId="5284"/>
    <cellStyle name="Normal 3 19 7 3" xfId="5285"/>
    <cellStyle name="Normal 3 19 8" xfId="5286"/>
    <cellStyle name="Normal 3 19 8 2" xfId="5287"/>
    <cellStyle name="Normal 3 19 8 2 2" xfId="5288"/>
    <cellStyle name="Normal 3 19 8 3" xfId="5289"/>
    <cellStyle name="Normal 3 19 9" xfId="5290"/>
    <cellStyle name="Normal 3 19 9 2" xfId="5291"/>
    <cellStyle name="Normal 3 19 9 2 2" xfId="5292"/>
    <cellStyle name="Normal 3 19 9 3" xfId="5293"/>
    <cellStyle name="Normal 3 2" xfId="24"/>
    <cellStyle name="Normal 3 2 10" xfId="5294"/>
    <cellStyle name="Normal 3 2 10 2" xfId="5295"/>
    <cellStyle name="Normal 3 2 10 2 2" xfId="5296"/>
    <cellStyle name="Normal 3 2 10 3" xfId="5297"/>
    <cellStyle name="Normal 3 2 11" xfId="5298"/>
    <cellStyle name="Normal 3 2 11 2" xfId="5299"/>
    <cellStyle name="Normal 3 2 11 2 2" xfId="5300"/>
    <cellStyle name="Normal 3 2 11 3" xfId="5301"/>
    <cellStyle name="Normal 3 2 12" xfId="5302"/>
    <cellStyle name="Normal 3 2 12 2" xfId="5303"/>
    <cellStyle name="Normal 3 2 12 2 2" xfId="5304"/>
    <cellStyle name="Normal 3 2 12 3" xfId="5305"/>
    <cellStyle name="Normal 3 2 13" xfId="5306"/>
    <cellStyle name="Normal 3 2 13 2" xfId="5307"/>
    <cellStyle name="Normal 3 2 13 2 2" xfId="5308"/>
    <cellStyle name="Normal 3 2 13 3" xfId="5309"/>
    <cellStyle name="Normal 3 2 14" xfId="5310"/>
    <cellStyle name="Normal 3 2 14 2" xfId="5311"/>
    <cellStyle name="Normal 3 2 14 2 2" xfId="5312"/>
    <cellStyle name="Normal 3 2 14 3" xfId="5313"/>
    <cellStyle name="Normal 3 2 15" xfId="5314"/>
    <cellStyle name="Normal 3 2 15 2" xfId="5315"/>
    <cellStyle name="Normal 3 2 15 2 2" xfId="5316"/>
    <cellStyle name="Normal 3 2 15 3" xfId="5317"/>
    <cellStyle name="Normal 3 2 16" xfId="5318"/>
    <cellStyle name="Normal 3 2 16 2" xfId="5319"/>
    <cellStyle name="Normal 3 2 16 2 2" xfId="5320"/>
    <cellStyle name="Normal 3 2 16 3" xfId="5321"/>
    <cellStyle name="Normal 3 2 17" xfId="5322"/>
    <cellStyle name="Normal 3 2 17 2" xfId="5323"/>
    <cellStyle name="Normal 3 2 17 2 2" xfId="5324"/>
    <cellStyle name="Normal 3 2 17 3" xfId="5325"/>
    <cellStyle name="Normal 3 2 18" xfId="5326"/>
    <cellStyle name="Normal 3 2 18 2" xfId="5327"/>
    <cellStyle name="Normal 3 2 18 2 2" xfId="5328"/>
    <cellStyle name="Normal 3 2 18 3" xfId="5329"/>
    <cellStyle name="Normal 3 2 19" xfId="5330"/>
    <cellStyle name="Normal 3 2 19 2" xfId="5331"/>
    <cellStyle name="Normal 3 2 19 2 2" xfId="5332"/>
    <cellStyle name="Normal 3 2 19 3" xfId="5333"/>
    <cellStyle name="Normal 3 2 2" xfId="277"/>
    <cellStyle name="Normal 3 2 2 10" xfId="5334"/>
    <cellStyle name="Normal 3 2 2 10 2" xfId="5335"/>
    <cellStyle name="Normal 3 2 2 10 2 2" xfId="5336"/>
    <cellStyle name="Normal 3 2 2 10 3" xfId="5337"/>
    <cellStyle name="Normal 3 2 2 11" xfId="5338"/>
    <cellStyle name="Normal 3 2 2 11 2" xfId="5339"/>
    <cellStyle name="Normal 3 2 2 11 2 2" xfId="5340"/>
    <cellStyle name="Normal 3 2 2 11 3" xfId="5341"/>
    <cellStyle name="Normal 3 2 2 12" xfId="5342"/>
    <cellStyle name="Normal 3 2 2 12 2" xfId="5343"/>
    <cellStyle name="Normal 3 2 2 12 2 2" xfId="5344"/>
    <cellStyle name="Normal 3 2 2 12 3" xfId="5345"/>
    <cellStyle name="Normal 3 2 2 13" xfId="5346"/>
    <cellStyle name="Normal 3 2 2 13 2" xfId="5347"/>
    <cellStyle name="Normal 3 2 2 13 2 2" xfId="5348"/>
    <cellStyle name="Normal 3 2 2 13 3" xfId="5349"/>
    <cellStyle name="Normal 3 2 2 14" xfId="5350"/>
    <cellStyle name="Normal 3 2 2 14 2" xfId="5351"/>
    <cellStyle name="Normal 3 2 2 14 2 2" xfId="5352"/>
    <cellStyle name="Normal 3 2 2 14 3" xfId="5353"/>
    <cellStyle name="Normal 3 2 2 15" xfId="5354"/>
    <cellStyle name="Normal 3 2 2 15 2" xfId="5355"/>
    <cellStyle name="Normal 3 2 2 15 2 2" xfId="5356"/>
    <cellStyle name="Normal 3 2 2 15 3" xfId="5357"/>
    <cellStyle name="Normal 3 2 2 16" xfId="5358"/>
    <cellStyle name="Normal 3 2 2 16 2" xfId="5359"/>
    <cellStyle name="Normal 3 2 2 16 2 2" xfId="5360"/>
    <cellStyle name="Normal 3 2 2 16 3" xfId="5361"/>
    <cellStyle name="Normal 3 2 2 17" xfId="5362"/>
    <cellStyle name="Normal 3 2 2 17 2" xfId="5363"/>
    <cellStyle name="Normal 3 2 2 17 2 2" xfId="5364"/>
    <cellStyle name="Normal 3 2 2 17 3" xfId="5365"/>
    <cellStyle name="Normal 3 2 2 18" xfId="5366"/>
    <cellStyle name="Normal 3 2 2 18 2" xfId="5367"/>
    <cellStyle name="Normal 3 2 2 18 2 2" xfId="5368"/>
    <cellStyle name="Normal 3 2 2 18 3" xfId="5369"/>
    <cellStyle name="Normal 3 2 2 19" xfId="5370"/>
    <cellStyle name="Normal 3 2 2 19 2" xfId="5371"/>
    <cellStyle name="Normal 3 2 2 19 2 2" xfId="5372"/>
    <cellStyle name="Normal 3 2 2 19 3" xfId="5373"/>
    <cellStyle name="Normal 3 2 2 2" xfId="5374"/>
    <cellStyle name="Normal 3 2 2 2 2" xfId="5375"/>
    <cellStyle name="Normal 3 2 2 2 2 2" xfId="5376"/>
    <cellStyle name="Normal 3 2 2 2 3" xfId="5377"/>
    <cellStyle name="Normal 3 2 2 20" xfId="5378"/>
    <cellStyle name="Normal 3 2 2 20 2" xfId="5379"/>
    <cellStyle name="Normal 3 2 2 20 2 2" xfId="5380"/>
    <cellStyle name="Normal 3 2 2 20 3" xfId="5381"/>
    <cellStyle name="Normal 3 2 2 21" xfId="5382"/>
    <cellStyle name="Normal 3 2 2 21 2" xfId="5383"/>
    <cellStyle name="Normal 3 2 2 21 2 2" xfId="5384"/>
    <cellStyle name="Normal 3 2 2 21 3" xfId="5385"/>
    <cellStyle name="Normal 3 2 2 22" xfId="5386"/>
    <cellStyle name="Normal 3 2 2 22 2" xfId="5387"/>
    <cellStyle name="Normal 3 2 2 22 2 2" xfId="5388"/>
    <cellStyle name="Normal 3 2 2 22 3" xfId="5389"/>
    <cellStyle name="Normal 3 2 2 23" xfId="5390"/>
    <cellStyle name="Normal 3 2 2 23 2" xfId="5391"/>
    <cellStyle name="Normal 3 2 2 23 2 2" xfId="5392"/>
    <cellStyle name="Normal 3 2 2 23 3" xfId="5393"/>
    <cellStyle name="Normal 3 2 2 24" xfId="5394"/>
    <cellStyle name="Normal 3 2 2 24 2" xfId="5395"/>
    <cellStyle name="Normal 3 2 2 24 2 2" xfId="5396"/>
    <cellStyle name="Normal 3 2 2 24 3" xfId="5397"/>
    <cellStyle name="Normal 3 2 2 25" xfId="5398"/>
    <cellStyle name="Normal 3 2 2 25 2" xfId="5399"/>
    <cellStyle name="Normal 3 2 2 25 2 2" xfId="5400"/>
    <cellStyle name="Normal 3 2 2 25 3" xfId="5401"/>
    <cellStyle name="Normal 3 2 2 26" xfId="5402"/>
    <cellStyle name="Normal 3 2 2 26 2" xfId="5403"/>
    <cellStyle name="Normal 3 2 2 26 2 2" xfId="5404"/>
    <cellStyle name="Normal 3 2 2 26 3" xfId="5405"/>
    <cellStyle name="Normal 3 2 2 27" xfId="5406"/>
    <cellStyle name="Normal 3 2 2 27 2" xfId="5407"/>
    <cellStyle name="Normal 3 2 2 27 2 2" xfId="5408"/>
    <cellStyle name="Normal 3 2 2 27 3" xfId="5409"/>
    <cellStyle name="Normal 3 2 2 28" xfId="5410"/>
    <cellStyle name="Normal 3 2 2 28 2" xfId="5411"/>
    <cellStyle name="Normal 3 2 2 28 2 2" xfId="5412"/>
    <cellStyle name="Normal 3 2 2 28 3" xfId="5413"/>
    <cellStyle name="Normal 3 2 2 29" xfId="5414"/>
    <cellStyle name="Normal 3 2 2 29 2" xfId="5415"/>
    <cellStyle name="Normal 3 2 2 29 2 2" xfId="5416"/>
    <cellStyle name="Normal 3 2 2 29 3" xfId="5417"/>
    <cellStyle name="Normal 3 2 2 3" xfId="5418"/>
    <cellStyle name="Normal 3 2 2 3 2" xfId="5419"/>
    <cellStyle name="Normal 3 2 2 3 2 2" xfId="5420"/>
    <cellStyle name="Normal 3 2 2 3 3" xfId="5421"/>
    <cellStyle name="Normal 3 2 2 30" xfId="5422"/>
    <cellStyle name="Normal 3 2 2 30 2" xfId="5423"/>
    <cellStyle name="Normal 3 2 2 30 2 2" xfId="5424"/>
    <cellStyle name="Normal 3 2 2 30 3" xfId="5425"/>
    <cellStyle name="Normal 3 2 2 31" xfId="5426"/>
    <cellStyle name="Normal 3 2 2 31 2" xfId="5427"/>
    <cellStyle name="Normal 3 2 2 31 2 2" xfId="5428"/>
    <cellStyle name="Normal 3 2 2 31 3" xfId="5429"/>
    <cellStyle name="Normal 3 2 2 32" xfId="5430"/>
    <cellStyle name="Normal 3 2 2 32 2" xfId="5431"/>
    <cellStyle name="Normal 3 2 2 32 2 2" xfId="5432"/>
    <cellStyle name="Normal 3 2 2 32 3" xfId="5433"/>
    <cellStyle name="Normal 3 2 2 33" xfId="5434"/>
    <cellStyle name="Normal 3 2 2 33 2" xfId="5435"/>
    <cellStyle name="Normal 3 2 2 33 2 2" xfId="5436"/>
    <cellStyle name="Normal 3 2 2 33 3" xfId="5437"/>
    <cellStyle name="Normal 3 2 2 34" xfId="5438"/>
    <cellStyle name="Normal 3 2 2 34 2" xfId="5439"/>
    <cellStyle name="Normal 3 2 2 35" xfId="5440"/>
    <cellStyle name="Normal 3 2 2 4" xfId="5441"/>
    <cellStyle name="Normal 3 2 2 4 2" xfId="5442"/>
    <cellStyle name="Normal 3 2 2 4 2 2" xfId="5443"/>
    <cellStyle name="Normal 3 2 2 4 3" xfId="5444"/>
    <cellStyle name="Normal 3 2 2 5" xfId="5445"/>
    <cellStyle name="Normal 3 2 2 5 2" xfId="5446"/>
    <cellStyle name="Normal 3 2 2 5 2 2" xfId="5447"/>
    <cellStyle name="Normal 3 2 2 5 3" xfId="5448"/>
    <cellStyle name="Normal 3 2 2 6" xfId="5449"/>
    <cellStyle name="Normal 3 2 2 6 2" xfId="5450"/>
    <cellStyle name="Normal 3 2 2 6 2 2" xfId="5451"/>
    <cellStyle name="Normal 3 2 2 6 3" xfId="5452"/>
    <cellStyle name="Normal 3 2 2 7" xfId="5453"/>
    <cellStyle name="Normal 3 2 2 7 2" xfId="5454"/>
    <cellStyle name="Normal 3 2 2 7 2 2" xfId="5455"/>
    <cellStyle name="Normal 3 2 2 7 3" xfId="5456"/>
    <cellStyle name="Normal 3 2 2 8" xfId="5457"/>
    <cellStyle name="Normal 3 2 2 8 2" xfId="5458"/>
    <cellStyle name="Normal 3 2 2 8 2 2" xfId="5459"/>
    <cellStyle name="Normal 3 2 2 8 3" xfId="5460"/>
    <cellStyle name="Normal 3 2 2 9" xfId="5461"/>
    <cellStyle name="Normal 3 2 2 9 2" xfId="5462"/>
    <cellStyle name="Normal 3 2 2 9 2 2" xfId="5463"/>
    <cellStyle name="Normal 3 2 2 9 3" xfId="5464"/>
    <cellStyle name="Normal 3 2 20" xfId="5465"/>
    <cellStyle name="Normal 3 2 20 2" xfId="5466"/>
    <cellStyle name="Normal 3 2 20 2 2" xfId="5467"/>
    <cellStyle name="Normal 3 2 20 3" xfId="5468"/>
    <cellStyle name="Normal 3 2 21" xfId="5469"/>
    <cellStyle name="Normal 3 2 21 2" xfId="5470"/>
    <cellStyle name="Normal 3 2 21 2 2" xfId="5471"/>
    <cellStyle name="Normal 3 2 21 3" xfId="5472"/>
    <cellStyle name="Normal 3 2 22" xfId="5473"/>
    <cellStyle name="Normal 3 2 22 2" xfId="5474"/>
    <cellStyle name="Normal 3 2 22 2 2" xfId="5475"/>
    <cellStyle name="Normal 3 2 22 3" xfId="5476"/>
    <cellStyle name="Normal 3 2 23" xfId="5477"/>
    <cellStyle name="Normal 3 2 23 2" xfId="5478"/>
    <cellStyle name="Normal 3 2 23 2 2" xfId="5479"/>
    <cellStyle name="Normal 3 2 23 3" xfId="5480"/>
    <cellStyle name="Normal 3 2 24" xfId="5481"/>
    <cellStyle name="Normal 3 2 24 2" xfId="5482"/>
    <cellStyle name="Normal 3 2 24 2 2" xfId="5483"/>
    <cellStyle name="Normal 3 2 24 3" xfId="5484"/>
    <cellStyle name="Normal 3 2 25" xfId="5485"/>
    <cellStyle name="Normal 3 2 25 2" xfId="5486"/>
    <cellStyle name="Normal 3 2 25 2 2" xfId="5487"/>
    <cellStyle name="Normal 3 2 25 3" xfId="5488"/>
    <cellStyle name="Normal 3 2 26" xfId="5489"/>
    <cellStyle name="Normal 3 2 26 2" xfId="5490"/>
    <cellStyle name="Normal 3 2 26 2 2" xfId="5491"/>
    <cellStyle name="Normal 3 2 26 3" xfId="5492"/>
    <cellStyle name="Normal 3 2 27" xfId="5493"/>
    <cellStyle name="Normal 3 2 27 2" xfId="5494"/>
    <cellStyle name="Normal 3 2 27 2 2" xfId="5495"/>
    <cellStyle name="Normal 3 2 27 3" xfId="5496"/>
    <cellStyle name="Normal 3 2 28" xfId="5497"/>
    <cellStyle name="Normal 3 2 28 2" xfId="5498"/>
    <cellStyle name="Normal 3 2 28 2 2" xfId="5499"/>
    <cellStyle name="Normal 3 2 28 3" xfId="5500"/>
    <cellStyle name="Normal 3 2 29" xfId="5501"/>
    <cellStyle name="Normal 3 2 29 2" xfId="5502"/>
    <cellStyle name="Normal 3 2 29 2 2" xfId="5503"/>
    <cellStyle name="Normal 3 2 29 3" xfId="5504"/>
    <cellStyle name="Normal 3 2 3" xfId="278"/>
    <cellStyle name="Normal 3 2 3 2" xfId="5505"/>
    <cellStyle name="Normal 3 2 3 2 2" xfId="5506"/>
    <cellStyle name="Normal 3 2 3 3" xfId="5507"/>
    <cellStyle name="Normal 3 2 30" xfId="5508"/>
    <cellStyle name="Normal 3 2 30 2" xfId="5509"/>
    <cellStyle name="Normal 3 2 30 2 2" xfId="5510"/>
    <cellStyle name="Normal 3 2 30 3" xfId="5511"/>
    <cellStyle name="Normal 3 2 31" xfId="5512"/>
    <cellStyle name="Normal 3 2 31 2" xfId="5513"/>
    <cellStyle name="Normal 3 2 31 2 2" xfId="5514"/>
    <cellStyle name="Normal 3 2 31 3" xfId="5515"/>
    <cellStyle name="Normal 3 2 32" xfId="5516"/>
    <cellStyle name="Normal 3 2 32 2" xfId="5517"/>
    <cellStyle name="Normal 3 2 32 2 2" xfId="5518"/>
    <cellStyle name="Normal 3 2 32 3" xfId="5519"/>
    <cellStyle name="Normal 3 2 33" xfId="5520"/>
    <cellStyle name="Normal 3 2 33 2" xfId="5521"/>
    <cellStyle name="Normal 3 2 33 2 2" xfId="5522"/>
    <cellStyle name="Normal 3 2 33 3" xfId="5523"/>
    <cellStyle name="Normal 3 2 34" xfId="5524"/>
    <cellStyle name="Normal 3 2 34 2" xfId="5525"/>
    <cellStyle name="Normal 3 2 34 2 2" xfId="5526"/>
    <cellStyle name="Normal 3 2 34 3" xfId="5527"/>
    <cellStyle name="Normal 3 2 35" xfId="5528"/>
    <cellStyle name="Normal 3 2 35 2" xfId="5529"/>
    <cellStyle name="Normal 3 2 35 2 2" xfId="5530"/>
    <cellStyle name="Normal 3 2 35 3" xfId="5531"/>
    <cellStyle name="Normal 3 2 36" xfId="5532"/>
    <cellStyle name="Normal 3 2 36 2" xfId="5533"/>
    <cellStyle name="Normal 3 2 36 2 2" xfId="5534"/>
    <cellStyle name="Normal 3 2 36 3" xfId="5535"/>
    <cellStyle name="Normal 3 2 37" xfId="5536"/>
    <cellStyle name="Normal 3 2 37 2" xfId="5537"/>
    <cellStyle name="Normal 3 2 37 2 2" xfId="5538"/>
    <cellStyle name="Normal 3 2 37 3" xfId="5539"/>
    <cellStyle name="Normal 3 2 38" xfId="5540"/>
    <cellStyle name="Normal 3 2 38 2" xfId="5541"/>
    <cellStyle name="Normal 3 2 38 2 2" xfId="5542"/>
    <cellStyle name="Normal 3 2 38 3" xfId="5543"/>
    <cellStyle name="Normal 3 2 39" xfId="5544"/>
    <cellStyle name="Normal 3 2 39 2" xfId="5545"/>
    <cellStyle name="Normal 3 2 39 2 2" xfId="5546"/>
    <cellStyle name="Normal 3 2 39 3" xfId="5547"/>
    <cellStyle name="Normal 3 2 4" xfId="5548"/>
    <cellStyle name="Normal 3 2 4 2" xfId="5549"/>
    <cellStyle name="Normal 3 2 4 2 2" xfId="5550"/>
    <cellStyle name="Normal 3 2 4 3" xfId="5551"/>
    <cellStyle name="Normal 3 2 40" xfId="5552"/>
    <cellStyle name="Normal 3 2 40 2" xfId="5553"/>
    <cellStyle name="Normal 3 2 40 2 2" xfId="5554"/>
    <cellStyle name="Normal 3 2 40 3" xfId="5555"/>
    <cellStyle name="Normal 3 2 41" xfId="5556"/>
    <cellStyle name="Normal 3 2 41 2" xfId="5557"/>
    <cellStyle name="Normal 3 2 41 2 2" xfId="5558"/>
    <cellStyle name="Normal 3 2 41 3" xfId="5559"/>
    <cellStyle name="Normal 3 2 42" xfId="5560"/>
    <cellStyle name="Normal 3 2 42 2" xfId="5561"/>
    <cellStyle name="Normal 3 2 42 2 2" xfId="5562"/>
    <cellStyle name="Normal 3 2 42 3" xfId="5563"/>
    <cellStyle name="Normal 3 2 43" xfId="5564"/>
    <cellStyle name="Normal 3 2 43 2" xfId="5565"/>
    <cellStyle name="Normal 3 2 43 2 2" xfId="5566"/>
    <cellStyle name="Normal 3 2 43 3" xfId="5567"/>
    <cellStyle name="Normal 3 2 44" xfId="5568"/>
    <cellStyle name="Normal 3 2 44 2" xfId="5569"/>
    <cellStyle name="Normal 3 2 44 2 2" xfId="5570"/>
    <cellStyle name="Normal 3 2 44 3" xfId="5571"/>
    <cellStyle name="Normal 3 2 45" xfId="5572"/>
    <cellStyle name="Normal 3 2 45 2" xfId="5573"/>
    <cellStyle name="Normal 3 2 45 2 2" xfId="5574"/>
    <cellStyle name="Normal 3 2 45 3" xfId="5575"/>
    <cellStyle name="Normal 3 2 46" xfId="5576"/>
    <cellStyle name="Normal 3 2 46 2" xfId="5577"/>
    <cellStyle name="Normal 3 2 46 2 2" xfId="5578"/>
    <cellStyle name="Normal 3 2 46 3" xfId="5579"/>
    <cellStyle name="Normal 3 2 47" xfId="5580"/>
    <cellStyle name="Normal 3 2 47 2" xfId="5581"/>
    <cellStyle name="Normal 3 2 47 2 2" xfId="5582"/>
    <cellStyle name="Normal 3 2 47 3" xfId="5583"/>
    <cellStyle name="Normal 3 2 48" xfId="5584"/>
    <cellStyle name="Normal 3 2 48 2" xfId="5585"/>
    <cellStyle name="Normal 3 2 48 2 2" xfId="5586"/>
    <cellStyle name="Normal 3 2 48 3" xfId="5587"/>
    <cellStyle name="Normal 3 2 49" xfId="5588"/>
    <cellStyle name="Normal 3 2 49 2" xfId="5589"/>
    <cellStyle name="Normal 3 2 49 2 2" xfId="5590"/>
    <cellStyle name="Normal 3 2 49 3" xfId="5591"/>
    <cellStyle name="Normal 3 2 5" xfId="5592"/>
    <cellStyle name="Normal 3 2 5 2" xfId="5593"/>
    <cellStyle name="Normal 3 2 5 2 2" xfId="5594"/>
    <cellStyle name="Normal 3 2 5 3" xfId="5595"/>
    <cellStyle name="Normal 3 2 50" xfId="5596"/>
    <cellStyle name="Normal 3 2 50 2" xfId="5597"/>
    <cellStyle name="Normal 3 2 50 2 2" xfId="5598"/>
    <cellStyle name="Normal 3 2 50 3" xfId="5599"/>
    <cellStyle name="Normal 3 2 51" xfId="5600"/>
    <cellStyle name="Normal 3 2 51 2" xfId="5601"/>
    <cellStyle name="Normal 3 2 51 2 2" xfId="5602"/>
    <cellStyle name="Normal 3 2 51 3" xfId="5603"/>
    <cellStyle name="Normal 3 2 52" xfId="5604"/>
    <cellStyle name="Normal 3 2 52 2" xfId="5605"/>
    <cellStyle name="Normal 3 2 52 2 2" xfId="5606"/>
    <cellStyle name="Normal 3 2 52 3" xfId="5607"/>
    <cellStyle name="Normal 3 2 53" xfId="5608"/>
    <cellStyle name="Normal 3 2 53 2" xfId="5609"/>
    <cellStyle name="Normal 3 2 53 2 2" xfId="5610"/>
    <cellStyle name="Normal 3 2 53 3" xfId="5611"/>
    <cellStyle name="Normal 3 2 54" xfId="5612"/>
    <cellStyle name="Normal 3 2 54 2" xfId="5613"/>
    <cellStyle name="Normal 3 2 54 2 2" xfId="5614"/>
    <cellStyle name="Normal 3 2 54 3" xfId="5615"/>
    <cellStyle name="Normal 3 2 55" xfId="5616"/>
    <cellStyle name="Normal 3 2 55 2" xfId="5617"/>
    <cellStyle name="Normal 3 2 55 2 2" xfId="5618"/>
    <cellStyle name="Normal 3 2 55 3" xfId="5619"/>
    <cellStyle name="Normal 3 2 56" xfId="5620"/>
    <cellStyle name="Normal 3 2 57" xfId="5621"/>
    <cellStyle name="Normal 3 2 57 2" xfId="5622"/>
    <cellStyle name="Normal 3 2 58" xfId="5623"/>
    <cellStyle name="Normal 3 2 59" xfId="5624"/>
    <cellStyle name="Normal 3 2 6" xfId="5625"/>
    <cellStyle name="Normal 3 2 6 2" xfId="5626"/>
    <cellStyle name="Normal 3 2 6 2 2" xfId="5627"/>
    <cellStyle name="Normal 3 2 6 3" xfId="5628"/>
    <cellStyle name="Normal 3 2 60" xfId="5629"/>
    <cellStyle name="Normal 3 2 7" xfId="5630"/>
    <cellStyle name="Normal 3 2 7 2" xfId="5631"/>
    <cellStyle name="Normal 3 2 7 2 2" xfId="5632"/>
    <cellStyle name="Normal 3 2 7 3" xfId="5633"/>
    <cellStyle name="Normal 3 2 8" xfId="5634"/>
    <cellStyle name="Normal 3 2 8 2" xfId="5635"/>
    <cellStyle name="Normal 3 2 8 2 2" xfId="5636"/>
    <cellStyle name="Normal 3 2 8 3" xfId="5637"/>
    <cellStyle name="Normal 3 2 9" xfId="5638"/>
    <cellStyle name="Normal 3 2 9 2" xfId="5639"/>
    <cellStyle name="Normal 3 2 9 2 2" xfId="5640"/>
    <cellStyle name="Normal 3 2 9 3" xfId="5641"/>
    <cellStyle name="Normal 3 20" xfId="5642"/>
    <cellStyle name="Normal 3 20 10" xfId="5643"/>
    <cellStyle name="Normal 3 20 10 2" xfId="5644"/>
    <cellStyle name="Normal 3 20 10 2 2" xfId="5645"/>
    <cellStyle name="Normal 3 20 10 3" xfId="5646"/>
    <cellStyle name="Normal 3 20 11" xfId="5647"/>
    <cellStyle name="Normal 3 20 11 2" xfId="5648"/>
    <cellStyle name="Normal 3 20 11 2 2" xfId="5649"/>
    <cellStyle name="Normal 3 20 11 3" xfId="5650"/>
    <cellStyle name="Normal 3 20 12" xfId="5651"/>
    <cellStyle name="Normal 3 20 12 2" xfId="5652"/>
    <cellStyle name="Normal 3 20 12 2 2" xfId="5653"/>
    <cellStyle name="Normal 3 20 12 3" xfId="5654"/>
    <cellStyle name="Normal 3 20 13" xfId="5655"/>
    <cellStyle name="Normal 3 20 13 2" xfId="5656"/>
    <cellStyle name="Normal 3 20 13 2 2" xfId="5657"/>
    <cellStyle name="Normal 3 20 13 3" xfId="5658"/>
    <cellStyle name="Normal 3 20 14" xfId="5659"/>
    <cellStyle name="Normal 3 20 14 2" xfId="5660"/>
    <cellStyle name="Normal 3 20 14 2 2" xfId="5661"/>
    <cellStyle name="Normal 3 20 14 3" xfId="5662"/>
    <cellStyle name="Normal 3 20 15" xfId="5663"/>
    <cellStyle name="Normal 3 20 15 2" xfId="5664"/>
    <cellStyle name="Normal 3 20 15 2 2" xfId="5665"/>
    <cellStyle name="Normal 3 20 15 3" xfId="5666"/>
    <cellStyle name="Normal 3 20 16" xfId="5667"/>
    <cellStyle name="Normal 3 20 16 2" xfId="5668"/>
    <cellStyle name="Normal 3 20 16 2 2" xfId="5669"/>
    <cellStyle name="Normal 3 20 16 3" xfId="5670"/>
    <cellStyle name="Normal 3 20 17" xfId="5671"/>
    <cellStyle name="Normal 3 20 17 2" xfId="5672"/>
    <cellStyle name="Normal 3 20 17 2 2" xfId="5673"/>
    <cellStyle name="Normal 3 20 17 3" xfId="5674"/>
    <cellStyle name="Normal 3 20 18" xfId="5675"/>
    <cellStyle name="Normal 3 20 18 2" xfId="5676"/>
    <cellStyle name="Normal 3 20 18 2 2" xfId="5677"/>
    <cellStyle name="Normal 3 20 18 3" xfId="5678"/>
    <cellStyle name="Normal 3 20 19" xfId="5679"/>
    <cellStyle name="Normal 3 20 19 2" xfId="5680"/>
    <cellStyle name="Normal 3 20 19 2 2" xfId="5681"/>
    <cellStyle name="Normal 3 20 19 3" xfId="5682"/>
    <cellStyle name="Normal 3 20 2" xfId="5683"/>
    <cellStyle name="Normal 3 20 2 2" xfId="5684"/>
    <cellStyle name="Normal 3 20 2 2 2" xfId="5685"/>
    <cellStyle name="Normal 3 20 2 3" xfId="5686"/>
    <cellStyle name="Normal 3 20 20" xfId="5687"/>
    <cellStyle name="Normal 3 20 20 2" xfId="5688"/>
    <cellStyle name="Normal 3 20 20 2 2" xfId="5689"/>
    <cellStyle name="Normal 3 20 20 3" xfId="5690"/>
    <cellStyle name="Normal 3 20 21" xfId="5691"/>
    <cellStyle name="Normal 3 20 21 2" xfId="5692"/>
    <cellStyle name="Normal 3 20 21 2 2" xfId="5693"/>
    <cellStyle name="Normal 3 20 21 3" xfId="5694"/>
    <cellStyle name="Normal 3 20 22" xfId="5695"/>
    <cellStyle name="Normal 3 20 22 2" xfId="5696"/>
    <cellStyle name="Normal 3 20 22 2 2" xfId="5697"/>
    <cellStyle name="Normal 3 20 22 3" xfId="5698"/>
    <cellStyle name="Normal 3 20 23" xfId="5699"/>
    <cellStyle name="Normal 3 20 23 2" xfId="5700"/>
    <cellStyle name="Normal 3 20 23 2 2" xfId="5701"/>
    <cellStyle name="Normal 3 20 23 3" xfId="5702"/>
    <cellStyle name="Normal 3 20 24" xfId="5703"/>
    <cellStyle name="Normal 3 20 24 2" xfId="5704"/>
    <cellStyle name="Normal 3 20 25" xfId="5705"/>
    <cellStyle name="Normal 3 20 3" xfId="5706"/>
    <cellStyle name="Normal 3 20 3 2" xfId="5707"/>
    <cellStyle name="Normal 3 20 3 2 2" xfId="5708"/>
    <cellStyle name="Normal 3 20 3 3" xfId="5709"/>
    <cellStyle name="Normal 3 20 4" xfId="5710"/>
    <cellStyle name="Normal 3 20 4 2" xfId="5711"/>
    <cellStyle name="Normal 3 20 4 2 2" xfId="5712"/>
    <cellStyle name="Normal 3 20 4 3" xfId="5713"/>
    <cellStyle name="Normal 3 20 5" xfId="5714"/>
    <cellStyle name="Normal 3 20 5 2" xfId="5715"/>
    <cellStyle name="Normal 3 20 5 2 2" xfId="5716"/>
    <cellStyle name="Normal 3 20 5 3" xfId="5717"/>
    <cellStyle name="Normal 3 20 6" xfId="5718"/>
    <cellStyle name="Normal 3 20 6 2" xfId="5719"/>
    <cellStyle name="Normal 3 20 6 2 2" xfId="5720"/>
    <cellStyle name="Normal 3 20 6 3" xfId="5721"/>
    <cellStyle name="Normal 3 20 7" xfId="5722"/>
    <cellStyle name="Normal 3 20 7 2" xfId="5723"/>
    <cellStyle name="Normal 3 20 7 2 2" xfId="5724"/>
    <cellStyle name="Normal 3 20 7 3" xfId="5725"/>
    <cellStyle name="Normal 3 20 8" xfId="5726"/>
    <cellStyle name="Normal 3 20 8 2" xfId="5727"/>
    <cellStyle name="Normal 3 20 8 2 2" xfId="5728"/>
    <cellStyle name="Normal 3 20 8 3" xfId="5729"/>
    <cellStyle name="Normal 3 20 9" xfId="5730"/>
    <cellStyle name="Normal 3 20 9 2" xfId="5731"/>
    <cellStyle name="Normal 3 20 9 2 2" xfId="5732"/>
    <cellStyle name="Normal 3 20 9 3" xfId="5733"/>
    <cellStyle name="Normal 3 21" xfId="5734"/>
    <cellStyle name="Normal 3 21 10" xfId="5735"/>
    <cellStyle name="Normal 3 21 10 2" xfId="5736"/>
    <cellStyle name="Normal 3 21 10 2 2" xfId="5737"/>
    <cellStyle name="Normal 3 21 10 3" xfId="5738"/>
    <cellStyle name="Normal 3 21 11" xfId="5739"/>
    <cellStyle name="Normal 3 21 11 2" xfId="5740"/>
    <cellStyle name="Normal 3 21 11 2 2" xfId="5741"/>
    <cellStyle name="Normal 3 21 11 3" xfId="5742"/>
    <cellStyle name="Normal 3 21 12" xfId="5743"/>
    <cellStyle name="Normal 3 21 12 2" xfId="5744"/>
    <cellStyle name="Normal 3 21 12 2 2" xfId="5745"/>
    <cellStyle name="Normal 3 21 12 3" xfId="5746"/>
    <cellStyle name="Normal 3 21 13" xfId="5747"/>
    <cellStyle name="Normal 3 21 13 2" xfId="5748"/>
    <cellStyle name="Normal 3 21 13 2 2" xfId="5749"/>
    <cellStyle name="Normal 3 21 13 3" xfId="5750"/>
    <cellStyle name="Normal 3 21 14" xfId="5751"/>
    <cellStyle name="Normal 3 21 14 2" xfId="5752"/>
    <cellStyle name="Normal 3 21 14 2 2" xfId="5753"/>
    <cellStyle name="Normal 3 21 14 3" xfId="5754"/>
    <cellStyle name="Normal 3 21 15" xfId="5755"/>
    <cellStyle name="Normal 3 21 15 2" xfId="5756"/>
    <cellStyle name="Normal 3 21 15 2 2" xfId="5757"/>
    <cellStyle name="Normal 3 21 15 3" xfId="5758"/>
    <cellStyle name="Normal 3 21 16" xfId="5759"/>
    <cellStyle name="Normal 3 21 16 2" xfId="5760"/>
    <cellStyle name="Normal 3 21 16 2 2" xfId="5761"/>
    <cellStyle name="Normal 3 21 16 3" xfId="5762"/>
    <cellStyle name="Normal 3 21 17" xfId="5763"/>
    <cellStyle name="Normal 3 21 17 2" xfId="5764"/>
    <cellStyle name="Normal 3 21 17 2 2" xfId="5765"/>
    <cellStyle name="Normal 3 21 17 3" xfId="5766"/>
    <cellStyle name="Normal 3 21 18" xfId="5767"/>
    <cellStyle name="Normal 3 21 18 2" xfId="5768"/>
    <cellStyle name="Normal 3 21 18 2 2" xfId="5769"/>
    <cellStyle name="Normal 3 21 18 3" xfId="5770"/>
    <cellStyle name="Normal 3 21 19" xfId="5771"/>
    <cellStyle name="Normal 3 21 19 2" xfId="5772"/>
    <cellStyle name="Normal 3 21 19 2 2" xfId="5773"/>
    <cellStyle name="Normal 3 21 19 3" xfId="5774"/>
    <cellStyle name="Normal 3 21 2" xfId="5775"/>
    <cellStyle name="Normal 3 21 2 2" xfId="5776"/>
    <cellStyle name="Normal 3 21 2 2 2" xfId="5777"/>
    <cellStyle name="Normal 3 21 2 3" xfId="5778"/>
    <cellStyle name="Normal 3 21 20" xfId="5779"/>
    <cellStyle name="Normal 3 21 20 2" xfId="5780"/>
    <cellStyle name="Normal 3 21 20 2 2" xfId="5781"/>
    <cellStyle name="Normal 3 21 20 3" xfId="5782"/>
    <cellStyle name="Normal 3 21 21" xfId="5783"/>
    <cellStyle name="Normal 3 21 21 2" xfId="5784"/>
    <cellStyle name="Normal 3 21 21 2 2" xfId="5785"/>
    <cellStyle name="Normal 3 21 21 3" xfId="5786"/>
    <cellStyle name="Normal 3 21 22" xfId="5787"/>
    <cellStyle name="Normal 3 21 22 2" xfId="5788"/>
    <cellStyle name="Normal 3 21 22 2 2" xfId="5789"/>
    <cellStyle name="Normal 3 21 22 3" xfId="5790"/>
    <cellStyle name="Normal 3 21 23" xfId="5791"/>
    <cellStyle name="Normal 3 21 23 2" xfId="5792"/>
    <cellStyle name="Normal 3 21 23 2 2" xfId="5793"/>
    <cellStyle name="Normal 3 21 23 3" xfId="5794"/>
    <cellStyle name="Normal 3 21 24" xfId="5795"/>
    <cellStyle name="Normal 3 21 24 2" xfId="5796"/>
    <cellStyle name="Normal 3 21 25" xfId="5797"/>
    <cellStyle name="Normal 3 21 3" xfId="5798"/>
    <cellStyle name="Normal 3 21 3 2" xfId="5799"/>
    <cellStyle name="Normal 3 21 3 2 2" xfId="5800"/>
    <cellStyle name="Normal 3 21 3 3" xfId="5801"/>
    <cellStyle name="Normal 3 21 4" xfId="5802"/>
    <cellStyle name="Normal 3 21 4 2" xfId="5803"/>
    <cellStyle name="Normal 3 21 4 2 2" xfId="5804"/>
    <cellStyle name="Normal 3 21 4 3" xfId="5805"/>
    <cellStyle name="Normal 3 21 5" xfId="5806"/>
    <cellStyle name="Normal 3 21 5 2" xfId="5807"/>
    <cellStyle name="Normal 3 21 5 2 2" xfId="5808"/>
    <cellStyle name="Normal 3 21 5 3" xfId="5809"/>
    <cellStyle name="Normal 3 21 6" xfId="5810"/>
    <cellStyle name="Normal 3 21 6 2" xfId="5811"/>
    <cellStyle name="Normal 3 21 6 2 2" xfId="5812"/>
    <cellStyle name="Normal 3 21 6 3" xfId="5813"/>
    <cellStyle name="Normal 3 21 7" xfId="5814"/>
    <cellStyle name="Normal 3 21 7 2" xfId="5815"/>
    <cellStyle name="Normal 3 21 7 2 2" xfId="5816"/>
    <cellStyle name="Normal 3 21 7 3" xfId="5817"/>
    <cellStyle name="Normal 3 21 8" xfId="5818"/>
    <cellStyle name="Normal 3 21 8 2" xfId="5819"/>
    <cellStyle name="Normal 3 21 8 2 2" xfId="5820"/>
    <cellStyle name="Normal 3 21 8 3" xfId="5821"/>
    <cellStyle name="Normal 3 21 9" xfId="5822"/>
    <cellStyle name="Normal 3 21 9 2" xfId="5823"/>
    <cellStyle name="Normal 3 21 9 2 2" xfId="5824"/>
    <cellStyle name="Normal 3 21 9 3" xfId="5825"/>
    <cellStyle name="Normal 3 22" xfId="5826"/>
    <cellStyle name="Normal 3 22 10" xfId="5827"/>
    <cellStyle name="Normal 3 22 10 2" xfId="5828"/>
    <cellStyle name="Normal 3 22 10 2 2" xfId="5829"/>
    <cellStyle name="Normal 3 22 10 3" xfId="5830"/>
    <cellStyle name="Normal 3 22 11" xfId="5831"/>
    <cellStyle name="Normal 3 22 11 2" xfId="5832"/>
    <cellStyle name="Normal 3 22 11 2 2" xfId="5833"/>
    <cellStyle name="Normal 3 22 11 3" xfId="5834"/>
    <cellStyle name="Normal 3 22 12" xfId="5835"/>
    <cellStyle name="Normal 3 22 12 2" xfId="5836"/>
    <cellStyle name="Normal 3 22 12 2 2" xfId="5837"/>
    <cellStyle name="Normal 3 22 12 3" xfId="5838"/>
    <cellStyle name="Normal 3 22 13" xfId="5839"/>
    <cellStyle name="Normal 3 22 13 2" xfId="5840"/>
    <cellStyle name="Normal 3 22 13 2 2" xfId="5841"/>
    <cellStyle name="Normal 3 22 13 3" xfId="5842"/>
    <cellStyle name="Normal 3 22 14" xfId="5843"/>
    <cellStyle name="Normal 3 22 14 2" xfId="5844"/>
    <cellStyle name="Normal 3 22 14 2 2" xfId="5845"/>
    <cellStyle name="Normal 3 22 14 3" xfId="5846"/>
    <cellStyle name="Normal 3 22 15" xfId="5847"/>
    <cellStyle name="Normal 3 22 15 2" xfId="5848"/>
    <cellStyle name="Normal 3 22 15 2 2" xfId="5849"/>
    <cellStyle name="Normal 3 22 15 3" xfId="5850"/>
    <cellStyle name="Normal 3 22 16" xfId="5851"/>
    <cellStyle name="Normal 3 22 16 2" xfId="5852"/>
    <cellStyle name="Normal 3 22 16 2 2" xfId="5853"/>
    <cellStyle name="Normal 3 22 16 3" xfId="5854"/>
    <cellStyle name="Normal 3 22 17" xfId="5855"/>
    <cellStyle name="Normal 3 22 17 2" xfId="5856"/>
    <cellStyle name="Normal 3 22 17 2 2" xfId="5857"/>
    <cellStyle name="Normal 3 22 17 3" xfId="5858"/>
    <cellStyle name="Normal 3 22 18" xfId="5859"/>
    <cellStyle name="Normal 3 22 18 2" xfId="5860"/>
    <cellStyle name="Normal 3 22 18 2 2" xfId="5861"/>
    <cellStyle name="Normal 3 22 18 3" xfId="5862"/>
    <cellStyle name="Normal 3 22 19" xfId="5863"/>
    <cellStyle name="Normal 3 22 19 2" xfId="5864"/>
    <cellStyle name="Normal 3 22 19 2 2" xfId="5865"/>
    <cellStyle name="Normal 3 22 19 3" xfId="5866"/>
    <cellStyle name="Normal 3 22 2" xfId="5867"/>
    <cellStyle name="Normal 3 22 2 2" xfId="5868"/>
    <cellStyle name="Normal 3 22 2 2 2" xfId="5869"/>
    <cellStyle name="Normal 3 22 2 3" xfId="5870"/>
    <cellStyle name="Normal 3 22 20" xfId="5871"/>
    <cellStyle name="Normal 3 22 20 2" xfId="5872"/>
    <cellStyle name="Normal 3 22 20 2 2" xfId="5873"/>
    <cellStyle name="Normal 3 22 20 3" xfId="5874"/>
    <cellStyle name="Normal 3 22 21" xfId="5875"/>
    <cellStyle name="Normal 3 22 21 2" xfId="5876"/>
    <cellStyle name="Normal 3 22 21 2 2" xfId="5877"/>
    <cellStyle name="Normal 3 22 21 3" xfId="5878"/>
    <cellStyle name="Normal 3 22 22" xfId="5879"/>
    <cellStyle name="Normal 3 22 22 2" xfId="5880"/>
    <cellStyle name="Normal 3 22 22 2 2" xfId="5881"/>
    <cellStyle name="Normal 3 22 22 3" xfId="5882"/>
    <cellStyle name="Normal 3 22 23" xfId="5883"/>
    <cellStyle name="Normal 3 22 23 2" xfId="5884"/>
    <cellStyle name="Normal 3 22 23 2 2" xfId="5885"/>
    <cellStyle name="Normal 3 22 23 3" xfId="5886"/>
    <cellStyle name="Normal 3 22 24" xfId="5887"/>
    <cellStyle name="Normal 3 22 24 2" xfId="5888"/>
    <cellStyle name="Normal 3 22 25" xfId="5889"/>
    <cellStyle name="Normal 3 22 3" xfId="5890"/>
    <cellStyle name="Normal 3 22 3 2" xfId="5891"/>
    <cellStyle name="Normal 3 22 3 2 2" xfId="5892"/>
    <cellStyle name="Normal 3 22 3 3" xfId="5893"/>
    <cellStyle name="Normal 3 22 4" xfId="5894"/>
    <cellStyle name="Normal 3 22 4 2" xfId="5895"/>
    <cellStyle name="Normal 3 22 4 2 2" xfId="5896"/>
    <cellStyle name="Normal 3 22 4 3" xfId="5897"/>
    <cellStyle name="Normal 3 22 5" xfId="5898"/>
    <cellStyle name="Normal 3 22 5 2" xfId="5899"/>
    <cellStyle name="Normal 3 22 5 2 2" xfId="5900"/>
    <cellStyle name="Normal 3 22 5 3" xfId="5901"/>
    <cellStyle name="Normal 3 22 6" xfId="5902"/>
    <cellStyle name="Normal 3 22 6 2" xfId="5903"/>
    <cellStyle name="Normal 3 22 6 2 2" xfId="5904"/>
    <cellStyle name="Normal 3 22 6 3" xfId="5905"/>
    <cellStyle name="Normal 3 22 7" xfId="5906"/>
    <cellStyle name="Normal 3 22 7 2" xfId="5907"/>
    <cellStyle name="Normal 3 22 7 2 2" xfId="5908"/>
    <cellStyle name="Normal 3 22 7 3" xfId="5909"/>
    <cellStyle name="Normal 3 22 8" xfId="5910"/>
    <cellStyle name="Normal 3 22 8 2" xfId="5911"/>
    <cellStyle name="Normal 3 22 8 2 2" xfId="5912"/>
    <cellStyle name="Normal 3 22 8 3" xfId="5913"/>
    <cellStyle name="Normal 3 22 9" xfId="5914"/>
    <cellStyle name="Normal 3 22 9 2" xfId="5915"/>
    <cellStyle name="Normal 3 22 9 2 2" xfId="5916"/>
    <cellStyle name="Normal 3 22 9 3" xfId="5917"/>
    <cellStyle name="Normal 3 23" xfId="5918"/>
    <cellStyle name="Normal 3 23 10" xfId="5919"/>
    <cellStyle name="Normal 3 23 10 2" xfId="5920"/>
    <cellStyle name="Normal 3 23 10 2 2" xfId="5921"/>
    <cellStyle name="Normal 3 23 10 3" xfId="5922"/>
    <cellStyle name="Normal 3 23 11" xfId="5923"/>
    <cellStyle name="Normal 3 23 11 2" xfId="5924"/>
    <cellStyle name="Normal 3 23 11 2 2" xfId="5925"/>
    <cellStyle name="Normal 3 23 11 3" xfId="5926"/>
    <cellStyle name="Normal 3 23 12" xfId="5927"/>
    <cellStyle name="Normal 3 23 12 2" xfId="5928"/>
    <cellStyle name="Normal 3 23 12 2 2" xfId="5929"/>
    <cellStyle name="Normal 3 23 12 3" xfId="5930"/>
    <cellStyle name="Normal 3 23 13" xfId="5931"/>
    <cellStyle name="Normal 3 23 13 2" xfId="5932"/>
    <cellStyle name="Normal 3 23 13 2 2" xfId="5933"/>
    <cellStyle name="Normal 3 23 13 3" xfId="5934"/>
    <cellStyle name="Normal 3 23 14" xfId="5935"/>
    <cellStyle name="Normal 3 23 14 2" xfId="5936"/>
    <cellStyle name="Normal 3 23 14 2 2" xfId="5937"/>
    <cellStyle name="Normal 3 23 14 3" xfId="5938"/>
    <cellStyle name="Normal 3 23 15" xfId="5939"/>
    <cellStyle name="Normal 3 23 15 2" xfId="5940"/>
    <cellStyle name="Normal 3 23 15 2 2" xfId="5941"/>
    <cellStyle name="Normal 3 23 15 3" xfId="5942"/>
    <cellStyle name="Normal 3 23 16" xfId="5943"/>
    <cellStyle name="Normal 3 23 16 2" xfId="5944"/>
    <cellStyle name="Normal 3 23 16 2 2" xfId="5945"/>
    <cellStyle name="Normal 3 23 16 3" xfId="5946"/>
    <cellStyle name="Normal 3 23 17" xfId="5947"/>
    <cellStyle name="Normal 3 23 17 2" xfId="5948"/>
    <cellStyle name="Normal 3 23 17 2 2" xfId="5949"/>
    <cellStyle name="Normal 3 23 17 3" xfId="5950"/>
    <cellStyle name="Normal 3 23 18" xfId="5951"/>
    <cellStyle name="Normal 3 23 18 2" xfId="5952"/>
    <cellStyle name="Normal 3 23 18 2 2" xfId="5953"/>
    <cellStyle name="Normal 3 23 18 3" xfId="5954"/>
    <cellStyle name="Normal 3 23 19" xfId="5955"/>
    <cellStyle name="Normal 3 23 19 2" xfId="5956"/>
    <cellStyle name="Normal 3 23 19 2 2" xfId="5957"/>
    <cellStyle name="Normal 3 23 19 3" xfId="5958"/>
    <cellStyle name="Normal 3 23 2" xfId="5959"/>
    <cellStyle name="Normal 3 23 2 2" xfId="5960"/>
    <cellStyle name="Normal 3 23 2 2 2" xfId="5961"/>
    <cellStyle name="Normal 3 23 2 3" xfId="5962"/>
    <cellStyle name="Normal 3 23 20" xfId="5963"/>
    <cellStyle name="Normal 3 23 20 2" xfId="5964"/>
    <cellStyle name="Normal 3 23 20 2 2" xfId="5965"/>
    <cellStyle name="Normal 3 23 20 3" xfId="5966"/>
    <cellStyle name="Normal 3 23 21" xfId="5967"/>
    <cellStyle name="Normal 3 23 21 2" xfId="5968"/>
    <cellStyle name="Normal 3 23 21 2 2" xfId="5969"/>
    <cellStyle name="Normal 3 23 21 3" xfId="5970"/>
    <cellStyle name="Normal 3 23 22" xfId="5971"/>
    <cellStyle name="Normal 3 23 22 2" xfId="5972"/>
    <cellStyle name="Normal 3 23 22 2 2" xfId="5973"/>
    <cellStyle name="Normal 3 23 22 3" xfId="5974"/>
    <cellStyle name="Normal 3 23 23" xfId="5975"/>
    <cellStyle name="Normal 3 23 23 2" xfId="5976"/>
    <cellStyle name="Normal 3 23 23 2 2" xfId="5977"/>
    <cellStyle name="Normal 3 23 23 3" xfId="5978"/>
    <cellStyle name="Normal 3 23 24" xfId="5979"/>
    <cellStyle name="Normal 3 23 24 2" xfId="5980"/>
    <cellStyle name="Normal 3 23 25" xfId="5981"/>
    <cellStyle name="Normal 3 23 3" xfId="5982"/>
    <cellStyle name="Normal 3 23 3 2" xfId="5983"/>
    <cellStyle name="Normal 3 23 3 2 2" xfId="5984"/>
    <cellStyle name="Normal 3 23 3 3" xfId="5985"/>
    <cellStyle name="Normal 3 23 4" xfId="5986"/>
    <cellStyle name="Normal 3 23 4 2" xfId="5987"/>
    <cellStyle name="Normal 3 23 4 2 2" xfId="5988"/>
    <cellStyle name="Normal 3 23 4 3" xfId="5989"/>
    <cellStyle name="Normal 3 23 5" xfId="5990"/>
    <cellStyle name="Normal 3 23 5 2" xfId="5991"/>
    <cellStyle name="Normal 3 23 5 2 2" xfId="5992"/>
    <cellStyle name="Normal 3 23 5 3" xfId="5993"/>
    <cellStyle name="Normal 3 23 6" xfId="5994"/>
    <cellStyle name="Normal 3 23 6 2" xfId="5995"/>
    <cellStyle name="Normal 3 23 6 2 2" xfId="5996"/>
    <cellStyle name="Normal 3 23 6 3" xfId="5997"/>
    <cellStyle name="Normal 3 23 7" xfId="5998"/>
    <cellStyle name="Normal 3 23 7 2" xfId="5999"/>
    <cellStyle name="Normal 3 23 7 2 2" xfId="6000"/>
    <cellStyle name="Normal 3 23 7 3" xfId="6001"/>
    <cellStyle name="Normal 3 23 8" xfId="6002"/>
    <cellStyle name="Normal 3 23 8 2" xfId="6003"/>
    <cellStyle name="Normal 3 23 8 2 2" xfId="6004"/>
    <cellStyle name="Normal 3 23 8 3" xfId="6005"/>
    <cellStyle name="Normal 3 23 9" xfId="6006"/>
    <cellStyle name="Normal 3 23 9 2" xfId="6007"/>
    <cellStyle name="Normal 3 23 9 2 2" xfId="6008"/>
    <cellStyle name="Normal 3 23 9 3" xfId="6009"/>
    <cellStyle name="Normal 3 24" xfId="6010"/>
    <cellStyle name="Normal 3 24 10" xfId="6011"/>
    <cellStyle name="Normal 3 24 10 2" xfId="6012"/>
    <cellStyle name="Normal 3 24 10 2 2" xfId="6013"/>
    <cellStyle name="Normal 3 24 10 3" xfId="6014"/>
    <cellStyle name="Normal 3 24 11" xfId="6015"/>
    <cellStyle name="Normal 3 24 11 2" xfId="6016"/>
    <cellStyle name="Normal 3 24 11 2 2" xfId="6017"/>
    <cellStyle name="Normal 3 24 11 3" xfId="6018"/>
    <cellStyle name="Normal 3 24 12" xfId="6019"/>
    <cellStyle name="Normal 3 24 12 2" xfId="6020"/>
    <cellStyle name="Normal 3 24 12 2 2" xfId="6021"/>
    <cellStyle name="Normal 3 24 12 3" xfId="6022"/>
    <cellStyle name="Normal 3 24 13" xfId="6023"/>
    <cellStyle name="Normal 3 24 13 2" xfId="6024"/>
    <cellStyle name="Normal 3 24 13 2 2" xfId="6025"/>
    <cellStyle name="Normal 3 24 13 3" xfId="6026"/>
    <cellStyle name="Normal 3 24 14" xfId="6027"/>
    <cellStyle name="Normal 3 24 14 2" xfId="6028"/>
    <cellStyle name="Normal 3 24 14 2 2" xfId="6029"/>
    <cellStyle name="Normal 3 24 14 3" xfId="6030"/>
    <cellStyle name="Normal 3 24 15" xfId="6031"/>
    <cellStyle name="Normal 3 24 15 2" xfId="6032"/>
    <cellStyle name="Normal 3 24 15 2 2" xfId="6033"/>
    <cellStyle name="Normal 3 24 15 3" xfId="6034"/>
    <cellStyle name="Normal 3 24 16" xfId="6035"/>
    <cellStyle name="Normal 3 24 16 2" xfId="6036"/>
    <cellStyle name="Normal 3 24 16 2 2" xfId="6037"/>
    <cellStyle name="Normal 3 24 16 3" xfId="6038"/>
    <cellStyle name="Normal 3 24 17" xfId="6039"/>
    <cellStyle name="Normal 3 24 17 2" xfId="6040"/>
    <cellStyle name="Normal 3 24 17 2 2" xfId="6041"/>
    <cellStyle name="Normal 3 24 17 3" xfId="6042"/>
    <cellStyle name="Normal 3 24 18" xfId="6043"/>
    <cellStyle name="Normal 3 24 18 2" xfId="6044"/>
    <cellStyle name="Normal 3 24 18 2 2" xfId="6045"/>
    <cellStyle name="Normal 3 24 18 3" xfId="6046"/>
    <cellStyle name="Normal 3 24 19" xfId="6047"/>
    <cellStyle name="Normal 3 24 19 2" xfId="6048"/>
    <cellStyle name="Normal 3 24 19 2 2" xfId="6049"/>
    <cellStyle name="Normal 3 24 19 3" xfId="6050"/>
    <cellStyle name="Normal 3 24 2" xfId="6051"/>
    <cellStyle name="Normal 3 24 2 2" xfId="6052"/>
    <cellStyle name="Normal 3 24 2 2 2" xfId="6053"/>
    <cellStyle name="Normal 3 24 2 3" xfId="6054"/>
    <cellStyle name="Normal 3 24 20" xfId="6055"/>
    <cellStyle name="Normal 3 24 20 2" xfId="6056"/>
    <cellStyle name="Normal 3 24 20 2 2" xfId="6057"/>
    <cellStyle name="Normal 3 24 20 3" xfId="6058"/>
    <cellStyle name="Normal 3 24 21" xfId="6059"/>
    <cellStyle name="Normal 3 24 21 2" xfId="6060"/>
    <cellStyle name="Normal 3 24 21 2 2" xfId="6061"/>
    <cellStyle name="Normal 3 24 21 3" xfId="6062"/>
    <cellStyle name="Normal 3 24 22" xfId="6063"/>
    <cellStyle name="Normal 3 24 22 2" xfId="6064"/>
    <cellStyle name="Normal 3 24 22 2 2" xfId="6065"/>
    <cellStyle name="Normal 3 24 22 3" xfId="6066"/>
    <cellStyle name="Normal 3 24 23" xfId="6067"/>
    <cellStyle name="Normal 3 24 23 2" xfId="6068"/>
    <cellStyle name="Normal 3 24 23 2 2" xfId="6069"/>
    <cellStyle name="Normal 3 24 23 3" xfId="6070"/>
    <cellStyle name="Normal 3 24 24" xfId="6071"/>
    <cellStyle name="Normal 3 24 24 2" xfId="6072"/>
    <cellStyle name="Normal 3 24 25" xfId="6073"/>
    <cellStyle name="Normal 3 24 3" xfId="6074"/>
    <cellStyle name="Normal 3 24 3 2" xfId="6075"/>
    <cellStyle name="Normal 3 24 3 2 2" xfId="6076"/>
    <cellStyle name="Normal 3 24 3 3" xfId="6077"/>
    <cellStyle name="Normal 3 24 4" xfId="6078"/>
    <cellStyle name="Normal 3 24 4 2" xfId="6079"/>
    <cellStyle name="Normal 3 24 4 2 2" xfId="6080"/>
    <cellStyle name="Normal 3 24 4 3" xfId="6081"/>
    <cellStyle name="Normal 3 24 5" xfId="6082"/>
    <cellStyle name="Normal 3 24 5 2" xfId="6083"/>
    <cellStyle name="Normal 3 24 5 2 2" xfId="6084"/>
    <cellStyle name="Normal 3 24 5 3" xfId="6085"/>
    <cellStyle name="Normal 3 24 6" xfId="6086"/>
    <cellStyle name="Normal 3 24 6 2" xfId="6087"/>
    <cellStyle name="Normal 3 24 6 2 2" xfId="6088"/>
    <cellStyle name="Normal 3 24 6 3" xfId="6089"/>
    <cellStyle name="Normal 3 24 7" xfId="6090"/>
    <cellStyle name="Normal 3 24 7 2" xfId="6091"/>
    <cellStyle name="Normal 3 24 7 2 2" xfId="6092"/>
    <cellStyle name="Normal 3 24 7 3" xfId="6093"/>
    <cellStyle name="Normal 3 24 8" xfId="6094"/>
    <cellStyle name="Normal 3 24 8 2" xfId="6095"/>
    <cellStyle name="Normal 3 24 8 2 2" xfId="6096"/>
    <cellStyle name="Normal 3 24 8 3" xfId="6097"/>
    <cellStyle name="Normal 3 24 9" xfId="6098"/>
    <cellStyle name="Normal 3 24 9 2" xfId="6099"/>
    <cellStyle name="Normal 3 24 9 2 2" xfId="6100"/>
    <cellStyle name="Normal 3 24 9 3" xfId="6101"/>
    <cellStyle name="Normal 3 25" xfId="6102"/>
    <cellStyle name="Normal 3 25 10" xfId="6103"/>
    <cellStyle name="Normal 3 25 10 2" xfId="6104"/>
    <cellStyle name="Normal 3 25 10 2 2" xfId="6105"/>
    <cellStyle name="Normal 3 25 10 3" xfId="6106"/>
    <cellStyle name="Normal 3 25 11" xfId="6107"/>
    <cellStyle name="Normal 3 25 11 2" xfId="6108"/>
    <cellStyle name="Normal 3 25 11 2 2" xfId="6109"/>
    <cellStyle name="Normal 3 25 11 3" xfId="6110"/>
    <cellStyle name="Normal 3 25 12" xfId="6111"/>
    <cellStyle name="Normal 3 25 12 2" xfId="6112"/>
    <cellStyle name="Normal 3 25 12 2 2" xfId="6113"/>
    <cellStyle name="Normal 3 25 12 3" xfId="6114"/>
    <cellStyle name="Normal 3 25 13" xfId="6115"/>
    <cellStyle name="Normal 3 25 13 2" xfId="6116"/>
    <cellStyle name="Normal 3 25 13 2 2" xfId="6117"/>
    <cellStyle name="Normal 3 25 13 3" xfId="6118"/>
    <cellStyle name="Normal 3 25 14" xfId="6119"/>
    <cellStyle name="Normal 3 25 14 2" xfId="6120"/>
    <cellStyle name="Normal 3 25 14 2 2" xfId="6121"/>
    <cellStyle name="Normal 3 25 14 3" xfId="6122"/>
    <cellStyle name="Normal 3 25 15" xfId="6123"/>
    <cellStyle name="Normal 3 25 15 2" xfId="6124"/>
    <cellStyle name="Normal 3 25 15 2 2" xfId="6125"/>
    <cellStyle name="Normal 3 25 15 3" xfId="6126"/>
    <cellStyle name="Normal 3 25 16" xfId="6127"/>
    <cellStyle name="Normal 3 25 16 2" xfId="6128"/>
    <cellStyle name="Normal 3 25 16 2 2" xfId="6129"/>
    <cellStyle name="Normal 3 25 16 3" xfId="6130"/>
    <cellStyle name="Normal 3 25 17" xfId="6131"/>
    <cellStyle name="Normal 3 25 17 2" xfId="6132"/>
    <cellStyle name="Normal 3 25 17 2 2" xfId="6133"/>
    <cellStyle name="Normal 3 25 17 3" xfId="6134"/>
    <cellStyle name="Normal 3 25 18" xfId="6135"/>
    <cellStyle name="Normal 3 25 18 2" xfId="6136"/>
    <cellStyle name="Normal 3 25 18 2 2" xfId="6137"/>
    <cellStyle name="Normal 3 25 18 3" xfId="6138"/>
    <cellStyle name="Normal 3 25 19" xfId="6139"/>
    <cellStyle name="Normal 3 25 19 2" xfId="6140"/>
    <cellStyle name="Normal 3 25 19 2 2" xfId="6141"/>
    <cellStyle name="Normal 3 25 19 3" xfId="6142"/>
    <cellStyle name="Normal 3 25 2" xfId="6143"/>
    <cellStyle name="Normal 3 25 2 2" xfId="6144"/>
    <cellStyle name="Normal 3 25 2 2 2" xfId="6145"/>
    <cellStyle name="Normal 3 25 2 3" xfId="6146"/>
    <cellStyle name="Normal 3 25 20" xfId="6147"/>
    <cellStyle name="Normal 3 25 20 2" xfId="6148"/>
    <cellStyle name="Normal 3 25 20 2 2" xfId="6149"/>
    <cellStyle name="Normal 3 25 20 3" xfId="6150"/>
    <cellStyle name="Normal 3 25 21" xfId="6151"/>
    <cellStyle name="Normal 3 25 21 2" xfId="6152"/>
    <cellStyle name="Normal 3 25 21 2 2" xfId="6153"/>
    <cellStyle name="Normal 3 25 21 3" xfId="6154"/>
    <cellStyle name="Normal 3 25 22" xfId="6155"/>
    <cellStyle name="Normal 3 25 22 2" xfId="6156"/>
    <cellStyle name="Normal 3 25 22 2 2" xfId="6157"/>
    <cellStyle name="Normal 3 25 22 3" xfId="6158"/>
    <cellStyle name="Normal 3 25 23" xfId="6159"/>
    <cellStyle name="Normal 3 25 23 2" xfId="6160"/>
    <cellStyle name="Normal 3 25 23 2 2" xfId="6161"/>
    <cellStyle name="Normal 3 25 23 3" xfId="6162"/>
    <cellStyle name="Normal 3 25 24" xfId="6163"/>
    <cellStyle name="Normal 3 25 24 2" xfId="6164"/>
    <cellStyle name="Normal 3 25 25" xfId="6165"/>
    <cellStyle name="Normal 3 25 3" xfId="6166"/>
    <cellStyle name="Normal 3 25 3 2" xfId="6167"/>
    <cellStyle name="Normal 3 25 3 2 2" xfId="6168"/>
    <cellStyle name="Normal 3 25 3 3" xfId="6169"/>
    <cellStyle name="Normal 3 25 4" xfId="6170"/>
    <cellStyle name="Normal 3 25 4 2" xfId="6171"/>
    <cellStyle name="Normal 3 25 4 2 2" xfId="6172"/>
    <cellStyle name="Normal 3 25 4 3" xfId="6173"/>
    <cellStyle name="Normal 3 25 5" xfId="6174"/>
    <cellStyle name="Normal 3 25 5 2" xfId="6175"/>
    <cellStyle name="Normal 3 25 5 2 2" xfId="6176"/>
    <cellStyle name="Normal 3 25 5 3" xfId="6177"/>
    <cellStyle name="Normal 3 25 6" xfId="6178"/>
    <cellStyle name="Normal 3 25 6 2" xfId="6179"/>
    <cellStyle name="Normal 3 25 6 2 2" xfId="6180"/>
    <cellStyle name="Normal 3 25 6 3" xfId="6181"/>
    <cellStyle name="Normal 3 25 7" xfId="6182"/>
    <cellStyle name="Normal 3 25 7 2" xfId="6183"/>
    <cellStyle name="Normal 3 25 7 2 2" xfId="6184"/>
    <cellStyle name="Normal 3 25 7 3" xfId="6185"/>
    <cellStyle name="Normal 3 25 8" xfId="6186"/>
    <cellStyle name="Normal 3 25 8 2" xfId="6187"/>
    <cellStyle name="Normal 3 25 8 2 2" xfId="6188"/>
    <cellStyle name="Normal 3 25 8 3" xfId="6189"/>
    <cellStyle name="Normal 3 25 9" xfId="6190"/>
    <cellStyle name="Normal 3 25 9 2" xfId="6191"/>
    <cellStyle name="Normal 3 25 9 2 2" xfId="6192"/>
    <cellStyle name="Normal 3 25 9 3" xfId="6193"/>
    <cellStyle name="Normal 3 26" xfId="6194"/>
    <cellStyle name="Normal 3 26 10" xfId="6195"/>
    <cellStyle name="Normal 3 26 10 2" xfId="6196"/>
    <cellStyle name="Normal 3 26 10 2 2" xfId="6197"/>
    <cellStyle name="Normal 3 26 10 3" xfId="6198"/>
    <cellStyle name="Normal 3 26 11" xfId="6199"/>
    <cellStyle name="Normal 3 26 11 2" xfId="6200"/>
    <cellStyle name="Normal 3 26 11 2 2" xfId="6201"/>
    <cellStyle name="Normal 3 26 11 3" xfId="6202"/>
    <cellStyle name="Normal 3 26 12" xfId="6203"/>
    <cellStyle name="Normal 3 26 12 2" xfId="6204"/>
    <cellStyle name="Normal 3 26 12 2 2" xfId="6205"/>
    <cellStyle name="Normal 3 26 12 3" xfId="6206"/>
    <cellStyle name="Normal 3 26 13" xfId="6207"/>
    <cellStyle name="Normal 3 26 13 2" xfId="6208"/>
    <cellStyle name="Normal 3 26 13 2 2" xfId="6209"/>
    <cellStyle name="Normal 3 26 13 3" xfId="6210"/>
    <cellStyle name="Normal 3 26 14" xfId="6211"/>
    <cellStyle name="Normal 3 26 14 2" xfId="6212"/>
    <cellStyle name="Normal 3 26 14 2 2" xfId="6213"/>
    <cellStyle name="Normal 3 26 14 3" xfId="6214"/>
    <cellStyle name="Normal 3 26 15" xfId="6215"/>
    <cellStyle name="Normal 3 26 15 2" xfId="6216"/>
    <cellStyle name="Normal 3 26 15 2 2" xfId="6217"/>
    <cellStyle name="Normal 3 26 15 3" xfId="6218"/>
    <cellStyle name="Normal 3 26 16" xfId="6219"/>
    <cellStyle name="Normal 3 26 16 2" xfId="6220"/>
    <cellStyle name="Normal 3 26 16 2 2" xfId="6221"/>
    <cellStyle name="Normal 3 26 16 3" xfId="6222"/>
    <cellStyle name="Normal 3 26 17" xfId="6223"/>
    <cellStyle name="Normal 3 26 17 2" xfId="6224"/>
    <cellStyle name="Normal 3 26 17 2 2" xfId="6225"/>
    <cellStyle name="Normal 3 26 17 3" xfId="6226"/>
    <cellStyle name="Normal 3 26 18" xfId="6227"/>
    <cellStyle name="Normal 3 26 18 2" xfId="6228"/>
    <cellStyle name="Normal 3 26 18 2 2" xfId="6229"/>
    <cellStyle name="Normal 3 26 18 3" xfId="6230"/>
    <cellStyle name="Normal 3 26 19" xfId="6231"/>
    <cellStyle name="Normal 3 26 19 2" xfId="6232"/>
    <cellStyle name="Normal 3 26 19 2 2" xfId="6233"/>
    <cellStyle name="Normal 3 26 19 3" xfId="6234"/>
    <cellStyle name="Normal 3 26 2" xfId="6235"/>
    <cellStyle name="Normal 3 26 2 2" xfId="6236"/>
    <cellStyle name="Normal 3 26 2 2 2" xfId="6237"/>
    <cellStyle name="Normal 3 26 2 3" xfId="6238"/>
    <cellStyle name="Normal 3 26 20" xfId="6239"/>
    <cellStyle name="Normal 3 26 20 2" xfId="6240"/>
    <cellStyle name="Normal 3 26 20 2 2" xfId="6241"/>
    <cellStyle name="Normal 3 26 20 3" xfId="6242"/>
    <cellStyle name="Normal 3 26 21" xfId="6243"/>
    <cellStyle name="Normal 3 26 21 2" xfId="6244"/>
    <cellStyle name="Normal 3 26 21 2 2" xfId="6245"/>
    <cellStyle name="Normal 3 26 21 3" xfId="6246"/>
    <cellStyle name="Normal 3 26 22" xfId="6247"/>
    <cellStyle name="Normal 3 26 22 2" xfId="6248"/>
    <cellStyle name="Normal 3 26 22 2 2" xfId="6249"/>
    <cellStyle name="Normal 3 26 22 3" xfId="6250"/>
    <cellStyle name="Normal 3 26 23" xfId="6251"/>
    <cellStyle name="Normal 3 26 23 2" xfId="6252"/>
    <cellStyle name="Normal 3 26 23 2 2" xfId="6253"/>
    <cellStyle name="Normal 3 26 23 3" xfId="6254"/>
    <cellStyle name="Normal 3 26 24" xfId="6255"/>
    <cellStyle name="Normal 3 26 24 2" xfId="6256"/>
    <cellStyle name="Normal 3 26 25" xfId="6257"/>
    <cellStyle name="Normal 3 26 3" xfId="6258"/>
    <cellStyle name="Normal 3 26 3 2" xfId="6259"/>
    <cellStyle name="Normal 3 26 3 2 2" xfId="6260"/>
    <cellStyle name="Normal 3 26 3 3" xfId="6261"/>
    <cellStyle name="Normal 3 26 4" xfId="6262"/>
    <cellStyle name="Normal 3 26 4 2" xfId="6263"/>
    <cellStyle name="Normal 3 26 4 2 2" xfId="6264"/>
    <cellStyle name="Normal 3 26 4 3" xfId="6265"/>
    <cellStyle name="Normal 3 26 5" xfId="6266"/>
    <cellStyle name="Normal 3 26 5 2" xfId="6267"/>
    <cellStyle name="Normal 3 26 5 2 2" xfId="6268"/>
    <cellStyle name="Normal 3 26 5 3" xfId="6269"/>
    <cellStyle name="Normal 3 26 6" xfId="6270"/>
    <cellStyle name="Normal 3 26 6 2" xfId="6271"/>
    <cellStyle name="Normal 3 26 6 2 2" xfId="6272"/>
    <cellStyle name="Normal 3 26 6 3" xfId="6273"/>
    <cellStyle name="Normal 3 26 7" xfId="6274"/>
    <cellStyle name="Normal 3 26 7 2" xfId="6275"/>
    <cellStyle name="Normal 3 26 7 2 2" xfId="6276"/>
    <cellStyle name="Normal 3 26 7 3" xfId="6277"/>
    <cellStyle name="Normal 3 26 8" xfId="6278"/>
    <cellStyle name="Normal 3 26 8 2" xfId="6279"/>
    <cellStyle name="Normal 3 26 8 2 2" xfId="6280"/>
    <cellStyle name="Normal 3 26 8 3" xfId="6281"/>
    <cellStyle name="Normal 3 26 9" xfId="6282"/>
    <cellStyle name="Normal 3 26 9 2" xfId="6283"/>
    <cellStyle name="Normal 3 26 9 2 2" xfId="6284"/>
    <cellStyle name="Normal 3 26 9 3" xfId="6285"/>
    <cellStyle name="Normal 3 27" xfId="6286"/>
    <cellStyle name="Normal 3 27 10" xfId="6287"/>
    <cellStyle name="Normal 3 27 10 2" xfId="6288"/>
    <cellStyle name="Normal 3 27 10 2 2" xfId="6289"/>
    <cellStyle name="Normal 3 27 10 3" xfId="6290"/>
    <cellStyle name="Normal 3 27 11" xfId="6291"/>
    <cellStyle name="Normal 3 27 11 2" xfId="6292"/>
    <cellStyle name="Normal 3 27 11 2 2" xfId="6293"/>
    <cellStyle name="Normal 3 27 11 3" xfId="6294"/>
    <cellStyle name="Normal 3 27 12" xfId="6295"/>
    <cellStyle name="Normal 3 27 12 2" xfId="6296"/>
    <cellStyle name="Normal 3 27 12 2 2" xfId="6297"/>
    <cellStyle name="Normal 3 27 12 3" xfId="6298"/>
    <cellStyle name="Normal 3 27 13" xfId="6299"/>
    <cellStyle name="Normal 3 27 13 2" xfId="6300"/>
    <cellStyle name="Normal 3 27 13 2 2" xfId="6301"/>
    <cellStyle name="Normal 3 27 13 3" xfId="6302"/>
    <cellStyle name="Normal 3 27 14" xfId="6303"/>
    <cellStyle name="Normal 3 27 14 2" xfId="6304"/>
    <cellStyle name="Normal 3 27 14 2 2" xfId="6305"/>
    <cellStyle name="Normal 3 27 14 3" xfId="6306"/>
    <cellStyle name="Normal 3 27 15" xfId="6307"/>
    <cellStyle name="Normal 3 27 15 2" xfId="6308"/>
    <cellStyle name="Normal 3 27 15 2 2" xfId="6309"/>
    <cellStyle name="Normal 3 27 15 3" xfId="6310"/>
    <cellStyle name="Normal 3 27 16" xfId="6311"/>
    <cellStyle name="Normal 3 27 16 2" xfId="6312"/>
    <cellStyle name="Normal 3 27 16 2 2" xfId="6313"/>
    <cellStyle name="Normal 3 27 16 3" xfId="6314"/>
    <cellStyle name="Normal 3 27 17" xfId="6315"/>
    <cellStyle name="Normal 3 27 17 2" xfId="6316"/>
    <cellStyle name="Normal 3 27 17 2 2" xfId="6317"/>
    <cellStyle name="Normal 3 27 17 3" xfId="6318"/>
    <cellStyle name="Normal 3 27 18" xfId="6319"/>
    <cellStyle name="Normal 3 27 18 2" xfId="6320"/>
    <cellStyle name="Normal 3 27 18 2 2" xfId="6321"/>
    <cellStyle name="Normal 3 27 18 3" xfId="6322"/>
    <cellStyle name="Normal 3 27 19" xfId="6323"/>
    <cellStyle name="Normal 3 27 19 2" xfId="6324"/>
    <cellStyle name="Normal 3 27 19 2 2" xfId="6325"/>
    <cellStyle name="Normal 3 27 19 3" xfId="6326"/>
    <cellStyle name="Normal 3 27 2" xfId="6327"/>
    <cellStyle name="Normal 3 27 2 2" xfId="6328"/>
    <cellStyle name="Normal 3 27 2 2 2" xfId="6329"/>
    <cellStyle name="Normal 3 27 2 3" xfId="6330"/>
    <cellStyle name="Normal 3 27 20" xfId="6331"/>
    <cellStyle name="Normal 3 27 20 2" xfId="6332"/>
    <cellStyle name="Normal 3 27 20 2 2" xfId="6333"/>
    <cellStyle name="Normal 3 27 20 3" xfId="6334"/>
    <cellStyle name="Normal 3 27 21" xfId="6335"/>
    <cellStyle name="Normal 3 27 21 2" xfId="6336"/>
    <cellStyle name="Normal 3 27 21 2 2" xfId="6337"/>
    <cellStyle name="Normal 3 27 21 3" xfId="6338"/>
    <cellStyle name="Normal 3 27 22" xfId="6339"/>
    <cellStyle name="Normal 3 27 22 2" xfId="6340"/>
    <cellStyle name="Normal 3 27 22 2 2" xfId="6341"/>
    <cellStyle name="Normal 3 27 22 3" xfId="6342"/>
    <cellStyle name="Normal 3 27 23" xfId="6343"/>
    <cellStyle name="Normal 3 27 23 2" xfId="6344"/>
    <cellStyle name="Normal 3 27 23 2 2" xfId="6345"/>
    <cellStyle name="Normal 3 27 23 3" xfId="6346"/>
    <cellStyle name="Normal 3 27 24" xfId="6347"/>
    <cellStyle name="Normal 3 27 24 2" xfId="6348"/>
    <cellStyle name="Normal 3 27 25" xfId="6349"/>
    <cellStyle name="Normal 3 27 3" xfId="6350"/>
    <cellStyle name="Normal 3 27 3 2" xfId="6351"/>
    <cellStyle name="Normal 3 27 3 2 2" xfId="6352"/>
    <cellStyle name="Normal 3 27 3 3" xfId="6353"/>
    <cellStyle name="Normal 3 27 4" xfId="6354"/>
    <cellStyle name="Normal 3 27 4 2" xfId="6355"/>
    <cellStyle name="Normal 3 27 4 2 2" xfId="6356"/>
    <cellStyle name="Normal 3 27 4 3" xfId="6357"/>
    <cellStyle name="Normal 3 27 5" xfId="6358"/>
    <cellStyle name="Normal 3 27 5 2" xfId="6359"/>
    <cellStyle name="Normal 3 27 5 2 2" xfId="6360"/>
    <cellStyle name="Normal 3 27 5 3" xfId="6361"/>
    <cellStyle name="Normal 3 27 6" xfId="6362"/>
    <cellStyle name="Normal 3 27 6 2" xfId="6363"/>
    <cellStyle name="Normal 3 27 6 2 2" xfId="6364"/>
    <cellStyle name="Normal 3 27 6 3" xfId="6365"/>
    <cellStyle name="Normal 3 27 7" xfId="6366"/>
    <cellStyle name="Normal 3 27 7 2" xfId="6367"/>
    <cellStyle name="Normal 3 27 7 2 2" xfId="6368"/>
    <cellStyle name="Normal 3 27 7 3" xfId="6369"/>
    <cellStyle name="Normal 3 27 8" xfId="6370"/>
    <cellStyle name="Normal 3 27 8 2" xfId="6371"/>
    <cellStyle name="Normal 3 27 8 2 2" xfId="6372"/>
    <cellStyle name="Normal 3 27 8 3" xfId="6373"/>
    <cellStyle name="Normal 3 27 9" xfId="6374"/>
    <cellStyle name="Normal 3 27 9 2" xfId="6375"/>
    <cellStyle name="Normal 3 27 9 2 2" xfId="6376"/>
    <cellStyle name="Normal 3 27 9 3" xfId="6377"/>
    <cellStyle name="Normal 3 28" xfId="6378"/>
    <cellStyle name="Normal 3 28 10" xfId="6379"/>
    <cellStyle name="Normal 3 28 10 2" xfId="6380"/>
    <cellStyle name="Normal 3 28 10 2 2" xfId="6381"/>
    <cellStyle name="Normal 3 28 10 3" xfId="6382"/>
    <cellStyle name="Normal 3 28 11" xfId="6383"/>
    <cellStyle name="Normal 3 28 11 2" xfId="6384"/>
    <cellStyle name="Normal 3 28 11 2 2" xfId="6385"/>
    <cellStyle name="Normal 3 28 11 3" xfId="6386"/>
    <cellStyle name="Normal 3 28 12" xfId="6387"/>
    <cellStyle name="Normal 3 28 12 2" xfId="6388"/>
    <cellStyle name="Normal 3 28 12 2 2" xfId="6389"/>
    <cellStyle name="Normal 3 28 12 3" xfId="6390"/>
    <cellStyle name="Normal 3 28 13" xfId="6391"/>
    <cellStyle name="Normal 3 28 13 2" xfId="6392"/>
    <cellStyle name="Normal 3 28 13 2 2" xfId="6393"/>
    <cellStyle name="Normal 3 28 13 3" xfId="6394"/>
    <cellStyle name="Normal 3 28 14" xfId="6395"/>
    <cellStyle name="Normal 3 28 14 2" xfId="6396"/>
    <cellStyle name="Normal 3 28 14 2 2" xfId="6397"/>
    <cellStyle name="Normal 3 28 14 3" xfId="6398"/>
    <cellStyle name="Normal 3 28 15" xfId="6399"/>
    <cellStyle name="Normal 3 28 15 2" xfId="6400"/>
    <cellStyle name="Normal 3 28 15 2 2" xfId="6401"/>
    <cellStyle name="Normal 3 28 15 3" xfId="6402"/>
    <cellStyle name="Normal 3 28 16" xfId="6403"/>
    <cellStyle name="Normal 3 28 16 2" xfId="6404"/>
    <cellStyle name="Normal 3 28 16 2 2" xfId="6405"/>
    <cellStyle name="Normal 3 28 16 3" xfId="6406"/>
    <cellStyle name="Normal 3 28 17" xfId="6407"/>
    <cellStyle name="Normal 3 28 17 2" xfId="6408"/>
    <cellStyle name="Normal 3 28 17 2 2" xfId="6409"/>
    <cellStyle name="Normal 3 28 17 3" xfId="6410"/>
    <cellStyle name="Normal 3 28 18" xfId="6411"/>
    <cellStyle name="Normal 3 28 18 2" xfId="6412"/>
    <cellStyle name="Normal 3 28 18 2 2" xfId="6413"/>
    <cellStyle name="Normal 3 28 18 3" xfId="6414"/>
    <cellStyle name="Normal 3 28 19" xfId="6415"/>
    <cellStyle name="Normal 3 28 19 2" xfId="6416"/>
    <cellStyle name="Normal 3 28 19 2 2" xfId="6417"/>
    <cellStyle name="Normal 3 28 19 3" xfId="6418"/>
    <cellStyle name="Normal 3 28 2" xfId="6419"/>
    <cellStyle name="Normal 3 28 2 2" xfId="6420"/>
    <cellStyle name="Normal 3 28 2 2 2" xfId="6421"/>
    <cellStyle name="Normal 3 28 2 3" xfId="6422"/>
    <cellStyle name="Normal 3 28 20" xfId="6423"/>
    <cellStyle name="Normal 3 28 20 2" xfId="6424"/>
    <cellStyle name="Normal 3 28 20 2 2" xfId="6425"/>
    <cellStyle name="Normal 3 28 20 3" xfId="6426"/>
    <cellStyle name="Normal 3 28 21" xfId="6427"/>
    <cellStyle name="Normal 3 28 21 2" xfId="6428"/>
    <cellStyle name="Normal 3 28 21 2 2" xfId="6429"/>
    <cellStyle name="Normal 3 28 21 3" xfId="6430"/>
    <cellStyle name="Normal 3 28 22" xfId="6431"/>
    <cellStyle name="Normal 3 28 22 2" xfId="6432"/>
    <cellStyle name="Normal 3 28 22 2 2" xfId="6433"/>
    <cellStyle name="Normal 3 28 22 3" xfId="6434"/>
    <cellStyle name="Normal 3 28 23" xfId="6435"/>
    <cellStyle name="Normal 3 28 23 2" xfId="6436"/>
    <cellStyle name="Normal 3 28 23 2 2" xfId="6437"/>
    <cellStyle name="Normal 3 28 23 3" xfId="6438"/>
    <cellStyle name="Normal 3 28 24" xfId="6439"/>
    <cellStyle name="Normal 3 28 24 2" xfId="6440"/>
    <cellStyle name="Normal 3 28 25" xfId="6441"/>
    <cellStyle name="Normal 3 28 3" xfId="6442"/>
    <cellStyle name="Normal 3 28 3 2" xfId="6443"/>
    <cellStyle name="Normal 3 28 3 2 2" xfId="6444"/>
    <cellStyle name="Normal 3 28 3 3" xfId="6445"/>
    <cellStyle name="Normal 3 28 4" xfId="6446"/>
    <cellStyle name="Normal 3 28 4 2" xfId="6447"/>
    <cellStyle name="Normal 3 28 4 2 2" xfId="6448"/>
    <cellStyle name="Normal 3 28 4 3" xfId="6449"/>
    <cellStyle name="Normal 3 28 5" xfId="6450"/>
    <cellStyle name="Normal 3 28 5 2" xfId="6451"/>
    <cellStyle name="Normal 3 28 5 2 2" xfId="6452"/>
    <cellStyle name="Normal 3 28 5 3" xfId="6453"/>
    <cellStyle name="Normal 3 28 6" xfId="6454"/>
    <cellStyle name="Normal 3 28 6 2" xfId="6455"/>
    <cellStyle name="Normal 3 28 6 2 2" xfId="6456"/>
    <cellStyle name="Normal 3 28 6 3" xfId="6457"/>
    <cellStyle name="Normal 3 28 7" xfId="6458"/>
    <cellStyle name="Normal 3 28 7 2" xfId="6459"/>
    <cellStyle name="Normal 3 28 7 2 2" xfId="6460"/>
    <cellStyle name="Normal 3 28 7 3" xfId="6461"/>
    <cellStyle name="Normal 3 28 8" xfId="6462"/>
    <cellStyle name="Normal 3 28 8 2" xfId="6463"/>
    <cellStyle name="Normal 3 28 8 2 2" xfId="6464"/>
    <cellStyle name="Normal 3 28 8 3" xfId="6465"/>
    <cellStyle name="Normal 3 28 9" xfId="6466"/>
    <cellStyle name="Normal 3 28 9 2" xfId="6467"/>
    <cellStyle name="Normal 3 28 9 2 2" xfId="6468"/>
    <cellStyle name="Normal 3 28 9 3" xfId="6469"/>
    <cellStyle name="Normal 3 29" xfId="6470"/>
    <cellStyle name="Normal 3 29 10" xfId="6471"/>
    <cellStyle name="Normal 3 29 10 2" xfId="6472"/>
    <cellStyle name="Normal 3 29 10 2 2" xfId="6473"/>
    <cellStyle name="Normal 3 29 10 3" xfId="6474"/>
    <cellStyle name="Normal 3 29 11" xfId="6475"/>
    <cellStyle name="Normal 3 29 11 2" xfId="6476"/>
    <cellStyle name="Normal 3 29 11 2 2" xfId="6477"/>
    <cellStyle name="Normal 3 29 11 3" xfId="6478"/>
    <cellStyle name="Normal 3 29 12" xfId="6479"/>
    <cellStyle name="Normal 3 29 12 2" xfId="6480"/>
    <cellStyle name="Normal 3 29 12 2 2" xfId="6481"/>
    <cellStyle name="Normal 3 29 12 3" xfId="6482"/>
    <cellStyle name="Normal 3 29 13" xfId="6483"/>
    <cellStyle name="Normal 3 29 13 2" xfId="6484"/>
    <cellStyle name="Normal 3 29 13 2 2" xfId="6485"/>
    <cellStyle name="Normal 3 29 13 3" xfId="6486"/>
    <cellStyle name="Normal 3 29 14" xfId="6487"/>
    <cellStyle name="Normal 3 29 14 2" xfId="6488"/>
    <cellStyle name="Normal 3 29 14 2 2" xfId="6489"/>
    <cellStyle name="Normal 3 29 14 3" xfId="6490"/>
    <cellStyle name="Normal 3 29 15" xfId="6491"/>
    <cellStyle name="Normal 3 29 15 2" xfId="6492"/>
    <cellStyle name="Normal 3 29 15 2 2" xfId="6493"/>
    <cellStyle name="Normal 3 29 15 3" xfId="6494"/>
    <cellStyle name="Normal 3 29 16" xfId="6495"/>
    <cellStyle name="Normal 3 29 16 2" xfId="6496"/>
    <cellStyle name="Normal 3 29 16 2 2" xfId="6497"/>
    <cellStyle name="Normal 3 29 16 3" xfId="6498"/>
    <cellStyle name="Normal 3 29 17" xfId="6499"/>
    <cellStyle name="Normal 3 29 17 2" xfId="6500"/>
    <cellStyle name="Normal 3 29 17 2 2" xfId="6501"/>
    <cellStyle name="Normal 3 29 17 3" xfId="6502"/>
    <cellStyle name="Normal 3 29 18" xfId="6503"/>
    <cellStyle name="Normal 3 29 18 2" xfId="6504"/>
    <cellStyle name="Normal 3 29 18 2 2" xfId="6505"/>
    <cellStyle name="Normal 3 29 18 3" xfId="6506"/>
    <cellStyle name="Normal 3 29 19" xfId="6507"/>
    <cellStyle name="Normal 3 29 19 2" xfId="6508"/>
    <cellStyle name="Normal 3 29 19 2 2" xfId="6509"/>
    <cellStyle name="Normal 3 29 19 3" xfId="6510"/>
    <cellStyle name="Normal 3 29 2" xfId="6511"/>
    <cellStyle name="Normal 3 29 2 2" xfId="6512"/>
    <cellStyle name="Normal 3 29 2 2 2" xfId="6513"/>
    <cellStyle name="Normal 3 29 2 3" xfId="6514"/>
    <cellStyle name="Normal 3 29 20" xfId="6515"/>
    <cellStyle name="Normal 3 29 20 2" xfId="6516"/>
    <cellStyle name="Normal 3 29 20 2 2" xfId="6517"/>
    <cellStyle name="Normal 3 29 20 3" xfId="6518"/>
    <cellStyle name="Normal 3 29 21" xfId="6519"/>
    <cellStyle name="Normal 3 29 21 2" xfId="6520"/>
    <cellStyle name="Normal 3 29 21 2 2" xfId="6521"/>
    <cellStyle name="Normal 3 29 21 3" xfId="6522"/>
    <cellStyle name="Normal 3 29 22" xfId="6523"/>
    <cellStyle name="Normal 3 29 22 2" xfId="6524"/>
    <cellStyle name="Normal 3 29 22 2 2" xfId="6525"/>
    <cellStyle name="Normal 3 29 22 3" xfId="6526"/>
    <cellStyle name="Normal 3 29 23" xfId="6527"/>
    <cellStyle name="Normal 3 29 23 2" xfId="6528"/>
    <cellStyle name="Normal 3 29 23 2 2" xfId="6529"/>
    <cellStyle name="Normal 3 29 23 3" xfId="6530"/>
    <cellStyle name="Normal 3 29 24" xfId="6531"/>
    <cellStyle name="Normal 3 29 24 2" xfId="6532"/>
    <cellStyle name="Normal 3 29 25" xfId="6533"/>
    <cellStyle name="Normal 3 29 3" xfId="6534"/>
    <cellStyle name="Normal 3 29 3 2" xfId="6535"/>
    <cellStyle name="Normal 3 29 3 2 2" xfId="6536"/>
    <cellStyle name="Normal 3 29 3 3" xfId="6537"/>
    <cellStyle name="Normal 3 29 4" xfId="6538"/>
    <cellStyle name="Normal 3 29 4 2" xfId="6539"/>
    <cellStyle name="Normal 3 29 4 2 2" xfId="6540"/>
    <cellStyle name="Normal 3 29 4 3" xfId="6541"/>
    <cellStyle name="Normal 3 29 5" xfId="6542"/>
    <cellStyle name="Normal 3 29 5 2" xfId="6543"/>
    <cellStyle name="Normal 3 29 5 2 2" xfId="6544"/>
    <cellStyle name="Normal 3 29 5 3" xfId="6545"/>
    <cellStyle name="Normal 3 29 6" xfId="6546"/>
    <cellStyle name="Normal 3 29 6 2" xfId="6547"/>
    <cellStyle name="Normal 3 29 6 2 2" xfId="6548"/>
    <cellStyle name="Normal 3 29 6 3" xfId="6549"/>
    <cellStyle name="Normal 3 29 7" xfId="6550"/>
    <cellStyle name="Normal 3 29 7 2" xfId="6551"/>
    <cellStyle name="Normal 3 29 7 2 2" xfId="6552"/>
    <cellStyle name="Normal 3 29 7 3" xfId="6553"/>
    <cellStyle name="Normal 3 29 8" xfId="6554"/>
    <cellStyle name="Normal 3 29 8 2" xfId="6555"/>
    <cellStyle name="Normal 3 29 8 2 2" xfId="6556"/>
    <cellStyle name="Normal 3 29 8 3" xfId="6557"/>
    <cellStyle name="Normal 3 29 9" xfId="6558"/>
    <cellStyle name="Normal 3 29 9 2" xfId="6559"/>
    <cellStyle name="Normal 3 29 9 2 2" xfId="6560"/>
    <cellStyle name="Normal 3 29 9 3" xfId="6561"/>
    <cellStyle name="Normal 3 3" xfId="279"/>
    <cellStyle name="Normal 3 3 10" xfId="6562"/>
    <cellStyle name="Normal 3 3 10 2" xfId="6563"/>
    <cellStyle name="Normal 3 3 10 2 2" xfId="6564"/>
    <cellStyle name="Normal 3 3 10 3" xfId="6565"/>
    <cellStyle name="Normal 3 3 11" xfId="6566"/>
    <cellStyle name="Normal 3 3 11 2" xfId="6567"/>
    <cellStyle name="Normal 3 3 11 2 2" xfId="6568"/>
    <cellStyle name="Normal 3 3 11 3" xfId="6569"/>
    <cellStyle name="Normal 3 3 12" xfId="6570"/>
    <cellStyle name="Normal 3 3 12 2" xfId="6571"/>
    <cellStyle name="Normal 3 3 12 2 2" xfId="6572"/>
    <cellStyle name="Normal 3 3 12 3" xfId="6573"/>
    <cellStyle name="Normal 3 3 13" xfId="6574"/>
    <cellStyle name="Normal 3 3 13 2" xfId="6575"/>
    <cellStyle name="Normal 3 3 13 2 2" xfId="6576"/>
    <cellStyle name="Normal 3 3 13 3" xfId="6577"/>
    <cellStyle name="Normal 3 3 14" xfId="6578"/>
    <cellStyle name="Normal 3 3 14 2" xfId="6579"/>
    <cellStyle name="Normal 3 3 14 2 2" xfId="6580"/>
    <cellStyle name="Normal 3 3 14 3" xfId="6581"/>
    <cellStyle name="Normal 3 3 15" xfId="6582"/>
    <cellStyle name="Normal 3 3 15 2" xfId="6583"/>
    <cellStyle name="Normal 3 3 15 2 2" xfId="6584"/>
    <cellStyle name="Normal 3 3 15 3" xfId="6585"/>
    <cellStyle name="Normal 3 3 16" xfId="6586"/>
    <cellStyle name="Normal 3 3 16 2" xfId="6587"/>
    <cellStyle name="Normal 3 3 16 2 2" xfId="6588"/>
    <cellStyle name="Normal 3 3 16 3" xfId="6589"/>
    <cellStyle name="Normal 3 3 17" xfId="6590"/>
    <cellStyle name="Normal 3 3 17 2" xfId="6591"/>
    <cellStyle name="Normal 3 3 17 2 2" xfId="6592"/>
    <cellStyle name="Normal 3 3 17 3" xfId="6593"/>
    <cellStyle name="Normal 3 3 18" xfId="6594"/>
    <cellStyle name="Normal 3 3 18 2" xfId="6595"/>
    <cellStyle name="Normal 3 3 18 2 2" xfId="6596"/>
    <cellStyle name="Normal 3 3 18 3" xfId="6597"/>
    <cellStyle name="Normal 3 3 19" xfId="6598"/>
    <cellStyle name="Normal 3 3 19 2" xfId="6599"/>
    <cellStyle name="Normal 3 3 19 2 2" xfId="6600"/>
    <cellStyle name="Normal 3 3 19 3" xfId="6601"/>
    <cellStyle name="Normal 3 3 2" xfId="280"/>
    <cellStyle name="Normal 3 3 2 2" xfId="281"/>
    <cellStyle name="Normal 3 3 2 2 2" xfId="6602"/>
    <cellStyle name="Normal 3 3 2 3" xfId="6603"/>
    <cellStyle name="Normal 3 3 20" xfId="6604"/>
    <cellStyle name="Normal 3 3 20 2" xfId="6605"/>
    <cellStyle name="Normal 3 3 20 2 2" xfId="6606"/>
    <cellStyle name="Normal 3 3 20 3" xfId="6607"/>
    <cellStyle name="Normal 3 3 21" xfId="6608"/>
    <cellStyle name="Normal 3 3 21 2" xfId="6609"/>
    <cellStyle name="Normal 3 3 21 2 2" xfId="6610"/>
    <cellStyle name="Normal 3 3 21 3" xfId="6611"/>
    <cellStyle name="Normal 3 3 22" xfId="6612"/>
    <cellStyle name="Normal 3 3 22 2" xfId="6613"/>
    <cellStyle name="Normal 3 3 22 2 2" xfId="6614"/>
    <cellStyle name="Normal 3 3 22 3" xfId="6615"/>
    <cellStyle name="Normal 3 3 23" xfId="6616"/>
    <cellStyle name="Normal 3 3 23 2" xfId="6617"/>
    <cellStyle name="Normal 3 3 23 2 2" xfId="6618"/>
    <cellStyle name="Normal 3 3 23 3" xfId="6619"/>
    <cellStyle name="Normal 3 3 24" xfId="6620"/>
    <cellStyle name="Normal 3 3 24 2" xfId="6621"/>
    <cellStyle name="Normal 3 3 25" xfId="6622"/>
    <cellStyle name="Normal 3 3 3" xfId="6623"/>
    <cellStyle name="Normal 3 3 3 2" xfId="6624"/>
    <cellStyle name="Normal 3 3 3 2 2" xfId="6625"/>
    <cellStyle name="Normal 3 3 3 3" xfId="6626"/>
    <cellStyle name="Normal 3 3 4" xfId="6627"/>
    <cellStyle name="Normal 3 3 4 2" xfId="6628"/>
    <cellStyle name="Normal 3 3 4 2 2" xfId="6629"/>
    <cellStyle name="Normal 3 3 4 3" xfId="6630"/>
    <cellStyle name="Normal 3 3 5" xfId="6631"/>
    <cellStyle name="Normal 3 3 5 2" xfId="6632"/>
    <cellStyle name="Normal 3 3 5 2 2" xfId="6633"/>
    <cellStyle name="Normal 3 3 5 3" xfId="6634"/>
    <cellStyle name="Normal 3 3 6" xfId="6635"/>
    <cellStyle name="Normal 3 3 6 2" xfId="6636"/>
    <cellStyle name="Normal 3 3 6 2 2" xfId="6637"/>
    <cellStyle name="Normal 3 3 6 3" xfId="6638"/>
    <cellStyle name="Normal 3 3 7" xfId="6639"/>
    <cellStyle name="Normal 3 3 7 2" xfId="6640"/>
    <cellStyle name="Normal 3 3 7 2 2" xfId="6641"/>
    <cellStyle name="Normal 3 3 7 3" xfId="6642"/>
    <cellStyle name="Normal 3 3 8" xfId="6643"/>
    <cellStyle name="Normal 3 3 8 2" xfId="6644"/>
    <cellStyle name="Normal 3 3 8 2 2" xfId="6645"/>
    <cellStyle name="Normal 3 3 8 3" xfId="6646"/>
    <cellStyle name="Normal 3 3 9" xfId="6647"/>
    <cellStyle name="Normal 3 3 9 2" xfId="6648"/>
    <cellStyle name="Normal 3 3 9 2 2" xfId="6649"/>
    <cellStyle name="Normal 3 3 9 3" xfId="6650"/>
    <cellStyle name="Normal 3 30" xfId="6651"/>
    <cellStyle name="Normal 3 30 10" xfId="6652"/>
    <cellStyle name="Normal 3 30 10 2" xfId="6653"/>
    <cellStyle name="Normal 3 30 10 2 2" xfId="6654"/>
    <cellStyle name="Normal 3 30 10 3" xfId="6655"/>
    <cellStyle name="Normal 3 30 11" xfId="6656"/>
    <cellStyle name="Normal 3 30 11 2" xfId="6657"/>
    <cellStyle name="Normal 3 30 11 2 2" xfId="6658"/>
    <cellStyle name="Normal 3 30 11 3" xfId="6659"/>
    <cellStyle name="Normal 3 30 12" xfId="6660"/>
    <cellStyle name="Normal 3 30 12 2" xfId="6661"/>
    <cellStyle name="Normal 3 30 12 2 2" xfId="6662"/>
    <cellStyle name="Normal 3 30 12 3" xfId="6663"/>
    <cellStyle name="Normal 3 30 13" xfId="6664"/>
    <cellStyle name="Normal 3 30 13 2" xfId="6665"/>
    <cellStyle name="Normal 3 30 13 2 2" xfId="6666"/>
    <cellStyle name="Normal 3 30 13 3" xfId="6667"/>
    <cellStyle name="Normal 3 30 14" xfId="6668"/>
    <cellStyle name="Normal 3 30 14 2" xfId="6669"/>
    <cellStyle name="Normal 3 30 14 2 2" xfId="6670"/>
    <cellStyle name="Normal 3 30 14 3" xfId="6671"/>
    <cellStyle name="Normal 3 30 15" xfId="6672"/>
    <cellStyle name="Normal 3 30 15 2" xfId="6673"/>
    <cellStyle name="Normal 3 30 15 2 2" xfId="6674"/>
    <cellStyle name="Normal 3 30 15 3" xfId="6675"/>
    <cellStyle name="Normal 3 30 16" xfId="6676"/>
    <cellStyle name="Normal 3 30 16 2" xfId="6677"/>
    <cellStyle name="Normal 3 30 16 2 2" xfId="6678"/>
    <cellStyle name="Normal 3 30 16 3" xfId="6679"/>
    <cellStyle name="Normal 3 30 17" xfId="6680"/>
    <cellStyle name="Normal 3 30 17 2" xfId="6681"/>
    <cellStyle name="Normal 3 30 17 2 2" xfId="6682"/>
    <cellStyle name="Normal 3 30 17 3" xfId="6683"/>
    <cellStyle name="Normal 3 30 18" xfId="6684"/>
    <cellStyle name="Normal 3 30 18 2" xfId="6685"/>
    <cellStyle name="Normal 3 30 18 2 2" xfId="6686"/>
    <cellStyle name="Normal 3 30 18 3" xfId="6687"/>
    <cellStyle name="Normal 3 30 19" xfId="6688"/>
    <cellStyle name="Normal 3 30 19 2" xfId="6689"/>
    <cellStyle name="Normal 3 30 19 2 2" xfId="6690"/>
    <cellStyle name="Normal 3 30 19 3" xfId="6691"/>
    <cellStyle name="Normal 3 30 2" xfId="6692"/>
    <cellStyle name="Normal 3 30 2 2" xfId="6693"/>
    <cellStyle name="Normal 3 30 2 2 2" xfId="6694"/>
    <cellStyle name="Normal 3 30 2 3" xfId="6695"/>
    <cellStyle name="Normal 3 30 20" xfId="6696"/>
    <cellStyle name="Normal 3 30 20 2" xfId="6697"/>
    <cellStyle name="Normal 3 30 20 2 2" xfId="6698"/>
    <cellStyle name="Normal 3 30 20 3" xfId="6699"/>
    <cellStyle name="Normal 3 30 21" xfId="6700"/>
    <cellStyle name="Normal 3 30 21 2" xfId="6701"/>
    <cellStyle name="Normal 3 30 21 2 2" xfId="6702"/>
    <cellStyle name="Normal 3 30 21 3" xfId="6703"/>
    <cellStyle name="Normal 3 30 22" xfId="6704"/>
    <cellStyle name="Normal 3 30 22 2" xfId="6705"/>
    <cellStyle name="Normal 3 30 22 2 2" xfId="6706"/>
    <cellStyle name="Normal 3 30 22 3" xfId="6707"/>
    <cellStyle name="Normal 3 30 23" xfId="6708"/>
    <cellStyle name="Normal 3 30 23 2" xfId="6709"/>
    <cellStyle name="Normal 3 30 23 2 2" xfId="6710"/>
    <cellStyle name="Normal 3 30 23 3" xfId="6711"/>
    <cellStyle name="Normal 3 30 24" xfId="6712"/>
    <cellStyle name="Normal 3 30 24 2" xfId="6713"/>
    <cellStyle name="Normal 3 30 25" xfId="6714"/>
    <cellStyle name="Normal 3 30 3" xfId="6715"/>
    <cellStyle name="Normal 3 30 3 2" xfId="6716"/>
    <cellStyle name="Normal 3 30 3 2 2" xfId="6717"/>
    <cellStyle name="Normal 3 30 3 3" xfId="6718"/>
    <cellStyle name="Normal 3 30 4" xfId="6719"/>
    <cellStyle name="Normal 3 30 4 2" xfId="6720"/>
    <cellStyle name="Normal 3 30 4 2 2" xfId="6721"/>
    <cellStyle name="Normal 3 30 4 3" xfId="6722"/>
    <cellStyle name="Normal 3 30 5" xfId="6723"/>
    <cellStyle name="Normal 3 30 5 2" xfId="6724"/>
    <cellStyle name="Normal 3 30 5 2 2" xfId="6725"/>
    <cellStyle name="Normal 3 30 5 3" xfId="6726"/>
    <cellStyle name="Normal 3 30 6" xfId="6727"/>
    <cellStyle name="Normal 3 30 6 2" xfId="6728"/>
    <cellStyle name="Normal 3 30 6 2 2" xfId="6729"/>
    <cellStyle name="Normal 3 30 6 3" xfId="6730"/>
    <cellStyle name="Normal 3 30 7" xfId="6731"/>
    <cellStyle name="Normal 3 30 7 2" xfId="6732"/>
    <cellStyle name="Normal 3 30 7 2 2" xfId="6733"/>
    <cellStyle name="Normal 3 30 7 3" xfId="6734"/>
    <cellStyle name="Normal 3 30 8" xfId="6735"/>
    <cellStyle name="Normal 3 30 8 2" xfId="6736"/>
    <cellStyle name="Normal 3 30 8 2 2" xfId="6737"/>
    <cellStyle name="Normal 3 30 8 3" xfId="6738"/>
    <cellStyle name="Normal 3 30 9" xfId="6739"/>
    <cellStyle name="Normal 3 30 9 2" xfId="6740"/>
    <cellStyle name="Normal 3 30 9 2 2" xfId="6741"/>
    <cellStyle name="Normal 3 30 9 3" xfId="6742"/>
    <cellStyle name="Normal 3 31" xfId="6743"/>
    <cellStyle name="Normal 3 31 10" xfId="6744"/>
    <cellStyle name="Normal 3 31 10 2" xfId="6745"/>
    <cellStyle name="Normal 3 31 10 2 2" xfId="6746"/>
    <cellStyle name="Normal 3 31 10 3" xfId="6747"/>
    <cellStyle name="Normal 3 31 11" xfId="6748"/>
    <cellStyle name="Normal 3 31 11 2" xfId="6749"/>
    <cellStyle name="Normal 3 31 11 2 2" xfId="6750"/>
    <cellStyle name="Normal 3 31 11 3" xfId="6751"/>
    <cellStyle name="Normal 3 31 12" xfId="6752"/>
    <cellStyle name="Normal 3 31 12 2" xfId="6753"/>
    <cellStyle name="Normal 3 31 12 2 2" xfId="6754"/>
    <cellStyle name="Normal 3 31 12 3" xfId="6755"/>
    <cellStyle name="Normal 3 31 13" xfId="6756"/>
    <cellStyle name="Normal 3 31 13 2" xfId="6757"/>
    <cellStyle name="Normal 3 31 13 2 2" xfId="6758"/>
    <cellStyle name="Normal 3 31 13 3" xfId="6759"/>
    <cellStyle name="Normal 3 31 14" xfId="6760"/>
    <cellStyle name="Normal 3 31 14 2" xfId="6761"/>
    <cellStyle name="Normal 3 31 14 2 2" xfId="6762"/>
    <cellStyle name="Normal 3 31 14 3" xfId="6763"/>
    <cellStyle name="Normal 3 31 15" xfId="6764"/>
    <cellStyle name="Normal 3 31 15 2" xfId="6765"/>
    <cellStyle name="Normal 3 31 15 2 2" xfId="6766"/>
    <cellStyle name="Normal 3 31 15 3" xfId="6767"/>
    <cellStyle name="Normal 3 31 16" xfId="6768"/>
    <cellStyle name="Normal 3 31 16 2" xfId="6769"/>
    <cellStyle name="Normal 3 31 16 2 2" xfId="6770"/>
    <cellStyle name="Normal 3 31 16 3" xfId="6771"/>
    <cellStyle name="Normal 3 31 17" xfId="6772"/>
    <cellStyle name="Normal 3 31 17 2" xfId="6773"/>
    <cellStyle name="Normal 3 31 17 2 2" xfId="6774"/>
    <cellStyle name="Normal 3 31 17 3" xfId="6775"/>
    <cellStyle name="Normal 3 31 18" xfId="6776"/>
    <cellStyle name="Normal 3 31 18 2" xfId="6777"/>
    <cellStyle name="Normal 3 31 18 2 2" xfId="6778"/>
    <cellStyle name="Normal 3 31 18 3" xfId="6779"/>
    <cellStyle name="Normal 3 31 19" xfId="6780"/>
    <cellStyle name="Normal 3 31 19 2" xfId="6781"/>
    <cellStyle name="Normal 3 31 19 2 2" xfId="6782"/>
    <cellStyle name="Normal 3 31 19 3" xfId="6783"/>
    <cellStyle name="Normal 3 31 2" xfId="6784"/>
    <cellStyle name="Normal 3 31 2 2" xfId="6785"/>
    <cellStyle name="Normal 3 31 2 2 2" xfId="6786"/>
    <cellStyle name="Normal 3 31 2 3" xfId="6787"/>
    <cellStyle name="Normal 3 31 20" xfId="6788"/>
    <cellStyle name="Normal 3 31 20 2" xfId="6789"/>
    <cellStyle name="Normal 3 31 20 2 2" xfId="6790"/>
    <cellStyle name="Normal 3 31 20 3" xfId="6791"/>
    <cellStyle name="Normal 3 31 21" xfId="6792"/>
    <cellStyle name="Normal 3 31 21 2" xfId="6793"/>
    <cellStyle name="Normal 3 31 21 2 2" xfId="6794"/>
    <cellStyle name="Normal 3 31 21 3" xfId="6795"/>
    <cellStyle name="Normal 3 31 22" xfId="6796"/>
    <cellStyle name="Normal 3 31 22 2" xfId="6797"/>
    <cellStyle name="Normal 3 31 22 2 2" xfId="6798"/>
    <cellStyle name="Normal 3 31 22 3" xfId="6799"/>
    <cellStyle name="Normal 3 31 23" xfId="6800"/>
    <cellStyle name="Normal 3 31 23 2" xfId="6801"/>
    <cellStyle name="Normal 3 31 23 2 2" xfId="6802"/>
    <cellStyle name="Normal 3 31 23 3" xfId="6803"/>
    <cellStyle name="Normal 3 31 24" xfId="6804"/>
    <cellStyle name="Normal 3 31 24 2" xfId="6805"/>
    <cellStyle name="Normal 3 31 25" xfId="6806"/>
    <cellStyle name="Normal 3 31 3" xfId="6807"/>
    <cellStyle name="Normal 3 31 3 2" xfId="6808"/>
    <cellStyle name="Normal 3 31 3 2 2" xfId="6809"/>
    <cellStyle name="Normal 3 31 3 3" xfId="6810"/>
    <cellStyle name="Normal 3 31 4" xfId="6811"/>
    <cellStyle name="Normal 3 31 4 2" xfId="6812"/>
    <cellStyle name="Normal 3 31 4 2 2" xfId="6813"/>
    <cellStyle name="Normal 3 31 4 3" xfId="6814"/>
    <cellStyle name="Normal 3 31 5" xfId="6815"/>
    <cellStyle name="Normal 3 31 5 2" xfId="6816"/>
    <cellStyle name="Normal 3 31 5 2 2" xfId="6817"/>
    <cellStyle name="Normal 3 31 5 3" xfId="6818"/>
    <cellStyle name="Normal 3 31 6" xfId="6819"/>
    <cellStyle name="Normal 3 31 6 2" xfId="6820"/>
    <cellStyle name="Normal 3 31 6 2 2" xfId="6821"/>
    <cellStyle name="Normal 3 31 6 3" xfId="6822"/>
    <cellStyle name="Normal 3 31 7" xfId="6823"/>
    <cellStyle name="Normal 3 31 7 2" xfId="6824"/>
    <cellStyle name="Normal 3 31 7 2 2" xfId="6825"/>
    <cellStyle name="Normal 3 31 7 3" xfId="6826"/>
    <cellStyle name="Normal 3 31 8" xfId="6827"/>
    <cellStyle name="Normal 3 31 8 2" xfId="6828"/>
    <cellStyle name="Normal 3 31 8 2 2" xfId="6829"/>
    <cellStyle name="Normal 3 31 8 3" xfId="6830"/>
    <cellStyle name="Normal 3 31 9" xfId="6831"/>
    <cellStyle name="Normal 3 31 9 2" xfId="6832"/>
    <cellStyle name="Normal 3 31 9 2 2" xfId="6833"/>
    <cellStyle name="Normal 3 31 9 3" xfId="6834"/>
    <cellStyle name="Normal 3 32" xfId="6835"/>
    <cellStyle name="Normal 3 32 10" xfId="6836"/>
    <cellStyle name="Normal 3 32 10 2" xfId="6837"/>
    <cellStyle name="Normal 3 32 10 2 2" xfId="6838"/>
    <cellStyle name="Normal 3 32 10 3" xfId="6839"/>
    <cellStyle name="Normal 3 32 11" xfId="6840"/>
    <cellStyle name="Normal 3 32 11 2" xfId="6841"/>
    <cellStyle name="Normal 3 32 11 2 2" xfId="6842"/>
    <cellStyle name="Normal 3 32 11 3" xfId="6843"/>
    <cellStyle name="Normal 3 32 12" xfId="6844"/>
    <cellStyle name="Normal 3 32 12 2" xfId="6845"/>
    <cellStyle name="Normal 3 32 12 2 2" xfId="6846"/>
    <cellStyle name="Normal 3 32 12 3" xfId="6847"/>
    <cellStyle name="Normal 3 32 13" xfId="6848"/>
    <cellStyle name="Normal 3 32 13 2" xfId="6849"/>
    <cellStyle name="Normal 3 32 13 2 2" xfId="6850"/>
    <cellStyle name="Normal 3 32 13 3" xfId="6851"/>
    <cellStyle name="Normal 3 32 14" xfId="6852"/>
    <cellStyle name="Normal 3 32 14 2" xfId="6853"/>
    <cellStyle name="Normal 3 32 14 2 2" xfId="6854"/>
    <cellStyle name="Normal 3 32 14 3" xfId="6855"/>
    <cellStyle name="Normal 3 32 15" xfId="6856"/>
    <cellStyle name="Normal 3 32 15 2" xfId="6857"/>
    <cellStyle name="Normal 3 32 15 2 2" xfId="6858"/>
    <cellStyle name="Normal 3 32 15 3" xfId="6859"/>
    <cellStyle name="Normal 3 32 16" xfId="6860"/>
    <cellStyle name="Normal 3 32 16 2" xfId="6861"/>
    <cellStyle name="Normal 3 32 16 2 2" xfId="6862"/>
    <cellStyle name="Normal 3 32 16 3" xfId="6863"/>
    <cellStyle name="Normal 3 32 17" xfId="6864"/>
    <cellStyle name="Normal 3 32 17 2" xfId="6865"/>
    <cellStyle name="Normal 3 32 17 2 2" xfId="6866"/>
    <cellStyle name="Normal 3 32 17 3" xfId="6867"/>
    <cellStyle name="Normal 3 32 18" xfId="6868"/>
    <cellStyle name="Normal 3 32 18 2" xfId="6869"/>
    <cellStyle name="Normal 3 32 18 2 2" xfId="6870"/>
    <cellStyle name="Normal 3 32 18 3" xfId="6871"/>
    <cellStyle name="Normal 3 32 19" xfId="6872"/>
    <cellStyle name="Normal 3 32 19 2" xfId="6873"/>
    <cellStyle name="Normal 3 32 19 2 2" xfId="6874"/>
    <cellStyle name="Normal 3 32 19 3" xfId="6875"/>
    <cellStyle name="Normal 3 32 2" xfId="6876"/>
    <cellStyle name="Normal 3 32 2 2" xfId="6877"/>
    <cellStyle name="Normal 3 32 2 2 2" xfId="6878"/>
    <cellStyle name="Normal 3 32 2 3" xfId="6879"/>
    <cellStyle name="Normal 3 32 20" xfId="6880"/>
    <cellStyle name="Normal 3 32 20 2" xfId="6881"/>
    <cellStyle name="Normal 3 32 20 2 2" xfId="6882"/>
    <cellStyle name="Normal 3 32 20 3" xfId="6883"/>
    <cellStyle name="Normal 3 32 21" xfId="6884"/>
    <cellStyle name="Normal 3 32 21 2" xfId="6885"/>
    <cellStyle name="Normal 3 32 21 2 2" xfId="6886"/>
    <cellStyle name="Normal 3 32 21 3" xfId="6887"/>
    <cellStyle name="Normal 3 32 22" xfId="6888"/>
    <cellStyle name="Normal 3 32 22 2" xfId="6889"/>
    <cellStyle name="Normal 3 32 22 2 2" xfId="6890"/>
    <cellStyle name="Normal 3 32 22 3" xfId="6891"/>
    <cellStyle name="Normal 3 32 23" xfId="6892"/>
    <cellStyle name="Normal 3 32 23 2" xfId="6893"/>
    <cellStyle name="Normal 3 32 23 2 2" xfId="6894"/>
    <cellStyle name="Normal 3 32 23 3" xfId="6895"/>
    <cellStyle name="Normal 3 32 24" xfId="6896"/>
    <cellStyle name="Normal 3 32 24 2" xfId="6897"/>
    <cellStyle name="Normal 3 32 25" xfId="6898"/>
    <cellStyle name="Normal 3 32 3" xfId="6899"/>
    <cellStyle name="Normal 3 32 3 2" xfId="6900"/>
    <cellStyle name="Normal 3 32 3 2 2" xfId="6901"/>
    <cellStyle name="Normal 3 32 3 3" xfId="6902"/>
    <cellStyle name="Normal 3 32 4" xfId="6903"/>
    <cellStyle name="Normal 3 32 4 2" xfId="6904"/>
    <cellStyle name="Normal 3 32 4 2 2" xfId="6905"/>
    <cellStyle name="Normal 3 32 4 3" xfId="6906"/>
    <cellStyle name="Normal 3 32 5" xfId="6907"/>
    <cellStyle name="Normal 3 32 5 2" xfId="6908"/>
    <cellStyle name="Normal 3 32 5 2 2" xfId="6909"/>
    <cellStyle name="Normal 3 32 5 3" xfId="6910"/>
    <cellStyle name="Normal 3 32 6" xfId="6911"/>
    <cellStyle name="Normal 3 32 6 2" xfId="6912"/>
    <cellStyle name="Normal 3 32 6 2 2" xfId="6913"/>
    <cellStyle name="Normal 3 32 6 3" xfId="6914"/>
    <cellStyle name="Normal 3 32 7" xfId="6915"/>
    <cellStyle name="Normal 3 32 7 2" xfId="6916"/>
    <cellStyle name="Normal 3 32 7 2 2" xfId="6917"/>
    <cellStyle name="Normal 3 32 7 3" xfId="6918"/>
    <cellStyle name="Normal 3 32 8" xfId="6919"/>
    <cellStyle name="Normal 3 32 8 2" xfId="6920"/>
    <cellStyle name="Normal 3 32 8 2 2" xfId="6921"/>
    <cellStyle name="Normal 3 32 8 3" xfId="6922"/>
    <cellStyle name="Normal 3 32 9" xfId="6923"/>
    <cellStyle name="Normal 3 32 9 2" xfId="6924"/>
    <cellStyle name="Normal 3 32 9 2 2" xfId="6925"/>
    <cellStyle name="Normal 3 32 9 3" xfId="6926"/>
    <cellStyle name="Normal 3 33" xfId="6927"/>
    <cellStyle name="Normal 3 33 10" xfId="6928"/>
    <cellStyle name="Normal 3 33 10 2" xfId="6929"/>
    <cellStyle name="Normal 3 33 10 2 2" xfId="6930"/>
    <cellStyle name="Normal 3 33 10 3" xfId="6931"/>
    <cellStyle name="Normal 3 33 11" xfId="6932"/>
    <cellStyle name="Normal 3 33 11 2" xfId="6933"/>
    <cellStyle name="Normal 3 33 11 2 2" xfId="6934"/>
    <cellStyle name="Normal 3 33 11 3" xfId="6935"/>
    <cellStyle name="Normal 3 33 12" xfId="6936"/>
    <cellStyle name="Normal 3 33 12 2" xfId="6937"/>
    <cellStyle name="Normal 3 33 12 2 2" xfId="6938"/>
    <cellStyle name="Normal 3 33 12 3" xfId="6939"/>
    <cellStyle name="Normal 3 33 13" xfId="6940"/>
    <cellStyle name="Normal 3 33 13 2" xfId="6941"/>
    <cellStyle name="Normal 3 33 13 2 2" xfId="6942"/>
    <cellStyle name="Normal 3 33 13 3" xfId="6943"/>
    <cellStyle name="Normal 3 33 14" xfId="6944"/>
    <cellStyle name="Normal 3 33 14 2" xfId="6945"/>
    <cellStyle name="Normal 3 33 14 2 2" xfId="6946"/>
    <cellStyle name="Normal 3 33 14 3" xfId="6947"/>
    <cellStyle name="Normal 3 33 15" xfId="6948"/>
    <cellStyle name="Normal 3 33 15 2" xfId="6949"/>
    <cellStyle name="Normal 3 33 15 2 2" xfId="6950"/>
    <cellStyle name="Normal 3 33 15 3" xfId="6951"/>
    <cellStyle name="Normal 3 33 16" xfId="6952"/>
    <cellStyle name="Normal 3 33 16 2" xfId="6953"/>
    <cellStyle name="Normal 3 33 16 2 2" xfId="6954"/>
    <cellStyle name="Normal 3 33 16 3" xfId="6955"/>
    <cellStyle name="Normal 3 33 17" xfId="6956"/>
    <cellStyle name="Normal 3 33 17 2" xfId="6957"/>
    <cellStyle name="Normal 3 33 17 2 2" xfId="6958"/>
    <cellStyle name="Normal 3 33 17 3" xfId="6959"/>
    <cellStyle name="Normal 3 33 18" xfId="6960"/>
    <cellStyle name="Normal 3 33 18 2" xfId="6961"/>
    <cellStyle name="Normal 3 33 18 2 2" xfId="6962"/>
    <cellStyle name="Normal 3 33 18 3" xfId="6963"/>
    <cellStyle name="Normal 3 33 19" xfId="6964"/>
    <cellStyle name="Normal 3 33 19 2" xfId="6965"/>
    <cellStyle name="Normal 3 33 19 2 2" xfId="6966"/>
    <cellStyle name="Normal 3 33 19 3" xfId="6967"/>
    <cellStyle name="Normal 3 33 2" xfId="6968"/>
    <cellStyle name="Normal 3 33 2 2" xfId="6969"/>
    <cellStyle name="Normal 3 33 2 2 2" xfId="6970"/>
    <cellStyle name="Normal 3 33 2 3" xfId="6971"/>
    <cellStyle name="Normal 3 33 20" xfId="6972"/>
    <cellStyle name="Normal 3 33 20 2" xfId="6973"/>
    <cellStyle name="Normal 3 33 20 2 2" xfId="6974"/>
    <cellStyle name="Normal 3 33 20 3" xfId="6975"/>
    <cellStyle name="Normal 3 33 21" xfId="6976"/>
    <cellStyle name="Normal 3 33 21 2" xfId="6977"/>
    <cellStyle name="Normal 3 33 21 2 2" xfId="6978"/>
    <cellStyle name="Normal 3 33 21 3" xfId="6979"/>
    <cellStyle name="Normal 3 33 22" xfId="6980"/>
    <cellStyle name="Normal 3 33 22 2" xfId="6981"/>
    <cellStyle name="Normal 3 33 22 2 2" xfId="6982"/>
    <cellStyle name="Normal 3 33 22 3" xfId="6983"/>
    <cellStyle name="Normal 3 33 23" xfId="6984"/>
    <cellStyle name="Normal 3 33 23 2" xfId="6985"/>
    <cellStyle name="Normal 3 33 23 2 2" xfId="6986"/>
    <cellStyle name="Normal 3 33 23 3" xfId="6987"/>
    <cellStyle name="Normal 3 33 24" xfId="6988"/>
    <cellStyle name="Normal 3 33 24 2" xfId="6989"/>
    <cellStyle name="Normal 3 33 25" xfId="6990"/>
    <cellStyle name="Normal 3 33 3" xfId="6991"/>
    <cellStyle name="Normal 3 33 3 2" xfId="6992"/>
    <cellStyle name="Normal 3 33 3 2 2" xfId="6993"/>
    <cellStyle name="Normal 3 33 3 3" xfId="6994"/>
    <cellStyle name="Normal 3 33 4" xfId="6995"/>
    <cellStyle name="Normal 3 33 4 2" xfId="6996"/>
    <cellStyle name="Normal 3 33 4 2 2" xfId="6997"/>
    <cellStyle name="Normal 3 33 4 3" xfId="6998"/>
    <cellStyle name="Normal 3 33 5" xfId="6999"/>
    <cellStyle name="Normal 3 33 5 2" xfId="7000"/>
    <cellStyle name="Normal 3 33 5 2 2" xfId="7001"/>
    <cellStyle name="Normal 3 33 5 3" xfId="7002"/>
    <cellStyle name="Normal 3 33 6" xfId="7003"/>
    <cellStyle name="Normal 3 33 6 2" xfId="7004"/>
    <cellStyle name="Normal 3 33 6 2 2" xfId="7005"/>
    <cellStyle name="Normal 3 33 6 3" xfId="7006"/>
    <cellStyle name="Normal 3 33 7" xfId="7007"/>
    <cellStyle name="Normal 3 33 7 2" xfId="7008"/>
    <cellStyle name="Normal 3 33 7 2 2" xfId="7009"/>
    <cellStyle name="Normal 3 33 7 3" xfId="7010"/>
    <cellStyle name="Normal 3 33 8" xfId="7011"/>
    <cellStyle name="Normal 3 33 8 2" xfId="7012"/>
    <cellStyle name="Normal 3 33 8 2 2" xfId="7013"/>
    <cellStyle name="Normal 3 33 8 3" xfId="7014"/>
    <cellStyle name="Normal 3 33 9" xfId="7015"/>
    <cellStyle name="Normal 3 33 9 2" xfId="7016"/>
    <cellStyle name="Normal 3 33 9 2 2" xfId="7017"/>
    <cellStyle name="Normal 3 33 9 3" xfId="7018"/>
    <cellStyle name="Normal 3 34" xfId="7019"/>
    <cellStyle name="Normal 3 34 2" xfId="7020"/>
    <cellStyle name="Normal 3 34 2 2" xfId="7021"/>
    <cellStyle name="Normal 3 34 3" xfId="7022"/>
    <cellStyle name="Normal 3 35" xfId="7023"/>
    <cellStyle name="Normal 3 35 2" xfId="7024"/>
    <cellStyle name="Normal 3 35 2 2" xfId="7025"/>
    <cellStyle name="Normal 3 35 3" xfId="7026"/>
    <cellStyle name="Normal 3 36" xfId="7027"/>
    <cellStyle name="Normal 3 36 2" xfId="7028"/>
    <cellStyle name="Normal 3 36 2 2" xfId="7029"/>
    <cellStyle name="Normal 3 36 3" xfId="7030"/>
    <cellStyle name="Normal 3 37" xfId="7031"/>
    <cellStyle name="Normal 3 37 2" xfId="7032"/>
    <cellStyle name="Normal 3 37 2 2" xfId="7033"/>
    <cellStyle name="Normal 3 37 3" xfId="7034"/>
    <cellStyle name="Normal 3 38" xfId="7035"/>
    <cellStyle name="Normal 3 38 2" xfId="7036"/>
    <cellStyle name="Normal 3 38 2 2" xfId="7037"/>
    <cellStyle name="Normal 3 38 3" xfId="7038"/>
    <cellStyle name="Normal 3 39" xfId="7039"/>
    <cellStyle name="Normal 3 39 2" xfId="7040"/>
    <cellStyle name="Normal 3 39 2 2" xfId="7041"/>
    <cellStyle name="Normal 3 39 3" xfId="7042"/>
    <cellStyle name="Normal 3 4" xfId="282"/>
    <cellStyle name="Normal 3 4 10" xfId="7043"/>
    <cellStyle name="Normal 3 4 10 2" xfId="7044"/>
    <cellStyle name="Normal 3 4 10 2 2" xfId="7045"/>
    <cellStyle name="Normal 3 4 10 3" xfId="7046"/>
    <cellStyle name="Normal 3 4 11" xfId="7047"/>
    <cellStyle name="Normal 3 4 11 2" xfId="7048"/>
    <cellStyle name="Normal 3 4 11 2 2" xfId="7049"/>
    <cellStyle name="Normal 3 4 11 3" xfId="7050"/>
    <cellStyle name="Normal 3 4 12" xfId="7051"/>
    <cellStyle name="Normal 3 4 12 2" xfId="7052"/>
    <cellStyle name="Normal 3 4 12 2 2" xfId="7053"/>
    <cellStyle name="Normal 3 4 12 3" xfId="7054"/>
    <cellStyle name="Normal 3 4 13" xfId="7055"/>
    <cellStyle name="Normal 3 4 13 2" xfId="7056"/>
    <cellStyle name="Normal 3 4 13 2 2" xfId="7057"/>
    <cellStyle name="Normal 3 4 13 3" xfId="7058"/>
    <cellStyle name="Normal 3 4 14" xfId="7059"/>
    <cellStyle name="Normal 3 4 14 2" xfId="7060"/>
    <cellStyle name="Normal 3 4 14 2 2" xfId="7061"/>
    <cellStyle name="Normal 3 4 14 3" xfId="7062"/>
    <cellStyle name="Normal 3 4 15" xfId="7063"/>
    <cellStyle name="Normal 3 4 15 2" xfId="7064"/>
    <cellStyle name="Normal 3 4 15 2 2" xfId="7065"/>
    <cellStyle name="Normal 3 4 15 3" xfId="7066"/>
    <cellStyle name="Normal 3 4 16" xfId="7067"/>
    <cellStyle name="Normal 3 4 16 2" xfId="7068"/>
    <cellStyle name="Normal 3 4 16 2 2" xfId="7069"/>
    <cellStyle name="Normal 3 4 16 3" xfId="7070"/>
    <cellStyle name="Normal 3 4 17" xfId="7071"/>
    <cellStyle name="Normal 3 4 17 2" xfId="7072"/>
    <cellStyle name="Normal 3 4 17 2 2" xfId="7073"/>
    <cellStyle name="Normal 3 4 17 3" xfId="7074"/>
    <cellStyle name="Normal 3 4 18" xfId="7075"/>
    <cellStyle name="Normal 3 4 18 2" xfId="7076"/>
    <cellStyle name="Normal 3 4 18 2 2" xfId="7077"/>
    <cellStyle name="Normal 3 4 18 3" xfId="7078"/>
    <cellStyle name="Normal 3 4 19" xfId="7079"/>
    <cellStyle name="Normal 3 4 19 2" xfId="7080"/>
    <cellStyle name="Normal 3 4 19 2 2" xfId="7081"/>
    <cellStyle name="Normal 3 4 19 3" xfId="7082"/>
    <cellStyle name="Normal 3 4 2" xfId="7083"/>
    <cellStyle name="Normal 3 4 2 2" xfId="7084"/>
    <cellStyle name="Normal 3 4 2 2 2" xfId="7085"/>
    <cellStyle name="Normal 3 4 2 3" xfId="7086"/>
    <cellStyle name="Normal 3 4 20" xfId="7087"/>
    <cellStyle name="Normal 3 4 20 2" xfId="7088"/>
    <cellStyle name="Normal 3 4 20 2 2" xfId="7089"/>
    <cellStyle name="Normal 3 4 20 3" xfId="7090"/>
    <cellStyle name="Normal 3 4 21" xfId="7091"/>
    <cellStyle name="Normal 3 4 21 2" xfId="7092"/>
    <cellStyle name="Normal 3 4 21 2 2" xfId="7093"/>
    <cellStyle name="Normal 3 4 21 3" xfId="7094"/>
    <cellStyle name="Normal 3 4 22" xfId="7095"/>
    <cellStyle name="Normal 3 4 22 2" xfId="7096"/>
    <cellStyle name="Normal 3 4 22 2 2" xfId="7097"/>
    <cellStyle name="Normal 3 4 22 3" xfId="7098"/>
    <cellStyle name="Normal 3 4 23" xfId="7099"/>
    <cellStyle name="Normal 3 4 23 2" xfId="7100"/>
    <cellStyle name="Normal 3 4 23 2 2" xfId="7101"/>
    <cellStyle name="Normal 3 4 23 3" xfId="7102"/>
    <cellStyle name="Normal 3 4 24" xfId="7103"/>
    <cellStyle name="Normal 3 4 24 2" xfId="7104"/>
    <cellStyle name="Normal 3 4 25" xfId="7105"/>
    <cellStyle name="Normal 3 4 3" xfId="7106"/>
    <cellStyle name="Normal 3 4 3 2" xfId="7107"/>
    <cellStyle name="Normal 3 4 3 2 2" xfId="7108"/>
    <cellStyle name="Normal 3 4 3 3" xfId="7109"/>
    <cellStyle name="Normal 3 4 4" xfId="7110"/>
    <cellStyle name="Normal 3 4 4 2" xfId="7111"/>
    <cellStyle name="Normal 3 4 4 2 2" xfId="7112"/>
    <cellStyle name="Normal 3 4 4 3" xfId="7113"/>
    <cellStyle name="Normal 3 4 5" xfId="7114"/>
    <cellStyle name="Normal 3 4 5 2" xfId="7115"/>
    <cellStyle name="Normal 3 4 5 2 2" xfId="7116"/>
    <cellStyle name="Normal 3 4 5 3" xfId="7117"/>
    <cellStyle name="Normal 3 4 6" xfId="7118"/>
    <cellStyle name="Normal 3 4 6 2" xfId="7119"/>
    <cellStyle name="Normal 3 4 6 2 2" xfId="7120"/>
    <cellStyle name="Normal 3 4 6 3" xfId="7121"/>
    <cellStyle name="Normal 3 4 7" xfId="7122"/>
    <cellStyle name="Normal 3 4 7 2" xfId="7123"/>
    <cellStyle name="Normal 3 4 7 2 2" xfId="7124"/>
    <cellStyle name="Normal 3 4 7 3" xfId="7125"/>
    <cellStyle name="Normal 3 4 8" xfId="7126"/>
    <cellStyle name="Normal 3 4 8 2" xfId="7127"/>
    <cellStyle name="Normal 3 4 8 2 2" xfId="7128"/>
    <cellStyle name="Normal 3 4 8 3" xfId="7129"/>
    <cellStyle name="Normal 3 4 9" xfId="7130"/>
    <cellStyle name="Normal 3 4 9 2" xfId="7131"/>
    <cellStyle name="Normal 3 4 9 2 2" xfId="7132"/>
    <cellStyle name="Normal 3 4 9 3" xfId="7133"/>
    <cellStyle name="Normal 3 40" xfId="7134"/>
    <cellStyle name="Normal 3 40 2" xfId="7135"/>
    <cellStyle name="Normal 3 40 2 2" xfId="7136"/>
    <cellStyle name="Normal 3 40 3" xfId="7137"/>
    <cellStyle name="Normal 3 41" xfId="7138"/>
    <cellStyle name="Normal 3 41 2" xfId="7139"/>
    <cellStyle name="Normal 3 41 2 2" xfId="7140"/>
    <cellStyle name="Normal 3 41 3" xfId="7141"/>
    <cellStyle name="Normal 3 42" xfId="7142"/>
    <cellStyle name="Normal 3 42 2" xfId="7143"/>
    <cellStyle name="Normal 3 42 2 2" xfId="7144"/>
    <cellStyle name="Normal 3 42 3" xfId="7145"/>
    <cellStyle name="Normal 3 43" xfId="7146"/>
    <cellStyle name="Normal 3 43 2" xfId="7147"/>
    <cellStyle name="Normal 3 43 2 2" xfId="7148"/>
    <cellStyle name="Normal 3 43 3" xfId="7149"/>
    <cellStyle name="Normal 3 44" xfId="7150"/>
    <cellStyle name="Normal 3 44 2" xfId="7151"/>
    <cellStyle name="Normal 3 44 2 2" xfId="7152"/>
    <cellStyle name="Normal 3 44 3" xfId="7153"/>
    <cellStyle name="Normal 3 45" xfId="7154"/>
    <cellStyle name="Normal 3 45 2" xfId="7155"/>
    <cellStyle name="Normal 3 45 2 2" xfId="7156"/>
    <cellStyle name="Normal 3 45 3" xfId="7157"/>
    <cellStyle name="Normal 3 46" xfId="7158"/>
    <cellStyle name="Normal 3 46 2" xfId="7159"/>
    <cellStyle name="Normal 3 46 2 2" xfId="7160"/>
    <cellStyle name="Normal 3 46 3" xfId="7161"/>
    <cellStyle name="Normal 3 47" xfId="7162"/>
    <cellStyle name="Normal 3 47 2" xfId="7163"/>
    <cellStyle name="Normal 3 47 2 2" xfId="7164"/>
    <cellStyle name="Normal 3 47 3" xfId="7165"/>
    <cellStyle name="Normal 3 48" xfId="7166"/>
    <cellStyle name="Normal 3 48 2" xfId="7167"/>
    <cellStyle name="Normal 3 48 2 2" xfId="7168"/>
    <cellStyle name="Normal 3 48 3" xfId="7169"/>
    <cellStyle name="Normal 3 49" xfId="7170"/>
    <cellStyle name="Normal 3 49 2" xfId="7171"/>
    <cellStyle name="Normal 3 49 2 2" xfId="7172"/>
    <cellStyle name="Normal 3 49 3" xfId="7173"/>
    <cellStyle name="Normal 3 5" xfId="7174"/>
    <cellStyle name="Normal 3 5 10" xfId="7175"/>
    <cellStyle name="Normal 3 5 10 2" xfId="7176"/>
    <cellStyle name="Normal 3 5 10 2 2" xfId="7177"/>
    <cellStyle name="Normal 3 5 10 3" xfId="7178"/>
    <cellStyle name="Normal 3 5 11" xfId="7179"/>
    <cellStyle name="Normal 3 5 11 2" xfId="7180"/>
    <cellStyle name="Normal 3 5 11 2 2" xfId="7181"/>
    <cellStyle name="Normal 3 5 11 3" xfId="7182"/>
    <cellStyle name="Normal 3 5 12" xfId="7183"/>
    <cellStyle name="Normal 3 5 12 2" xfId="7184"/>
    <cellStyle name="Normal 3 5 12 2 2" xfId="7185"/>
    <cellStyle name="Normal 3 5 12 3" xfId="7186"/>
    <cellStyle name="Normal 3 5 13" xfId="7187"/>
    <cellStyle name="Normal 3 5 13 2" xfId="7188"/>
    <cellStyle name="Normal 3 5 13 2 2" xfId="7189"/>
    <cellStyle name="Normal 3 5 13 3" xfId="7190"/>
    <cellStyle name="Normal 3 5 14" xfId="7191"/>
    <cellStyle name="Normal 3 5 14 2" xfId="7192"/>
    <cellStyle name="Normal 3 5 14 2 2" xfId="7193"/>
    <cellStyle name="Normal 3 5 14 3" xfId="7194"/>
    <cellStyle name="Normal 3 5 15" xfId="7195"/>
    <cellStyle name="Normal 3 5 15 2" xfId="7196"/>
    <cellStyle name="Normal 3 5 15 2 2" xfId="7197"/>
    <cellStyle name="Normal 3 5 15 3" xfId="7198"/>
    <cellStyle name="Normal 3 5 16" xfId="7199"/>
    <cellStyle name="Normal 3 5 16 2" xfId="7200"/>
    <cellStyle name="Normal 3 5 16 2 2" xfId="7201"/>
    <cellStyle name="Normal 3 5 16 3" xfId="7202"/>
    <cellStyle name="Normal 3 5 17" xfId="7203"/>
    <cellStyle name="Normal 3 5 17 2" xfId="7204"/>
    <cellStyle name="Normal 3 5 17 2 2" xfId="7205"/>
    <cellStyle name="Normal 3 5 17 3" xfId="7206"/>
    <cellStyle name="Normal 3 5 18" xfId="7207"/>
    <cellStyle name="Normal 3 5 18 2" xfId="7208"/>
    <cellStyle name="Normal 3 5 18 2 2" xfId="7209"/>
    <cellStyle name="Normal 3 5 18 3" xfId="7210"/>
    <cellStyle name="Normal 3 5 19" xfId="7211"/>
    <cellStyle name="Normal 3 5 19 2" xfId="7212"/>
    <cellStyle name="Normal 3 5 19 2 2" xfId="7213"/>
    <cellStyle name="Normal 3 5 19 3" xfId="7214"/>
    <cellStyle name="Normal 3 5 2" xfId="7215"/>
    <cellStyle name="Normal 3 5 2 2" xfId="7216"/>
    <cellStyle name="Normal 3 5 2 2 2" xfId="7217"/>
    <cellStyle name="Normal 3 5 2 3" xfId="7218"/>
    <cellStyle name="Normal 3 5 20" xfId="7219"/>
    <cellStyle name="Normal 3 5 20 2" xfId="7220"/>
    <cellStyle name="Normal 3 5 20 2 2" xfId="7221"/>
    <cellStyle name="Normal 3 5 20 3" xfId="7222"/>
    <cellStyle name="Normal 3 5 21" xfId="7223"/>
    <cellStyle name="Normal 3 5 21 2" xfId="7224"/>
    <cellStyle name="Normal 3 5 21 2 2" xfId="7225"/>
    <cellStyle name="Normal 3 5 21 3" xfId="7226"/>
    <cellStyle name="Normal 3 5 22" xfId="7227"/>
    <cellStyle name="Normal 3 5 22 2" xfId="7228"/>
    <cellStyle name="Normal 3 5 22 2 2" xfId="7229"/>
    <cellStyle name="Normal 3 5 22 3" xfId="7230"/>
    <cellStyle name="Normal 3 5 23" xfId="7231"/>
    <cellStyle name="Normal 3 5 23 2" xfId="7232"/>
    <cellStyle name="Normal 3 5 23 2 2" xfId="7233"/>
    <cellStyle name="Normal 3 5 23 3" xfId="7234"/>
    <cellStyle name="Normal 3 5 24" xfId="7235"/>
    <cellStyle name="Normal 3 5 24 2" xfId="7236"/>
    <cellStyle name="Normal 3 5 25" xfId="7237"/>
    <cellStyle name="Normal 3 5 3" xfId="7238"/>
    <cellStyle name="Normal 3 5 3 2" xfId="7239"/>
    <cellStyle name="Normal 3 5 3 2 2" xfId="7240"/>
    <cellStyle name="Normal 3 5 3 3" xfId="7241"/>
    <cellStyle name="Normal 3 5 4" xfId="7242"/>
    <cellStyle name="Normal 3 5 4 2" xfId="7243"/>
    <cellStyle name="Normal 3 5 4 2 2" xfId="7244"/>
    <cellStyle name="Normal 3 5 4 3" xfId="7245"/>
    <cellStyle name="Normal 3 5 5" xfId="7246"/>
    <cellStyle name="Normal 3 5 5 2" xfId="7247"/>
    <cellStyle name="Normal 3 5 5 2 2" xfId="7248"/>
    <cellStyle name="Normal 3 5 5 3" xfId="7249"/>
    <cellStyle name="Normal 3 5 6" xfId="7250"/>
    <cellStyle name="Normal 3 5 6 2" xfId="7251"/>
    <cellStyle name="Normal 3 5 6 2 2" xfId="7252"/>
    <cellStyle name="Normal 3 5 6 3" xfId="7253"/>
    <cellStyle name="Normal 3 5 7" xfId="7254"/>
    <cellStyle name="Normal 3 5 7 2" xfId="7255"/>
    <cellStyle name="Normal 3 5 7 2 2" xfId="7256"/>
    <cellStyle name="Normal 3 5 7 3" xfId="7257"/>
    <cellStyle name="Normal 3 5 8" xfId="7258"/>
    <cellStyle name="Normal 3 5 8 2" xfId="7259"/>
    <cellStyle name="Normal 3 5 8 2 2" xfId="7260"/>
    <cellStyle name="Normal 3 5 8 3" xfId="7261"/>
    <cellStyle name="Normal 3 5 9" xfId="7262"/>
    <cellStyle name="Normal 3 5 9 2" xfId="7263"/>
    <cellStyle name="Normal 3 5 9 2 2" xfId="7264"/>
    <cellStyle name="Normal 3 5 9 3" xfId="7265"/>
    <cellStyle name="Normal 3 50" xfId="7266"/>
    <cellStyle name="Normal 3 50 2" xfId="7267"/>
    <cellStyle name="Normal 3 50 2 2" xfId="7268"/>
    <cellStyle name="Normal 3 50 3" xfId="7269"/>
    <cellStyle name="Normal 3 51" xfId="7270"/>
    <cellStyle name="Normal 3 51 2" xfId="7271"/>
    <cellStyle name="Normal 3 51 2 2" xfId="7272"/>
    <cellStyle name="Normal 3 51 3" xfId="7273"/>
    <cellStyle name="Normal 3 52" xfId="7274"/>
    <cellStyle name="Normal 3 52 2" xfId="7275"/>
    <cellStyle name="Normal 3 52 2 2" xfId="7276"/>
    <cellStyle name="Normal 3 52 3" xfId="7277"/>
    <cellStyle name="Normal 3 53" xfId="7278"/>
    <cellStyle name="Normal 3 53 2" xfId="7279"/>
    <cellStyle name="Normal 3 53 2 2" xfId="7280"/>
    <cellStyle name="Normal 3 53 3" xfId="7281"/>
    <cellStyle name="Normal 3 54" xfId="7282"/>
    <cellStyle name="Normal 3 54 2" xfId="7283"/>
    <cellStyle name="Normal 3 54 2 2" xfId="7284"/>
    <cellStyle name="Normal 3 54 3" xfId="7285"/>
    <cellStyle name="Normal 3 55" xfId="7286"/>
    <cellStyle name="Normal 3 55 2" xfId="7287"/>
    <cellStyle name="Normal 3 55 2 2" xfId="7288"/>
    <cellStyle name="Normal 3 55 3" xfId="7289"/>
    <cellStyle name="Normal 3 56" xfId="7290"/>
    <cellStyle name="Normal 3 56 2" xfId="7291"/>
    <cellStyle name="Normal 3 56 2 2" xfId="7292"/>
    <cellStyle name="Normal 3 56 3" xfId="7293"/>
    <cellStyle name="Normal 3 57" xfId="7294"/>
    <cellStyle name="Normal 3 57 2" xfId="7295"/>
    <cellStyle name="Normal 3 57 2 2" xfId="7296"/>
    <cellStyle name="Normal 3 57 3" xfId="7297"/>
    <cellStyle name="Normal 3 58" xfId="7298"/>
    <cellStyle name="Normal 3 58 2" xfId="7299"/>
    <cellStyle name="Normal 3 58 2 2" xfId="7300"/>
    <cellStyle name="Normal 3 58 3" xfId="7301"/>
    <cellStyle name="Normal 3 59" xfId="7302"/>
    <cellStyle name="Normal 3 59 2" xfId="7303"/>
    <cellStyle name="Normal 3 59 2 2" xfId="7304"/>
    <cellStyle name="Normal 3 59 3" xfId="7305"/>
    <cellStyle name="Normal 3 6" xfId="7306"/>
    <cellStyle name="Normal 3 6 10" xfId="7307"/>
    <cellStyle name="Normal 3 6 10 2" xfId="7308"/>
    <cellStyle name="Normal 3 6 10 2 2" xfId="7309"/>
    <cellStyle name="Normal 3 6 10 3" xfId="7310"/>
    <cellStyle name="Normal 3 6 11" xfId="7311"/>
    <cellStyle name="Normal 3 6 11 2" xfId="7312"/>
    <cellStyle name="Normal 3 6 11 2 2" xfId="7313"/>
    <cellStyle name="Normal 3 6 11 3" xfId="7314"/>
    <cellStyle name="Normal 3 6 12" xfId="7315"/>
    <cellStyle name="Normal 3 6 12 2" xfId="7316"/>
    <cellStyle name="Normal 3 6 12 2 2" xfId="7317"/>
    <cellStyle name="Normal 3 6 12 3" xfId="7318"/>
    <cellStyle name="Normal 3 6 13" xfId="7319"/>
    <cellStyle name="Normal 3 6 13 2" xfId="7320"/>
    <cellStyle name="Normal 3 6 13 2 2" xfId="7321"/>
    <cellStyle name="Normal 3 6 13 3" xfId="7322"/>
    <cellStyle name="Normal 3 6 14" xfId="7323"/>
    <cellStyle name="Normal 3 6 14 2" xfId="7324"/>
    <cellStyle name="Normal 3 6 14 2 2" xfId="7325"/>
    <cellStyle name="Normal 3 6 14 3" xfId="7326"/>
    <cellStyle name="Normal 3 6 15" xfId="7327"/>
    <cellStyle name="Normal 3 6 15 2" xfId="7328"/>
    <cellStyle name="Normal 3 6 15 2 2" xfId="7329"/>
    <cellStyle name="Normal 3 6 15 3" xfId="7330"/>
    <cellStyle name="Normal 3 6 16" xfId="7331"/>
    <cellStyle name="Normal 3 6 16 2" xfId="7332"/>
    <cellStyle name="Normal 3 6 16 2 2" xfId="7333"/>
    <cellStyle name="Normal 3 6 16 3" xfId="7334"/>
    <cellStyle name="Normal 3 6 17" xfId="7335"/>
    <cellStyle name="Normal 3 6 17 2" xfId="7336"/>
    <cellStyle name="Normal 3 6 17 2 2" xfId="7337"/>
    <cellStyle name="Normal 3 6 17 3" xfId="7338"/>
    <cellStyle name="Normal 3 6 18" xfId="7339"/>
    <cellStyle name="Normal 3 6 18 2" xfId="7340"/>
    <cellStyle name="Normal 3 6 18 2 2" xfId="7341"/>
    <cellStyle name="Normal 3 6 18 3" xfId="7342"/>
    <cellStyle name="Normal 3 6 19" xfId="7343"/>
    <cellStyle name="Normal 3 6 19 2" xfId="7344"/>
    <cellStyle name="Normal 3 6 19 2 2" xfId="7345"/>
    <cellStyle name="Normal 3 6 19 3" xfId="7346"/>
    <cellStyle name="Normal 3 6 2" xfId="7347"/>
    <cellStyle name="Normal 3 6 2 2" xfId="7348"/>
    <cellStyle name="Normal 3 6 2 2 2" xfId="7349"/>
    <cellStyle name="Normal 3 6 2 3" xfId="7350"/>
    <cellStyle name="Normal 3 6 20" xfId="7351"/>
    <cellStyle name="Normal 3 6 20 2" xfId="7352"/>
    <cellStyle name="Normal 3 6 20 2 2" xfId="7353"/>
    <cellStyle name="Normal 3 6 20 3" xfId="7354"/>
    <cellStyle name="Normal 3 6 21" xfId="7355"/>
    <cellStyle name="Normal 3 6 21 2" xfId="7356"/>
    <cellStyle name="Normal 3 6 21 2 2" xfId="7357"/>
    <cellStyle name="Normal 3 6 21 3" xfId="7358"/>
    <cellStyle name="Normal 3 6 22" xfId="7359"/>
    <cellStyle name="Normal 3 6 22 2" xfId="7360"/>
    <cellStyle name="Normal 3 6 22 2 2" xfId="7361"/>
    <cellStyle name="Normal 3 6 22 3" xfId="7362"/>
    <cellStyle name="Normal 3 6 23" xfId="7363"/>
    <cellStyle name="Normal 3 6 23 2" xfId="7364"/>
    <cellStyle name="Normal 3 6 23 2 2" xfId="7365"/>
    <cellStyle name="Normal 3 6 23 3" xfId="7366"/>
    <cellStyle name="Normal 3 6 24" xfId="7367"/>
    <cellStyle name="Normal 3 6 24 2" xfId="7368"/>
    <cellStyle name="Normal 3 6 25" xfId="7369"/>
    <cellStyle name="Normal 3 6 3" xfId="7370"/>
    <cellStyle name="Normal 3 6 3 2" xfId="7371"/>
    <cellStyle name="Normal 3 6 3 2 2" xfId="7372"/>
    <cellStyle name="Normal 3 6 3 3" xfId="7373"/>
    <cellStyle name="Normal 3 6 4" xfId="7374"/>
    <cellStyle name="Normal 3 6 4 2" xfId="7375"/>
    <cellStyle name="Normal 3 6 4 2 2" xfId="7376"/>
    <cellStyle name="Normal 3 6 4 3" xfId="7377"/>
    <cellStyle name="Normal 3 6 5" xfId="7378"/>
    <cellStyle name="Normal 3 6 5 2" xfId="7379"/>
    <cellStyle name="Normal 3 6 5 2 2" xfId="7380"/>
    <cellStyle name="Normal 3 6 5 3" xfId="7381"/>
    <cellStyle name="Normal 3 6 6" xfId="7382"/>
    <cellStyle name="Normal 3 6 6 2" xfId="7383"/>
    <cellStyle name="Normal 3 6 6 2 2" xfId="7384"/>
    <cellStyle name="Normal 3 6 6 3" xfId="7385"/>
    <cellStyle name="Normal 3 6 7" xfId="7386"/>
    <cellStyle name="Normal 3 6 7 2" xfId="7387"/>
    <cellStyle name="Normal 3 6 7 2 2" xfId="7388"/>
    <cellStyle name="Normal 3 6 7 3" xfId="7389"/>
    <cellStyle name="Normal 3 6 8" xfId="7390"/>
    <cellStyle name="Normal 3 6 8 2" xfId="7391"/>
    <cellStyle name="Normal 3 6 8 2 2" xfId="7392"/>
    <cellStyle name="Normal 3 6 8 3" xfId="7393"/>
    <cellStyle name="Normal 3 6 9" xfId="7394"/>
    <cellStyle name="Normal 3 6 9 2" xfId="7395"/>
    <cellStyle name="Normal 3 6 9 2 2" xfId="7396"/>
    <cellStyle name="Normal 3 6 9 3" xfId="7397"/>
    <cellStyle name="Normal 3 60" xfId="7398"/>
    <cellStyle name="Normal 3 60 2" xfId="7399"/>
    <cellStyle name="Normal 3 60 2 2" xfId="7400"/>
    <cellStyle name="Normal 3 60 3" xfId="7401"/>
    <cellStyle name="Normal 3 61" xfId="7402"/>
    <cellStyle name="Normal 3 61 2" xfId="7403"/>
    <cellStyle name="Normal 3 61 2 2" xfId="7404"/>
    <cellStyle name="Normal 3 61 3" xfId="7405"/>
    <cellStyle name="Normal 3 62" xfId="7406"/>
    <cellStyle name="Normal 3 62 2" xfId="7407"/>
    <cellStyle name="Normal 3 62 2 2" xfId="7408"/>
    <cellStyle name="Normal 3 62 3" xfId="7409"/>
    <cellStyle name="Normal 3 63" xfId="7410"/>
    <cellStyle name="Normal 3 63 2" xfId="7411"/>
    <cellStyle name="Normal 3 63 2 2" xfId="7412"/>
    <cellStyle name="Normal 3 63 3" xfId="7413"/>
    <cellStyle name="Normal 3 64" xfId="7414"/>
    <cellStyle name="Normal 3 64 2" xfId="7415"/>
    <cellStyle name="Normal 3 64 2 2" xfId="7416"/>
    <cellStyle name="Normal 3 64 3" xfId="7417"/>
    <cellStyle name="Normal 3 65" xfId="7418"/>
    <cellStyle name="Normal 3 65 2" xfId="7419"/>
    <cellStyle name="Normal 3 65 2 2" xfId="7420"/>
    <cellStyle name="Normal 3 65 3" xfId="7421"/>
    <cellStyle name="Normal 3 66" xfId="283"/>
    <cellStyle name="Normal 3 67" xfId="7422"/>
    <cellStyle name="Normal 3 68" xfId="7423"/>
    <cellStyle name="Normal 3 7" xfId="7424"/>
    <cellStyle name="Normal 3 7 10" xfId="7425"/>
    <cellStyle name="Normal 3 7 10 2" xfId="7426"/>
    <cellStyle name="Normal 3 7 10 2 2" xfId="7427"/>
    <cellStyle name="Normal 3 7 10 3" xfId="7428"/>
    <cellStyle name="Normal 3 7 11" xfId="7429"/>
    <cellStyle name="Normal 3 7 11 2" xfId="7430"/>
    <cellStyle name="Normal 3 7 11 2 2" xfId="7431"/>
    <cellStyle name="Normal 3 7 11 3" xfId="7432"/>
    <cellStyle name="Normal 3 7 12" xfId="7433"/>
    <cellStyle name="Normal 3 7 12 2" xfId="7434"/>
    <cellStyle name="Normal 3 7 12 2 2" xfId="7435"/>
    <cellStyle name="Normal 3 7 12 3" xfId="7436"/>
    <cellStyle name="Normal 3 7 13" xfId="7437"/>
    <cellStyle name="Normal 3 7 13 2" xfId="7438"/>
    <cellStyle name="Normal 3 7 13 2 2" xfId="7439"/>
    <cellStyle name="Normal 3 7 13 3" xfId="7440"/>
    <cellStyle name="Normal 3 7 14" xfId="7441"/>
    <cellStyle name="Normal 3 7 14 2" xfId="7442"/>
    <cellStyle name="Normal 3 7 14 2 2" xfId="7443"/>
    <cellStyle name="Normal 3 7 14 3" xfId="7444"/>
    <cellStyle name="Normal 3 7 15" xfId="7445"/>
    <cellStyle name="Normal 3 7 15 2" xfId="7446"/>
    <cellStyle name="Normal 3 7 15 2 2" xfId="7447"/>
    <cellStyle name="Normal 3 7 15 3" xfId="7448"/>
    <cellStyle name="Normal 3 7 16" xfId="7449"/>
    <cellStyle name="Normal 3 7 16 2" xfId="7450"/>
    <cellStyle name="Normal 3 7 16 2 2" xfId="7451"/>
    <cellStyle name="Normal 3 7 16 3" xfId="7452"/>
    <cellStyle name="Normal 3 7 17" xfId="7453"/>
    <cellStyle name="Normal 3 7 17 2" xfId="7454"/>
    <cellStyle name="Normal 3 7 17 2 2" xfId="7455"/>
    <cellStyle name="Normal 3 7 17 3" xfId="7456"/>
    <cellStyle name="Normal 3 7 18" xfId="7457"/>
    <cellStyle name="Normal 3 7 18 2" xfId="7458"/>
    <cellStyle name="Normal 3 7 18 2 2" xfId="7459"/>
    <cellStyle name="Normal 3 7 18 3" xfId="7460"/>
    <cellStyle name="Normal 3 7 19" xfId="7461"/>
    <cellStyle name="Normal 3 7 19 2" xfId="7462"/>
    <cellStyle name="Normal 3 7 19 2 2" xfId="7463"/>
    <cellStyle name="Normal 3 7 19 3" xfId="7464"/>
    <cellStyle name="Normal 3 7 2" xfId="7465"/>
    <cellStyle name="Normal 3 7 2 2" xfId="7466"/>
    <cellStyle name="Normal 3 7 2 2 2" xfId="7467"/>
    <cellStyle name="Normal 3 7 2 3" xfId="7468"/>
    <cellStyle name="Normal 3 7 20" xfId="7469"/>
    <cellStyle name="Normal 3 7 20 2" xfId="7470"/>
    <cellStyle name="Normal 3 7 20 2 2" xfId="7471"/>
    <cellStyle name="Normal 3 7 20 3" xfId="7472"/>
    <cellStyle name="Normal 3 7 21" xfId="7473"/>
    <cellStyle name="Normal 3 7 21 2" xfId="7474"/>
    <cellStyle name="Normal 3 7 21 2 2" xfId="7475"/>
    <cellStyle name="Normal 3 7 21 3" xfId="7476"/>
    <cellStyle name="Normal 3 7 22" xfId="7477"/>
    <cellStyle name="Normal 3 7 22 2" xfId="7478"/>
    <cellStyle name="Normal 3 7 22 2 2" xfId="7479"/>
    <cellStyle name="Normal 3 7 22 3" xfId="7480"/>
    <cellStyle name="Normal 3 7 23" xfId="7481"/>
    <cellStyle name="Normal 3 7 23 2" xfId="7482"/>
    <cellStyle name="Normal 3 7 23 2 2" xfId="7483"/>
    <cellStyle name="Normal 3 7 23 3" xfId="7484"/>
    <cellStyle name="Normal 3 7 24" xfId="7485"/>
    <cellStyle name="Normal 3 7 24 2" xfId="7486"/>
    <cellStyle name="Normal 3 7 25" xfId="7487"/>
    <cellStyle name="Normal 3 7 3" xfId="7488"/>
    <cellStyle name="Normal 3 7 3 2" xfId="7489"/>
    <cellStyle name="Normal 3 7 3 2 2" xfId="7490"/>
    <cellStyle name="Normal 3 7 3 3" xfId="7491"/>
    <cellStyle name="Normal 3 7 4" xfId="7492"/>
    <cellStyle name="Normal 3 7 4 2" xfId="7493"/>
    <cellStyle name="Normal 3 7 4 2 2" xfId="7494"/>
    <cellStyle name="Normal 3 7 4 3" xfId="7495"/>
    <cellStyle name="Normal 3 7 5" xfId="7496"/>
    <cellStyle name="Normal 3 7 5 2" xfId="7497"/>
    <cellStyle name="Normal 3 7 5 2 2" xfId="7498"/>
    <cellStyle name="Normal 3 7 5 3" xfId="7499"/>
    <cellStyle name="Normal 3 7 6" xfId="7500"/>
    <cellStyle name="Normal 3 7 6 2" xfId="7501"/>
    <cellStyle name="Normal 3 7 6 2 2" xfId="7502"/>
    <cellStyle name="Normal 3 7 6 3" xfId="7503"/>
    <cellStyle name="Normal 3 7 7" xfId="7504"/>
    <cellStyle name="Normal 3 7 7 2" xfId="7505"/>
    <cellStyle name="Normal 3 7 7 2 2" xfId="7506"/>
    <cellStyle name="Normal 3 7 7 3" xfId="7507"/>
    <cellStyle name="Normal 3 7 8" xfId="7508"/>
    <cellStyle name="Normal 3 7 8 2" xfId="7509"/>
    <cellStyle name="Normal 3 7 8 2 2" xfId="7510"/>
    <cellStyle name="Normal 3 7 8 3" xfId="7511"/>
    <cellStyle name="Normal 3 7 9" xfId="7512"/>
    <cellStyle name="Normal 3 7 9 2" xfId="7513"/>
    <cellStyle name="Normal 3 7 9 2 2" xfId="7514"/>
    <cellStyle name="Normal 3 7 9 3" xfId="7515"/>
    <cellStyle name="Normal 3 8" xfId="7516"/>
    <cellStyle name="Normal 3 8 10" xfId="7517"/>
    <cellStyle name="Normal 3 8 10 2" xfId="7518"/>
    <cellStyle name="Normal 3 8 10 2 2" xfId="7519"/>
    <cellStyle name="Normal 3 8 10 3" xfId="7520"/>
    <cellStyle name="Normal 3 8 11" xfId="7521"/>
    <cellStyle name="Normal 3 8 11 2" xfId="7522"/>
    <cellStyle name="Normal 3 8 11 2 2" xfId="7523"/>
    <cellStyle name="Normal 3 8 11 3" xfId="7524"/>
    <cellStyle name="Normal 3 8 12" xfId="7525"/>
    <cellStyle name="Normal 3 8 12 2" xfId="7526"/>
    <cellStyle name="Normal 3 8 12 2 2" xfId="7527"/>
    <cellStyle name="Normal 3 8 12 3" xfId="7528"/>
    <cellStyle name="Normal 3 8 13" xfId="7529"/>
    <cellStyle name="Normal 3 8 13 2" xfId="7530"/>
    <cellStyle name="Normal 3 8 13 2 2" xfId="7531"/>
    <cellStyle name="Normal 3 8 13 3" xfId="7532"/>
    <cellStyle name="Normal 3 8 14" xfId="7533"/>
    <cellStyle name="Normal 3 8 14 2" xfId="7534"/>
    <cellStyle name="Normal 3 8 14 2 2" xfId="7535"/>
    <cellStyle name="Normal 3 8 14 3" xfId="7536"/>
    <cellStyle name="Normal 3 8 15" xfId="7537"/>
    <cellStyle name="Normal 3 8 15 2" xfId="7538"/>
    <cellStyle name="Normal 3 8 15 2 2" xfId="7539"/>
    <cellStyle name="Normal 3 8 15 3" xfId="7540"/>
    <cellStyle name="Normal 3 8 16" xfId="7541"/>
    <cellStyle name="Normal 3 8 16 2" xfId="7542"/>
    <cellStyle name="Normal 3 8 16 2 2" xfId="7543"/>
    <cellStyle name="Normal 3 8 16 3" xfId="7544"/>
    <cellStyle name="Normal 3 8 17" xfId="7545"/>
    <cellStyle name="Normal 3 8 17 2" xfId="7546"/>
    <cellStyle name="Normal 3 8 17 2 2" xfId="7547"/>
    <cellStyle name="Normal 3 8 17 3" xfId="7548"/>
    <cellStyle name="Normal 3 8 18" xfId="7549"/>
    <cellStyle name="Normal 3 8 18 2" xfId="7550"/>
    <cellStyle name="Normal 3 8 18 2 2" xfId="7551"/>
    <cellStyle name="Normal 3 8 18 3" xfId="7552"/>
    <cellStyle name="Normal 3 8 19" xfId="7553"/>
    <cellStyle name="Normal 3 8 19 2" xfId="7554"/>
    <cellStyle name="Normal 3 8 19 2 2" xfId="7555"/>
    <cellStyle name="Normal 3 8 19 3" xfId="7556"/>
    <cellStyle name="Normal 3 8 2" xfId="7557"/>
    <cellStyle name="Normal 3 8 2 2" xfId="7558"/>
    <cellStyle name="Normal 3 8 2 2 2" xfId="7559"/>
    <cellStyle name="Normal 3 8 2 3" xfId="7560"/>
    <cellStyle name="Normal 3 8 20" xfId="7561"/>
    <cellStyle name="Normal 3 8 20 2" xfId="7562"/>
    <cellStyle name="Normal 3 8 20 2 2" xfId="7563"/>
    <cellStyle name="Normal 3 8 20 3" xfId="7564"/>
    <cellStyle name="Normal 3 8 21" xfId="7565"/>
    <cellStyle name="Normal 3 8 21 2" xfId="7566"/>
    <cellStyle name="Normal 3 8 21 2 2" xfId="7567"/>
    <cellStyle name="Normal 3 8 21 3" xfId="7568"/>
    <cellStyle name="Normal 3 8 22" xfId="7569"/>
    <cellStyle name="Normal 3 8 22 2" xfId="7570"/>
    <cellStyle name="Normal 3 8 22 2 2" xfId="7571"/>
    <cellStyle name="Normal 3 8 22 3" xfId="7572"/>
    <cellStyle name="Normal 3 8 23" xfId="7573"/>
    <cellStyle name="Normal 3 8 23 2" xfId="7574"/>
    <cellStyle name="Normal 3 8 23 2 2" xfId="7575"/>
    <cellStyle name="Normal 3 8 23 3" xfId="7576"/>
    <cellStyle name="Normal 3 8 24" xfId="7577"/>
    <cellStyle name="Normal 3 8 24 2" xfId="7578"/>
    <cellStyle name="Normal 3 8 25" xfId="7579"/>
    <cellStyle name="Normal 3 8 3" xfId="7580"/>
    <cellStyle name="Normal 3 8 3 2" xfId="7581"/>
    <cellStyle name="Normal 3 8 3 2 2" xfId="7582"/>
    <cellStyle name="Normal 3 8 3 3" xfId="7583"/>
    <cellStyle name="Normal 3 8 4" xfId="7584"/>
    <cellStyle name="Normal 3 8 4 2" xfId="7585"/>
    <cellStyle name="Normal 3 8 4 2 2" xfId="7586"/>
    <cellStyle name="Normal 3 8 4 3" xfId="7587"/>
    <cellStyle name="Normal 3 8 5" xfId="7588"/>
    <cellStyle name="Normal 3 8 5 2" xfId="7589"/>
    <cellStyle name="Normal 3 8 5 2 2" xfId="7590"/>
    <cellStyle name="Normal 3 8 5 3" xfId="7591"/>
    <cellStyle name="Normal 3 8 6" xfId="7592"/>
    <cellStyle name="Normal 3 8 6 2" xfId="7593"/>
    <cellStyle name="Normal 3 8 6 2 2" xfId="7594"/>
    <cellStyle name="Normal 3 8 6 3" xfId="7595"/>
    <cellStyle name="Normal 3 8 7" xfId="7596"/>
    <cellStyle name="Normal 3 8 7 2" xfId="7597"/>
    <cellStyle name="Normal 3 8 7 2 2" xfId="7598"/>
    <cellStyle name="Normal 3 8 7 3" xfId="7599"/>
    <cellStyle name="Normal 3 8 8" xfId="7600"/>
    <cellStyle name="Normal 3 8 8 2" xfId="7601"/>
    <cellStyle name="Normal 3 8 8 2 2" xfId="7602"/>
    <cellStyle name="Normal 3 8 8 3" xfId="7603"/>
    <cellStyle name="Normal 3 8 9" xfId="7604"/>
    <cellStyle name="Normal 3 8 9 2" xfId="7605"/>
    <cellStyle name="Normal 3 8 9 2 2" xfId="7606"/>
    <cellStyle name="Normal 3 8 9 3" xfId="7607"/>
    <cellStyle name="Normal 3 9" xfId="7608"/>
    <cellStyle name="Normal 3 9 10" xfId="7609"/>
    <cellStyle name="Normal 3 9 10 2" xfId="7610"/>
    <cellStyle name="Normal 3 9 10 2 2" xfId="7611"/>
    <cellStyle name="Normal 3 9 10 3" xfId="7612"/>
    <cellStyle name="Normal 3 9 11" xfId="7613"/>
    <cellStyle name="Normal 3 9 11 2" xfId="7614"/>
    <cellStyle name="Normal 3 9 11 2 2" xfId="7615"/>
    <cellStyle name="Normal 3 9 11 3" xfId="7616"/>
    <cellStyle name="Normal 3 9 12" xfId="7617"/>
    <cellStyle name="Normal 3 9 12 2" xfId="7618"/>
    <cellStyle name="Normal 3 9 12 2 2" xfId="7619"/>
    <cellStyle name="Normal 3 9 12 3" xfId="7620"/>
    <cellStyle name="Normal 3 9 13" xfId="7621"/>
    <cellStyle name="Normal 3 9 13 2" xfId="7622"/>
    <cellStyle name="Normal 3 9 13 2 2" xfId="7623"/>
    <cellStyle name="Normal 3 9 13 3" xfId="7624"/>
    <cellStyle name="Normal 3 9 14" xfId="7625"/>
    <cellStyle name="Normal 3 9 14 2" xfId="7626"/>
    <cellStyle name="Normal 3 9 14 2 2" xfId="7627"/>
    <cellStyle name="Normal 3 9 14 3" xfId="7628"/>
    <cellStyle name="Normal 3 9 15" xfId="7629"/>
    <cellStyle name="Normal 3 9 15 2" xfId="7630"/>
    <cellStyle name="Normal 3 9 15 2 2" xfId="7631"/>
    <cellStyle name="Normal 3 9 15 3" xfId="7632"/>
    <cellStyle name="Normal 3 9 16" xfId="7633"/>
    <cellStyle name="Normal 3 9 16 2" xfId="7634"/>
    <cellStyle name="Normal 3 9 16 2 2" xfId="7635"/>
    <cellStyle name="Normal 3 9 16 3" xfId="7636"/>
    <cellStyle name="Normal 3 9 17" xfId="7637"/>
    <cellStyle name="Normal 3 9 17 2" xfId="7638"/>
    <cellStyle name="Normal 3 9 17 2 2" xfId="7639"/>
    <cellStyle name="Normal 3 9 17 3" xfId="7640"/>
    <cellStyle name="Normal 3 9 18" xfId="7641"/>
    <cellStyle name="Normal 3 9 18 2" xfId="7642"/>
    <cellStyle name="Normal 3 9 18 2 2" xfId="7643"/>
    <cellStyle name="Normal 3 9 18 3" xfId="7644"/>
    <cellStyle name="Normal 3 9 19" xfId="7645"/>
    <cellStyle name="Normal 3 9 19 2" xfId="7646"/>
    <cellStyle name="Normal 3 9 19 2 2" xfId="7647"/>
    <cellStyle name="Normal 3 9 19 3" xfId="7648"/>
    <cellStyle name="Normal 3 9 2" xfId="7649"/>
    <cellStyle name="Normal 3 9 2 2" xfId="7650"/>
    <cellStyle name="Normal 3 9 2 2 2" xfId="7651"/>
    <cellStyle name="Normal 3 9 2 3" xfId="7652"/>
    <cellStyle name="Normal 3 9 20" xfId="7653"/>
    <cellStyle name="Normal 3 9 20 2" xfId="7654"/>
    <cellStyle name="Normal 3 9 20 2 2" xfId="7655"/>
    <cellStyle name="Normal 3 9 20 3" xfId="7656"/>
    <cellStyle name="Normal 3 9 21" xfId="7657"/>
    <cellStyle name="Normal 3 9 21 2" xfId="7658"/>
    <cellStyle name="Normal 3 9 21 2 2" xfId="7659"/>
    <cellStyle name="Normal 3 9 21 3" xfId="7660"/>
    <cellStyle name="Normal 3 9 22" xfId="7661"/>
    <cellStyle name="Normal 3 9 22 2" xfId="7662"/>
    <cellStyle name="Normal 3 9 22 2 2" xfId="7663"/>
    <cellStyle name="Normal 3 9 22 3" xfId="7664"/>
    <cellStyle name="Normal 3 9 23" xfId="7665"/>
    <cellStyle name="Normal 3 9 23 2" xfId="7666"/>
    <cellStyle name="Normal 3 9 23 2 2" xfId="7667"/>
    <cellStyle name="Normal 3 9 23 3" xfId="7668"/>
    <cellStyle name="Normal 3 9 24" xfId="7669"/>
    <cellStyle name="Normal 3 9 24 2" xfId="7670"/>
    <cellStyle name="Normal 3 9 25" xfId="7671"/>
    <cellStyle name="Normal 3 9 3" xfId="7672"/>
    <cellStyle name="Normal 3 9 3 2" xfId="7673"/>
    <cellStyle name="Normal 3 9 3 2 2" xfId="7674"/>
    <cellStyle name="Normal 3 9 3 3" xfId="7675"/>
    <cellStyle name="Normal 3 9 4" xfId="7676"/>
    <cellStyle name="Normal 3 9 4 2" xfId="7677"/>
    <cellStyle name="Normal 3 9 4 2 2" xfId="7678"/>
    <cellStyle name="Normal 3 9 4 3" xfId="7679"/>
    <cellStyle name="Normal 3 9 5" xfId="7680"/>
    <cellStyle name="Normal 3 9 5 2" xfId="7681"/>
    <cellStyle name="Normal 3 9 5 2 2" xfId="7682"/>
    <cellStyle name="Normal 3 9 5 3" xfId="7683"/>
    <cellStyle name="Normal 3 9 6" xfId="7684"/>
    <cellStyle name="Normal 3 9 6 2" xfId="7685"/>
    <cellStyle name="Normal 3 9 6 2 2" xfId="7686"/>
    <cellStyle name="Normal 3 9 6 3" xfId="7687"/>
    <cellStyle name="Normal 3 9 7" xfId="7688"/>
    <cellStyle name="Normal 3 9 7 2" xfId="7689"/>
    <cellStyle name="Normal 3 9 7 2 2" xfId="7690"/>
    <cellStyle name="Normal 3 9 7 3" xfId="7691"/>
    <cellStyle name="Normal 3 9 8" xfId="7692"/>
    <cellStyle name="Normal 3 9 8 2" xfId="7693"/>
    <cellStyle name="Normal 3 9 8 2 2" xfId="7694"/>
    <cellStyle name="Normal 3 9 8 3" xfId="7695"/>
    <cellStyle name="Normal 3 9 9" xfId="7696"/>
    <cellStyle name="Normal 3 9 9 2" xfId="7697"/>
    <cellStyle name="Normal 3 9 9 2 2" xfId="7698"/>
    <cellStyle name="Normal 3 9 9 3" xfId="7699"/>
    <cellStyle name="Normal 30" xfId="284"/>
    <cellStyle name="Normal 31" xfId="285"/>
    <cellStyle name="Normal 32" xfId="286"/>
    <cellStyle name="Normal 33" xfId="287"/>
    <cellStyle name="Normal 34" xfId="288"/>
    <cellStyle name="Normal 35" xfId="289"/>
    <cellStyle name="Normal 36" xfId="290"/>
    <cellStyle name="Normal 37" xfId="291"/>
    <cellStyle name="Normal 38" xfId="292"/>
    <cellStyle name="Normal 39" xfId="293"/>
    <cellStyle name="Normal 4" xfId="25"/>
    <cellStyle name="Normal 4 2" xfId="26"/>
    <cellStyle name="Normal 4 2 2" xfId="7700"/>
    <cellStyle name="Normal 4 2 3" xfId="7701"/>
    <cellStyle name="Normal 4 2 3 2" xfId="7702"/>
    <cellStyle name="Normal 4 2 4" xfId="7703"/>
    <cellStyle name="Normal 4 3" xfId="294"/>
    <cellStyle name="Normal 4 3 2" xfId="295"/>
    <cellStyle name="Normal 4 3 2 2" xfId="296"/>
    <cellStyle name="Normal 4 3 2 3" xfId="297"/>
    <cellStyle name="Normal 4 3 3" xfId="298"/>
    <cellStyle name="Normal 4 3 4" xfId="7704"/>
    <cellStyle name="Normal 4 4" xfId="299"/>
    <cellStyle name="Normal 4 4 2" xfId="300"/>
    <cellStyle name="Normal 4 4 3" xfId="301"/>
    <cellStyle name="Normal 4 5" xfId="302"/>
    <cellStyle name="Normal 4 5 2" xfId="303"/>
    <cellStyle name="Normal 4 5 3" xfId="304"/>
    <cellStyle name="Normal 4 6" xfId="305"/>
    <cellStyle name="Normal 4 7" xfId="306"/>
    <cellStyle name="Normal 4 8" xfId="7705"/>
    <cellStyle name="Normal 4 9" xfId="7706"/>
    <cellStyle name="Normal 40" xfId="307"/>
    <cellStyle name="Normal 41" xfId="308"/>
    <cellStyle name="Normal 42" xfId="309"/>
    <cellStyle name="Normal 43" xfId="310"/>
    <cellStyle name="Normal 44" xfId="311"/>
    <cellStyle name="Normal 45" xfId="312"/>
    <cellStyle name="Normal 46" xfId="313"/>
    <cellStyle name="Normal 47" xfId="314"/>
    <cellStyle name="Normal 48" xfId="315"/>
    <cellStyle name="Normal 48 2" xfId="316"/>
    <cellStyle name="Normal 49" xfId="317"/>
    <cellStyle name="Normal 5" xfId="318"/>
    <cellStyle name="Normal 5 10" xfId="7707"/>
    <cellStyle name="Normal 5 10 2" xfId="7708"/>
    <cellStyle name="Normal 5 10 2 2" xfId="7709"/>
    <cellStyle name="Normal 5 10 3" xfId="7710"/>
    <cellStyle name="Normal 5 11" xfId="7711"/>
    <cellStyle name="Normal 5 11 2" xfId="7712"/>
    <cellStyle name="Normal 5 11 2 2" xfId="7713"/>
    <cellStyle name="Normal 5 11 3" xfId="7714"/>
    <cellStyle name="Normal 5 12" xfId="7715"/>
    <cellStyle name="Normal 5 12 2" xfId="7716"/>
    <cellStyle name="Normal 5 12 2 2" xfId="7717"/>
    <cellStyle name="Normal 5 12 3" xfId="7718"/>
    <cellStyle name="Normal 5 13" xfId="7719"/>
    <cellStyle name="Normal 5 13 2" xfId="7720"/>
    <cellStyle name="Normal 5 13 2 2" xfId="7721"/>
    <cellStyle name="Normal 5 13 3" xfId="7722"/>
    <cellStyle name="Normal 5 14" xfId="7723"/>
    <cellStyle name="Normal 5 14 2" xfId="7724"/>
    <cellStyle name="Normal 5 14 2 2" xfId="7725"/>
    <cellStyle name="Normal 5 14 3" xfId="7726"/>
    <cellStyle name="Normal 5 15" xfId="7727"/>
    <cellStyle name="Normal 5 15 2" xfId="7728"/>
    <cellStyle name="Normal 5 15 2 2" xfId="7729"/>
    <cellStyle name="Normal 5 15 3" xfId="7730"/>
    <cellStyle name="Normal 5 16" xfId="7731"/>
    <cellStyle name="Normal 5 16 2" xfId="7732"/>
    <cellStyle name="Normal 5 16 2 2" xfId="7733"/>
    <cellStyle name="Normal 5 16 3" xfId="7734"/>
    <cellStyle name="Normal 5 17" xfId="7735"/>
    <cellStyle name="Normal 5 17 2" xfId="7736"/>
    <cellStyle name="Normal 5 17 2 2" xfId="7737"/>
    <cellStyle name="Normal 5 17 3" xfId="7738"/>
    <cellStyle name="Normal 5 18" xfId="7739"/>
    <cellStyle name="Normal 5 18 2" xfId="7740"/>
    <cellStyle name="Normal 5 18 2 2" xfId="7741"/>
    <cellStyle name="Normal 5 18 3" xfId="7742"/>
    <cellStyle name="Normal 5 19" xfId="7743"/>
    <cellStyle name="Normal 5 19 2" xfId="7744"/>
    <cellStyle name="Normal 5 19 2 2" xfId="7745"/>
    <cellStyle name="Normal 5 19 3" xfId="7746"/>
    <cellStyle name="Normal 5 2" xfId="319"/>
    <cellStyle name="Normal 5 2 10" xfId="7747"/>
    <cellStyle name="Normal 5 2 10 2" xfId="7748"/>
    <cellStyle name="Normal 5 2 10 2 2" xfId="7749"/>
    <cellStyle name="Normal 5 2 10 3" xfId="7750"/>
    <cellStyle name="Normal 5 2 11" xfId="7751"/>
    <cellStyle name="Normal 5 2 11 2" xfId="7752"/>
    <cellStyle name="Normal 5 2 11 2 2" xfId="7753"/>
    <cellStyle name="Normal 5 2 11 3" xfId="7754"/>
    <cellStyle name="Normal 5 2 12" xfId="7755"/>
    <cellStyle name="Normal 5 2 12 2" xfId="7756"/>
    <cellStyle name="Normal 5 2 12 2 2" xfId="7757"/>
    <cellStyle name="Normal 5 2 12 3" xfId="7758"/>
    <cellStyle name="Normal 5 2 13" xfId="7759"/>
    <cellStyle name="Normal 5 2 13 2" xfId="7760"/>
    <cellStyle name="Normal 5 2 13 2 2" xfId="7761"/>
    <cellStyle name="Normal 5 2 13 3" xfId="7762"/>
    <cellStyle name="Normal 5 2 14" xfId="7763"/>
    <cellStyle name="Normal 5 2 14 2" xfId="7764"/>
    <cellStyle name="Normal 5 2 14 2 2" xfId="7765"/>
    <cellStyle name="Normal 5 2 14 3" xfId="7766"/>
    <cellStyle name="Normal 5 2 15" xfId="7767"/>
    <cellStyle name="Normal 5 2 15 2" xfId="7768"/>
    <cellStyle name="Normal 5 2 15 2 2" xfId="7769"/>
    <cellStyle name="Normal 5 2 15 3" xfId="7770"/>
    <cellStyle name="Normal 5 2 16" xfId="7771"/>
    <cellStyle name="Normal 5 2 16 2" xfId="7772"/>
    <cellStyle name="Normal 5 2 16 2 2" xfId="7773"/>
    <cellStyle name="Normal 5 2 16 3" xfId="7774"/>
    <cellStyle name="Normal 5 2 17" xfId="7775"/>
    <cellStyle name="Normal 5 2 17 2" xfId="7776"/>
    <cellStyle name="Normal 5 2 17 2 2" xfId="7777"/>
    <cellStyle name="Normal 5 2 17 3" xfId="7778"/>
    <cellStyle name="Normal 5 2 18" xfId="7779"/>
    <cellStyle name="Normal 5 2 18 2" xfId="7780"/>
    <cellStyle name="Normal 5 2 18 2 2" xfId="7781"/>
    <cellStyle name="Normal 5 2 18 3" xfId="7782"/>
    <cellStyle name="Normal 5 2 19" xfId="7783"/>
    <cellStyle name="Normal 5 2 19 2" xfId="7784"/>
    <cellStyle name="Normal 5 2 19 2 2" xfId="7785"/>
    <cellStyle name="Normal 5 2 19 3" xfId="7786"/>
    <cellStyle name="Normal 5 2 2" xfId="7787"/>
    <cellStyle name="Normal 5 2 2 2" xfId="7788"/>
    <cellStyle name="Normal 5 2 2 2 2" xfId="7789"/>
    <cellStyle name="Normal 5 2 2 3" xfId="7790"/>
    <cellStyle name="Normal 5 2 20" xfId="7791"/>
    <cellStyle name="Normal 5 2 20 2" xfId="7792"/>
    <cellStyle name="Normal 5 2 20 2 2" xfId="7793"/>
    <cellStyle name="Normal 5 2 20 3" xfId="7794"/>
    <cellStyle name="Normal 5 2 21" xfId="7795"/>
    <cellStyle name="Normal 5 2 21 2" xfId="7796"/>
    <cellStyle name="Normal 5 2 21 2 2" xfId="7797"/>
    <cellStyle name="Normal 5 2 21 3" xfId="7798"/>
    <cellStyle name="Normal 5 2 22" xfId="7799"/>
    <cellStyle name="Normal 5 2 22 2" xfId="7800"/>
    <cellStyle name="Normal 5 2 22 2 2" xfId="7801"/>
    <cellStyle name="Normal 5 2 22 3" xfId="7802"/>
    <cellStyle name="Normal 5 2 23" xfId="7803"/>
    <cellStyle name="Normal 5 2 23 2" xfId="7804"/>
    <cellStyle name="Normal 5 2 23 2 2" xfId="7805"/>
    <cellStyle name="Normal 5 2 23 3" xfId="7806"/>
    <cellStyle name="Normal 5 2 24" xfId="7807"/>
    <cellStyle name="Normal 5 2 25" xfId="7808"/>
    <cellStyle name="Normal 5 2 25 2" xfId="7809"/>
    <cellStyle name="Normal 5 2 26" xfId="7810"/>
    <cellStyle name="Normal 5 2 3" xfId="7811"/>
    <cellStyle name="Normal 5 2 3 2" xfId="7812"/>
    <cellStyle name="Normal 5 2 3 2 2" xfId="7813"/>
    <cellStyle name="Normal 5 2 3 3" xfId="7814"/>
    <cellStyle name="Normal 5 2 4" xfId="7815"/>
    <cellStyle name="Normal 5 2 4 2" xfId="7816"/>
    <cellStyle name="Normal 5 2 4 2 2" xfId="7817"/>
    <cellStyle name="Normal 5 2 4 3" xfId="7818"/>
    <cellStyle name="Normal 5 2 5" xfId="7819"/>
    <cellStyle name="Normal 5 2 5 2" xfId="7820"/>
    <cellStyle name="Normal 5 2 5 2 2" xfId="7821"/>
    <cellStyle name="Normal 5 2 5 3" xfId="7822"/>
    <cellStyle name="Normal 5 2 6" xfId="7823"/>
    <cellStyle name="Normal 5 2 6 2" xfId="7824"/>
    <cellStyle name="Normal 5 2 6 2 2" xfId="7825"/>
    <cellStyle name="Normal 5 2 6 3" xfId="7826"/>
    <cellStyle name="Normal 5 2 7" xfId="7827"/>
    <cellStyle name="Normal 5 2 7 2" xfId="7828"/>
    <cellStyle name="Normal 5 2 7 2 2" xfId="7829"/>
    <cellStyle name="Normal 5 2 7 3" xfId="7830"/>
    <cellStyle name="Normal 5 2 8" xfId="7831"/>
    <cellStyle name="Normal 5 2 8 2" xfId="7832"/>
    <cellStyle name="Normal 5 2 8 2 2" xfId="7833"/>
    <cellStyle name="Normal 5 2 8 3" xfId="7834"/>
    <cellStyle name="Normal 5 2 9" xfId="7835"/>
    <cellStyle name="Normal 5 2 9 2" xfId="7836"/>
    <cellStyle name="Normal 5 2 9 2 2" xfId="7837"/>
    <cellStyle name="Normal 5 2 9 3" xfId="7838"/>
    <cellStyle name="Normal 5 20" xfId="7839"/>
    <cellStyle name="Normal 5 20 2" xfId="7840"/>
    <cellStyle name="Normal 5 20 2 2" xfId="7841"/>
    <cellStyle name="Normal 5 20 3" xfId="7842"/>
    <cellStyle name="Normal 5 21" xfId="7843"/>
    <cellStyle name="Normal 5 21 2" xfId="7844"/>
    <cellStyle name="Normal 5 21 2 2" xfId="7845"/>
    <cellStyle name="Normal 5 21 3" xfId="7846"/>
    <cellStyle name="Normal 5 22" xfId="7847"/>
    <cellStyle name="Normal 5 22 2" xfId="7848"/>
    <cellStyle name="Normal 5 22 2 2" xfId="7849"/>
    <cellStyle name="Normal 5 22 3" xfId="7850"/>
    <cellStyle name="Normal 5 23" xfId="7851"/>
    <cellStyle name="Normal 5 23 2" xfId="7852"/>
    <cellStyle name="Normal 5 23 2 2" xfId="7853"/>
    <cellStyle name="Normal 5 23 3" xfId="7854"/>
    <cellStyle name="Normal 5 24" xfId="7855"/>
    <cellStyle name="Normal 5 24 2" xfId="7856"/>
    <cellStyle name="Normal 5 24 2 2" xfId="7857"/>
    <cellStyle name="Normal 5 24 3" xfId="7858"/>
    <cellStyle name="Normal 5 25" xfId="7859"/>
    <cellStyle name="Normal 5 26" xfId="7860"/>
    <cellStyle name="Normal 5 26 2" xfId="7861"/>
    <cellStyle name="Normal 5 27" xfId="7862"/>
    <cellStyle name="Normal 5 28" xfId="7863"/>
    <cellStyle name="Normal 5 3" xfId="7864"/>
    <cellStyle name="Normal 5 3 2" xfId="7865"/>
    <cellStyle name="Normal 5 3 2 2" xfId="7866"/>
    <cellStyle name="Normal 5 3 3" xfId="7867"/>
    <cellStyle name="Normal 5 4" xfId="7868"/>
    <cellStyle name="Normal 5 4 2" xfId="7869"/>
    <cellStyle name="Normal 5 4 2 2" xfId="7870"/>
    <cellStyle name="Normal 5 4 3" xfId="7871"/>
    <cellStyle name="Normal 5 5" xfId="7872"/>
    <cellStyle name="Normal 5 5 2" xfId="7873"/>
    <cellStyle name="Normal 5 5 2 2" xfId="7874"/>
    <cellStyle name="Normal 5 5 3" xfId="7875"/>
    <cellStyle name="Normal 5 6" xfId="7876"/>
    <cellStyle name="Normal 5 6 2" xfId="7877"/>
    <cellStyle name="Normal 5 6 2 2" xfId="7878"/>
    <cellStyle name="Normal 5 6 3" xfId="7879"/>
    <cellStyle name="Normal 5 7" xfId="7880"/>
    <cellStyle name="Normal 5 7 2" xfId="7881"/>
    <cellStyle name="Normal 5 7 2 2" xfId="7882"/>
    <cellStyle name="Normal 5 7 3" xfId="7883"/>
    <cellStyle name="Normal 5 8" xfId="7884"/>
    <cellStyle name="Normal 5 8 2" xfId="7885"/>
    <cellStyle name="Normal 5 8 2 2" xfId="7886"/>
    <cellStyle name="Normal 5 8 3" xfId="7887"/>
    <cellStyle name="Normal 5 9" xfId="7888"/>
    <cellStyle name="Normal 5 9 2" xfId="7889"/>
    <cellStyle name="Normal 5 9 2 2" xfId="7890"/>
    <cellStyle name="Normal 5 9 3" xfId="7891"/>
    <cellStyle name="Normal 50" xfId="320"/>
    <cellStyle name="Normal 51" xfId="7892"/>
    <cellStyle name="Normal 6" xfId="321"/>
    <cellStyle name="Normal 6 2" xfId="7893"/>
    <cellStyle name="Normal 6 3" xfId="7894"/>
    <cellStyle name="Normal 6 3 2" xfId="7895"/>
    <cellStyle name="Normal 6 4" xfId="7896"/>
    <cellStyle name="Normal 6 5" xfId="7897"/>
    <cellStyle name="Normal 7" xfId="322"/>
    <cellStyle name="Normal 7 10" xfId="7898"/>
    <cellStyle name="Normal 7 10 2" xfId="7899"/>
    <cellStyle name="Normal 7 10 2 2" xfId="7900"/>
    <cellStyle name="Normal 7 10 3" xfId="7901"/>
    <cellStyle name="Normal 7 11" xfId="7902"/>
    <cellStyle name="Normal 7 11 2" xfId="7903"/>
    <cellStyle name="Normal 7 11 2 2" xfId="7904"/>
    <cellStyle name="Normal 7 11 3" xfId="7905"/>
    <cellStyle name="Normal 7 12" xfId="7906"/>
    <cellStyle name="Normal 7 12 2" xfId="7907"/>
    <cellStyle name="Normal 7 12 2 2" xfId="7908"/>
    <cellStyle name="Normal 7 12 3" xfId="7909"/>
    <cellStyle name="Normal 7 13" xfId="7910"/>
    <cellStyle name="Normal 7 13 2" xfId="7911"/>
    <cellStyle name="Normal 7 13 2 2" xfId="7912"/>
    <cellStyle name="Normal 7 13 3" xfId="7913"/>
    <cellStyle name="Normal 7 14" xfId="7914"/>
    <cellStyle name="Normal 7 14 2" xfId="7915"/>
    <cellStyle name="Normal 7 14 2 2" xfId="7916"/>
    <cellStyle name="Normal 7 14 3" xfId="7917"/>
    <cellStyle name="Normal 7 15" xfId="7918"/>
    <cellStyle name="Normal 7 15 2" xfId="7919"/>
    <cellStyle name="Normal 7 15 2 2" xfId="7920"/>
    <cellStyle name="Normal 7 15 3" xfId="7921"/>
    <cellStyle name="Normal 7 16" xfId="7922"/>
    <cellStyle name="Normal 7 16 2" xfId="7923"/>
    <cellStyle name="Normal 7 16 2 2" xfId="7924"/>
    <cellStyle name="Normal 7 16 3" xfId="7925"/>
    <cellStyle name="Normal 7 17" xfId="7926"/>
    <cellStyle name="Normal 7 17 2" xfId="7927"/>
    <cellStyle name="Normal 7 17 2 2" xfId="7928"/>
    <cellStyle name="Normal 7 17 3" xfId="7929"/>
    <cellStyle name="Normal 7 18" xfId="7930"/>
    <cellStyle name="Normal 7 18 2" xfId="7931"/>
    <cellStyle name="Normal 7 18 2 2" xfId="7932"/>
    <cellStyle name="Normal 7 18 3" xfId="7933"/>
    <cellStyle name="Normal 7 19" xfId="7934"/>
    <cellStyle name="Normal 7 19 2" xfId="7935"/>
    <cellStyle name="Normal 7 19 2 2" xfId="7936"/>
    <cellStyle name="Normal 7 19 3" xfId="7937"/>
    <cellStyle name="Normal 7 2" xfId="323"/>
    <cellStyle name="Normal 7 2 10" xfId="7938"/>
    <cellStyle name="Normal 7 2 10 2" xfId="7939"/>
    <cellStyle name="Normal 7 2 10 2 2" xfId="7940"/>
    <cellStyle name="Normal 7 2 10 3" xfId="7941"/>
    <cellStyle name="Normal 7 2 11" xfId="7942"/>
    <cellStyle name="Normal 7 2 11 2" xfId="7943"/>
    <cellStyle name="Normal 7 2 11 2 2" xfId="7944"/>
    <cellStyle name="Normal 7 2 11 3" xfId="7945"/>
    <cellStyle name="Normal 7 2 12" xfId="7946"/>
    <cellStyle name="Normal 7 2 12 2" xfId="7947"/>
    <cellStyle name="Normal 7 2 12 2 2" xfId="7948"/>
    <cellStyle name="Normal 7 2 12 3" xfId="7949"/>
    <cellStyle name="Normal 7 2 13" xfId="7950"/>
    <cellStyle name="Normal 7 2 13 2" xfId="7951"/>
    <cellStyle name="Normal 7 2 13 2 2" xfId="7952"/>
    <cellStyle name="Normal 7 2 13 3" xfId="7953"/>
    <cellStyle name="Normal 7 2 14" xfId="7954"/>
    <cellStyle name="Normal 7 2 14 2" xfId="7955"/>
    <cellStyle name="Normal 7 2 14 2 2" xfId="7956"/>
    <cellStyle name="Normal 7 2 14 3" xfId="7957"/>
    <cellStyle name="Normal 7 2 15" xfId="7958"/>
    <cellStyle name="Normal 7 2 15 2" xfId="7959"/>
    <cellStyle name="Normal 7 2 15 2 2" xfId="7960"/>
    <cellStyle name="Normal 7 2 15 3" xfId="7961"/>
    <cellStyle name="Normal 7 2 16" xfId="7962"/>
    <cellStyle name="Normal 7 2 16 2" xfId="7963"/>
    <cellStyle name="Normal 7 2 16 2 2" xfId="7964"/>
    <cellStyle name="Normal 7 2 16 3" xfId="7965"/>
    <cellStyle name="Normal 7 2 17" xfId="7966"/>
    <cellStyle name="Normal 7 2 17 2" xfId="7967"/>
    <cellStyle name="Normal 7 2 17 2 2" xfId="7968"/>
    <cellStyle name="Normal 7 2 17 3" xfId="7969"/>
    <cellStyle name="Normal 7 2 18" xfId="7970"/>
    <cellStyle name="Normal 7 2 18 2" xfId="7971"/>
    <cellStyle name="Normal 7 2 18 2 2" xfId="7972"/>
    <cellStyle name="Normal 7 2 18 3" xfId="7973"/>
    <cellStyle name="Normal 7 2 19" xfId="7974"/>
    <cellStyle name="Normal 7 2 19 2" xfId="7975"/>
    <cellStyle name="Normal 7 2 19 2 2" xfId="7976"/>
    <cellStyle name="Normal 7 2 19 3" xfId="7977"/>
    <cellStyle name="Normal 7 2 2" xfId="7978"/>
    <cellStyle name="Normal 7 2 2 2" xfId="7979"/>
    <cellStyle name="Normal 7 2 2 2 2" xfId="7980"/>
    <cellStyle name="Normal 7 2 2 3" xfId="7981"/>
    <cellStyle name="Normal 7 2 20" xfId="7982"/>
    <cellStyle name="Normal 7 2 20 2" xfId="7983"/>
    <cellStyle name="Normal 7 2 20 2 2" xfId="7984"/>
    <cellStyle name="Normal 7 2 20 3" xfId="7985"/>
    <cellStyle name="Normal 7 2 21" xfId="7986"/>
    <cellStyle name="Normal 7 2 21 2" xfId="7987"/>
    <cellStyle name="Normal 7 2 21 2 2" xfId="7988"/>
    <cellStyle name="Normal 7 2 21 3" xfId="7989"/>
    <cellStyle name="Normal 7 2 22" xfId="7990"/>
    <cellStyle name="Normal 7 2 22 2" xfId="7991"/>
    <cellStyle name="Normal 7 2 22 2 2" xfId="7992"/>
    <cellStyle name="Normal 7 2 22 3" xfId="7993"/>
    <cellStyle name="Normal 7 2 23" xfId="7994"/>
    <cellStyle name="Normal 7 2 23 2" xfId="7995"/>
    <cellStyle name="Normal 7 2 23 2 2" xfId="7996"/>
    <cellStyle name="Normal 7 2 23 3" xfId="7997"/>
    <cellStyle name="Normal 7 2 24" xfId="7998"/>
    <cellStyle name="Normal 7 2 25" xfId="7999"/>
    <cellStyle name="Normal 7 2 25 2" xfId="8000"/>
    <cellStyle name="Normal 7 2 26" xfId="8001"/>
    <cellStyle name="Normal 7 2 3" xfId="8002"/>
    <cellStyle name="Normal 7 2 3 2" xfId="8003"/>
    <cellStyle name="Normal 7 2 3 2 2" xfId="8004"/>
    <cellStyle name="Normal 7 2 3 3" xfId="8005"/>
    <cellStyle name="Normal 7 2 4" xfId="8006"/>
    <cellStyle name="Normal 7 2 4 2" xfId="8007"/>
    <cellStyle name="Normal 7 2 4 2 2" xfId="8008"/>
    <cellStyle name="Normal 7 2 4 3" xfId="8009"/>
    <cellStyle name="Normal 7 2 5" xfId="8010"/>
    <cellStyle name="Normal 7 2 5 2" xfId="8011"/>
    <cellStyle name="Normal 7 2 5 2 2" xfId="8012"/>
    <cellStyle name="Normal 7 2 5 3" xfId="8013"/>
    <cellStyle name="Normal 7 2 6" xfId="8014"/>
    <cellStyle name="Normal 7 2 6 2" xfId="8015"/>
    <cellStyle name="Normal 7 2 6 2 2" xfId="8016"/>
    <cellStyle name="Normal 7 2 6 3" xfId="8017"/>
    <cellStyle name="Normal 7 2 7" xfId="8018"/>
    <cellStyle name="Normal 7 2 7 2" xfId="8019"/>
    <cellStyle name="Normal 7 2 7 2 2" xfId="8020"/>
    <cellStyle name="Normal 7 2 7 3" xfId="8021"/>
    <cellStyle name="Normal 7 2 8" xfId="8022"/>
    <cellStyle name="Normal 7 2 8 2" xfId="8023"/>
    <cellStyle name="Normal 7 2 8 2 2" xfId="8024"/>
    <cellStyle name="Normal 7 2 8 3" xfId="8025"/>
    <cellStyle name="Normal 7 2 9" xfId="8026"/>
    <cellStyle name="Normal 7 2 9 2" xfId="8027"/>
    <cellStyle name="Normal 7 2 9 2 2" xfId="8028"/>
    <cellStyle name="Normal 7 2 9 3" xfId="8029"/>
    <cellStyle name="Normal 7 20" xfId="8030"/>
    <cellStyle name="Normal 7 20 2" xfId="8031"/>
    <cellStyle name="Normal 7 20 2 2" xfId="8032"/>
    <cellStyle name="Normal 7 20 3" xfId="8033"/>
    <cellStyle name="Normal 7 21" xfId="8034"/>
    <cellStyle name="Normal 7 21 2" xfId="8035"/>
    <cellStyle name="Normal 7 21 2 2" xfId="8036"/>
    <cellStyle name="Normal 7 21 3" xfId="8037"/>
    <cellStyle name="Normal 7 22" xfId="8038"/>
    <cellStyle name="Normal 7 22 2" xfId="8039"/>
    <cellStyle name="Normal 7 22 2 2" xfId="8040"/>
    <cellStyle name="Normal 7 22 3" xfId="8041"/>
    <cellStyle name="Normal 7 23" xfId="8042"/>
    <cellStyle name="Normal 7 23 2" xfId="8043"/>
    <cellStyle name="Normal 7 23 2 2" xfId="8044"/>
    <cellStyle name="Normal 7 23 3" xfId="8045"/>
    <cellStyle name="Normal 7 24" xfId="8046"/>
    <cellStyle name="Normal 7 24 2" xfId="8047"/>
    <cellStyle name="Normal 7 24 2 2" xfId="8048"/>
    <cellStyle name="Normal 7 24 3" xfId="8049"/>
    <cellStyle name="Normal 7 25" xfId="8050"/>
    <cellStyle name="Normal 7 26" xfId="8051"/>
    <cellStyle name="Normal 7 26 2" xfId="8052"/>
    <cellStyle name="Normal 7 27" xfId="8053"/>
    <cellStyle name="Normal 7 3" xfId="8054"/>
    <cellStyle name="Normal 7 3 2" xfId="8055"/>
    <cellStyle name="Normal 7 3 2 2" xfId="8056"/>
    <cellStyle name="Normal 7 3 3" xfId="8057"/>
    <cellStyle name="Normal 7 4" xfId="8058"/>
    <cellStyle name="Normal 7 4 2" xfId="8059"/>
    <cellStyle name="Normal 7 4 2 2" xfId="8060"/>
    <cellStyle name="Normal 7 4 3" xfId="8061"/>
    <cellStyle name="Normal 7 5" xfId="8062"/>
    <cellStyle name="Normal 7 5 2" xfId="8063"/>
    <cellStyle name="Normal 7 5 2 2" xfId="8064"/>
    <cellStyle name="Normal 7 5 3" xfId="8065"/>
    <cellStyle name="Normal 7 6" xfId="8066"/>
    <cellStyle name="Normal 7 6 2" xfId="8067"/>
    <cellStyle name="Normal 7 6 2 2" xfId="8068"/>
    <cellStyle name="Normal 7 6 3" xfId="8069"/>
    <cellStyle name="Normal 7 7" xfId="8070"/>
    <cellStyle name="Normal 7 7 2" xfId="8071"/>
    <cellStyle name="Normal 7 7 2 2" xfId="8072"/>
    <cellStyle name="Normal 7 7 3" xfId="8073"/>
    <cellStyle name="Normal 7 8" xfId="8074"/>
    <cellStyle name="Normal 7 8 2" xfId="8075"/>
    <cellStyle name="Normal 7 8 2 2" xfId="8076"/>
    <cellStyle name="Normal 7 8 3" xfId="8077"/>
    <cellStyle name="Normal 7 9" xfId="8078"/>
    <cellStyle name="Normal 7 9 2" xfId="8079"/>
    <cellStyle name="Normal 7 9 2 2" xfId="8080"/>
    <cellStyle name="Normal 7 9 3" xfId="8081"/>
    <cellStyle name="Normal 8" xfId="324"/>
    <cellStyle name="Normal 8 2" xfId="325"/>
    <cellStyle name="Normal 8 2 2" xfId="8082"/>
    <cellStyle name="Normal 8 3" xfId="8083"/>
    <cellStyle name="Normal 8 3 2" xfId="8084"/>
    <cellStyle name="Normal 8 3 3" xfId="8085"/>
    <cellStyle name="Normal 8 4" xfId="8086"/>
    <cellStyle name="Normal 8 4 2" xfId="8087"/>
    <cellStyle name="Normal 8 4 3" xfId="8088"/>
    <cellStyle name="Normal 8 5" xfId="8089"/>
    <cellStyle name="Normal 8 6" xfId="8090"/>
    <cellStyle name="Normal 8 7" xfId="8091"/>
    <cellStyle name="Normal 8 8" xfId="8092"/>
    <cellStyle name="Normal 9" xfId="326"/>
    <cellStyle name="Normal 9 2" xfId="327"/>
    <cellStyle name="Normal 9 2 2" xfId="8093"/>
    <cellStyle name="Normal 9 3" xfId="328"/>
    <cellStyle name="Normal 9 4" xfId="8094"/>
    <cellStyle name="Normal 9 5" xfId="8095"/>
    <cellStyle name="Normal_MTDUCT" xfId="7"/>
    <cellStyle name="Normal_MTRESAPPLPOT" xfId="34"/>
    <cellStyle name="Normal_PC-LPDPackage-6P-D14" xfId="33"/>
    <cellStyle name="Normal_ResDHWHeatRecoveryFY07v1_0" xfId="3"/>
    <cellStyle name="Note 2" xfId="27"/>
    <cellStyle name="Note 2 2" xfId="329"/>
    <cellStyle name="Note 2 2 2" xfId="8096"/>
    <cellStyle name="Note 2 3" xfId="8097"/>
    <cellStyle name="Note 2 3 2" xfId="8098"/>
    <cellStyle name="Note 2 4" xfId="8099"/>
    <cellStyle name="Note 2 4 2" xfId="8100"/>
    <cellStyle name="Note 2 5" xfId="8101"/>
    <cellStyle name="Note 3" xfId="28"/>
    <cellStyle name="Note 4" xfId="8102"/>
    <cellStyle name="Note 5" xfId="8103"/>
    <cellStyle name="Note 5 2" xfId="8104"/>
    <cellStyle name="Output 2" xfId="330"/>
    <cellStyle name="Output 2 2" xfId="331"/>
    <cellStyle name="Output 3" xfId="332"/>
    <cellStyle name="Percent 2" xfId="6"/>
    <cellStyle name="Percent 2 10" xfId="8105"/>
    <cellStyle name="Percent 2 2" xfId="29"/>
    <cellStyle name="Percent 2 2 2" xfId="333"/>
    <cellStyle name="Percent 2 2 2 2" xfId="334"/>
    <cellStyle name="Percent 2 2 2 2 2" xfId="8106"/>
    <cellStyle name="Percent 2 2 2 3" xfId="335"/>
    <cellStyle name="Percent 2 2 2 4" xfId="8107"/>
    <cellStyle name="Percent 2 2 3" xfId="336"/>
    <cellStyle name="Percent 2 2 4" xfId="337"/>
    <cellStyle name="Percent 2 2 4 2" xfId="8108"/>
    <cellStyle name="Percent 2 2 5" xfId="8109"/>
    <cellStyle name="Percent 2 2 6" xfId="8110"/>
    <cellStyle name="Percent 2 2 7" xfId="8111"/>
    <cellStyle name="Percent 2 2 8" xfId="8112"/>
    <cellStyle name="Percent 2 3" xfId="338"/>
    <cellStyle name="Percent 2 3 2" xfId="339"/>
    <cellStyle name="Percent 2 3 2 2" xfId="8113"/>
    <cellStyle name="Percent 2 3 2 2 2" xfId="8114"/>
    <cellStyle name="Percent 2 3 2 3" xfId="8115"/>
    <cellStyle name="Percent 2 3 2 3 2" xfId="8116"/>
    <cellStyle name="Percent 2 3 2 4" xfId="8117"/>
    <cellStyle name="Percent 2 3 2 4 2" xfId="8118"/>
    <cellStyle name="Percent 2 3 2 5" xfId="8119"/>
    <cellStyle name="Percent 2 3 2 6" xfId="8120"/>
    <cellStyle name="Percent 2 3 3" xfId="340"/>
    <cellStyle name="Percent 2 4" xfId="8121"/>
    <cellStyle name="Percent 2 4 2" xfId="8122"/>
    <cellStyle name="Percent 2 4 3" xfId="8123"/>
    <cellStyle name="Percent 2 5" xfId="8124"/>
    <cellStyle name="Percent 2 5 2" xfId="8125"/>
    <cellStyle name="Percent 2 6" xfId="8126"/>
    <cellStyle name="Percent 2 6 2" xfId="8127"/>
    <cellStyle name="Percent 2 7" xfId="8128"/>
    <cellStyle name="Percent 2 7 2" xfId="8129"/>
    <cellStyle name="Percent 2 8" xfId="8130"/>
    <cellStyle name="Percent 2 9" xfId="8131"/>
    <cellStyle name="Percent 3" xfId="30"/>
    <cellStyle name="Percent 3 2" xfId="341"/>
    <cellStyle name="Percent 3 2 2" xfId="342"/>
    <cellStyle name="Percent 3 2 2 2" xfId="8132"/>
    <cellStyle name="Percent 3 2 3" xfId="343"/>
    <cellStyle name="Percent 3 2 3 2" xfId="8133"/>
    <cellStyle name="Percent 3 2 4" xfId="8134"/>
    <cellStyle name="Percent 3 2 4 2" xfId="8135"/>
    <cellStyle name="Percent 3 2 5" xfId="8136"/>
    <cellStyle name="Percent 3 2 5 2" xfId="8137"/>
    <cellStyle name="Percent 3 2 6" xfId="8138"/>
    <cellStyle name="Percent 3 2 7" xfId="8139"/>
    <cellStyle name="Percent 3 2 8" xfId="8140"/>
    <cellStyle name="Percent 3 3" xfId="344"/>
    <cellStyle name="Percent 3 4" xfId="345"/>
    <cellStyle name="Percent 3 4 2" xfId="8141"/>
    <cellStyle name="Percent 3 5" xfId="8142"/>
    <cellStyle name="Percent 3 6" xfId="8143"/>
    <cellStyle name="Percent 4" xfId="346"/>
    <cellStyle name="Percent 4 2" xfId="347"/>
    <cellStyle name="Percent 4 2 2" xfId="8144"/>
    <cellStyle name="Percent 4 3" xfId="8145"/>
    <cellStyle name="Percent 4 4" xfId="8146"/>
    <cellStyle name="Percent 4 4 2" xfId="8147"/>
    <cellStyle name="Percent 4 5" xfId="8148"/>
    <cellStyle name="Percent 5" xfId="348"/>
    <cellStyle name="Percent 5 2" xfId="8149"/>
    <cellStyle name="Percent 5 3" xfId="8150"/>
    <cellStyle name="Percent 6" xfId="349"/>
    <cellStyle name="Percent 6 2" xfId="350"/>
    <cellStyle name="Percent 6 3" xfId="8151"/>
    <cellStyle name="Percent 7" xfId="351"/>
    <cellStyle name="Percent 8" xfId="352"/>
    <cellStyle name="Percent 9" xfId="8152"/>
    <cellStyle name="Sheet Title" xfId="353"/>
    <cellStyle name="Style 1" xfId="354"/>
    <cellStyle name="Style 1 2" xfId="355"/>
    <cellStyle name="Style 28" xfId="356"/>
    <cellStyle name="Title 2" xfId="357"/>
    <cellStyle name="Title 2 2" xfId="358"/>
    <cellStyle name="Title 3" xfId="359"/>
    <cellStyle name="Total 2" xfId="360"/>
    <cellStyle name="Total 2 2" xfId="361"/>
    <cellStyle name="Total 3" xfId="362"/>
    <cellStyle name="Warning Text 2" xfId="363"/>
    <cellStyle name="Warning Text 3" xfId="364"/>
    <cellStyle name="표준 2_WP-1 보고자료 (2009.06.03)" xfId="365"/>
    <cellStyle name="표준_ENERGY CONSUMP" xfId="31"/>
    <cellStyle name="常规_海外市场服务网站资料操作BOM" xfId="3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strRef>
          <c:f>'SC-New'!$A$21</c:f>
          <c:strCache>
            <c:ptCount val="1"/>
            <c:pt idx="0">
              <c:v># HOMES APPLICABLE BY YEAR FOR MEASURE - Heat Recovery Ventilation - New</c:v>
            </c:pt>
          </c:strCache>
        </c:strRef>
      </c:tx>
      <c:layout>
        <c:manualLayout>
          <c:xMode val="edge"/>
          <c:yMode val="edge"/>
          <c:x val="0.27677829502253981"/>
          <c:y val="3.2608695652174481E-2"/>
        </c:manualLayout>
      </c:layout>
      <c:spPr>
        <a:noFill/>
        <a:ln w="25400">
          <a:noFill/>
        </a:ln>
      </c:spPr>
      <c:txPr>
        <a:bodyPr/>
        <a:lstStyle/>
        <a:p>
          <a:pPr>
            <a:defRPr sz="1125" b="1" i="0" u="none" strike="noStrike" baseline="0">
              <a:solidFill>
                <a:srgbClr val="000000"/>
              </a:solidFill>
              <a:latin typeface="Arial"/>
              <a:ea typeface="Arial"/>
              <a:cs typeface="Arial"/>
            </a:defRPr>
          </a:pPr>
          <a:endParaRPr lang="en-US"/>
        </a:p>
      </c:txPr>
    </c:title>
    <c:plotArea>
      <c:layout>
        <c:manualLayout>
          <c:layoutTarget val="inner"/>
          <c:xMode val="edge"/>
          <c:yMode val="edge"/>
          <c:x val="0.11996582446797498"/>
          <c:y val="0.14402173913043684"/>
          <c:w val="0.79605893521962634"/>
          <c:h val="0.67391304347826164"/>
        </c:manualLayout>
      </c:layout>
      <c:barChart>
        <c:barDir val="col"/>
        <c:grouping val="stacked"/>
        <c:ser>
          <c:idx val="0"/>
          <c:order val="0"/>
          <c:tx>
            <c:strRef>
              <c:f>'SC-New'!$C$23</c:f>
              <c:strCache>
                <c:ptCount val="1"/>
                <c:pt idx="0">
                  <c:v>Single Family</c:v>
                </c:pt>
              </c:strCache>
            </c:strRef>
          </c:tx>
          <c:spPr>
            <a:solidFill>
              <a:srgbClr val="9999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'SC-New'!$E$23:$Y$23</c:f>
              <c:numCache>
                <c:formatCode>0</c:formatCode>
                <c:ptCount val="21"/>
                <c:pt idx="0">
                  <c:v>30830.862220488005</c:v>
                </c:pt>
                <c:pt idx="1">
                  <c:v>29491.122672792004</c:v>
                </c:pt>
                <c:pt idx="2">
                  <c:v>27952.785789984002</c:v>
                </c:pt>
                <c:pt idx="3">
                  <c:v>27043.477443576005</c:v>
                </c:pt>
                <c:pt idx="4">
                  <c:v>26316.687952368004</c:v>
                </c:pt>
                <c:pt idx="5">
                  <c:v>25074.603615600005</c:v>
                </c:pt>
                <c:pt idx="6">
                  <c:v>24376.014787608005</c:v>
                </c:pt>
                <c:pt idx="7">
                  <c:v>24259.376336976002</c:v>
                </c:pt>
                <c:pt idx="8">
                  <c:v>24009.157790640002</c:v>
                </c:pt>
                <c:pt idx="9">
                  <c:v>24435.813197664003</c:v>
                </c:pt>
                <c:pt idx="10">
                  <c:v>24606.422340984001</c:v>
                </c:pt>
                <c:pt idx="11">
                  <c:v>24290.482251816</c:v>
                </c:pt>
                <c:pt idx="12">
                  <c:v>23646.960901872</c:v>
                </c:pt>
                <c:pt idx="13">
                  <c:v>23671.407411432003</c:v>
                </c:pt>
                <c:pt idx="14">
                  <c:v>23947.579932408007</c:v>
                </c:pt>
                <c:pt idx="15">
                  <c:v>23845.423966848004</c:v>
                </c:pt>
                <c:pt idx="16">
                  <c:v>23056.592819832</c:v>
                </c:pt>
                <c:pt idx="17">
                  <c:v>23017.136581295999</c:v>
                </c:pt>
                <c:pt idx="18">
                  <c:v>23075.590322664</c:v>
                </c:pt>
                <c:pt idx="19">
                  <c:v>23232.24766764</c:v>
                </c:pt>
              </c:numCache>
            </c:numRef>
          </c:val>
        </c:ser>
        <c:ser>
          <c:idx val="1"/>
          <c:order val="1"/>
          <c:tx>
            <c:strRef>
              <c:f>'SC-New'!#REF!</c:f>
              <c:strCache>
                <c:ptCount val="1"/>
                <c:pt idx="0">
                  <c:v>#REF!</c:v>
                </c:pt>
              </c:strCache>
            </c:strRef>
          </c:tx>
          <c:spPr>
            <a:solidFill>
              <a:srgbClr val="993366"/>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2"/>
          <c:order val="2"/>
          <c:tx>
            <c:strRef>
              <c:f>'SC-New'!$C$24</c:f>
              <c:strCache>
                <c:ptCount val="1"/>
                <c:pt idx="0">
                  <c:v>Multifamily - Low Rise</c:v>
                </c:pt>
              </c:strCache>
            </c:strRef>
          </c:tx>
          <c:spPr>
            <a:solidFill>
              <a:srgbClr val="FFFFCC"/>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'SC-New'!$E$24:$Y$24</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3"/>
          <c:order val="3"/>
          <c:tx>
            <c:strRef>
              <c:f>'SC-New'!$C$26</c:f>
              <c:strCache>
                <c:ptCount val="1"/>
                <c:pt idx="0">
                  <c:v>Manufactured</c:v>
                </c:pt>
              </c:strCache>
            </c:strRef>
          </c:tx>
          <c:spPr>
            <a:solidFill>
              <a:srgbClr val="CC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'SC-New'!$E$26:$Y$26</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4"/>
          <c:order val="4"/>
          <c:tx>
            <c:strRef>
              <c:f>'SC-New'!#REF!</c:f>
              <c:strCache>
                <c:ptCount val="1"/>
                <c:pt idx="0">
                  <c:v>#REF!</c:v>
                </c:pt>
              </c:strCache>
            </c:strRef>
          </c:tx>
          <c:spPr>
            <a:solidFill>
              <a:srgbClr val="660066"/>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5"/>
          <c:order val="5"/>
          <c:tx>
            <c:strRef>
              <c:f>'SC-New'!#REF!</c:f>
              <c:strCache>
                <c:ptCount val="1"/>
                <c:pt idx="0">
                  <c:v>#REF!</c:v>
                </c:pt>
              </c:strCache>
            </c:strRef>
          </c:tx>
          <c:spPr>
            <a:solidFill>
              <a:srgbClr val="FF8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6"/>
          <c:order val="6"/>
          <c:tx>
            <c:strRef>
              <c:f>'SC-New'!#REF!</c:f>
              <c:strCache>
                <c:ptCount val="1"/>
                <c:pt idx="0">
                  <c:v>#REF!</c:v>
                </c:pt>
              </c:strCache>
            </c:strRef>
          </c:tx>
          <c:spPr>
            <a:solidFill>
              <a:srgbClr val="0066CC"/>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7"/>
          <c:order val="7"/>
          <c:tx>
            <c:strRef>
              <c:f>'SC-New'!#REF!</c:f>
              <c:strCache>
                <c:ptCount val="1"/>
                <c:pt idx="0">
                  <c:v>#REF!</c:v>
                </c:pt>
              </c:strCache>
            </c:strRef>
          </c:tx>
          <c:spPr>
            <a:solidFill>
              <a:srgbClr val="CCCC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8"/>
          <c:order val="8"/>
          <c:tx>
            <c:strRef>
              <c:f>'SC-New'!#REF!</c:f>
              <c:strCache>
                <c:ptCount val="1"/>
                <c:pt idx="0">
                  <c:v>#REF!</c:v>
                </c:pt>
              </c:strCache>
            </c:strRef>
          </c:tx>
          <c:spPr>
            <a:solidFill>
              <a:srgbClr val="000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9"/>
          <c:order val="9"/>
          <c:tx>
            <c:strRef>
              <c:f>'SC-New'!#REF!</c:f>
              <c:strCache>
                <c:ptCount val="1"/>
                <c:pt idx="0">
                  <c:v>#REF!</c:v>
                </c:pt>
              </c:strCache>
            </c:strRef>
          </c:tx>
          <c:spPr>
            <a:solidFill>
              <a:srgbClr val="FF00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0"/>
          <c:order val="10"/>
          <c:tx>
            <c:strRef>
              <c:f>'SC-New'!#REF!</c:f>
              <c:strCache>
                <c:ptCount val="1"/>
                <c:pt idx="0">
                  <c:v>#REF!</c:v>
                </c:pt>
              </c:strCache>
            </c:strRef>
          </c:tx>
          <c:spPr>
            <a:solidFill>
              <a:srgbClr val="FFFF0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1"/>
          <c:order val="11"/>
          <c:tx>
            <c:strRef>
              <c:f>'SC-New'!#REF!</c:f>
              <c:strCache>
                <c:ptCount val="1"/>
                <c:pt idx="0">
                  <c:v>#REF!</c:v>
                </c:pt>
              </c:strCache>
            </c:strRef>
          </c:tx>
          <c:spPr>
            <a:solidFill>
              <a:srgbClr val="00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2"/>
          <c:order val="12"/>
          <c:tx>
            <c:strRef>
              <c:f>'SC-New'!#REF!</c:f>
              <c:strCache>
                <c:ptCount val="1"/>
                <c:pt idx="0">
                  <c:v>#REF!</c:v>
                </c:pt>
              </c:strCache>
            </c:strRef>
          </c:tx>
          <c:spPr>
            <a:solidFill>
              <a:srgbClr val="800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3"/>
          <c:order val="13"/>
          <c:tx>
            <c:strRef>
              <c:f>'SC-New'!#REF!</c:f>
              <c:strCache>
                <c:ptCount val="1"/>
                <c:pt idx="0">
                  <c:v>#REF!</c:v>
                </c:pt>
              </c:strCache>
            </c:strRef>
          </c:tx>
          <c:spPr>
            <a:solidFill>
              <a:srgbClr val="80000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4"/>
          <c:order val="14"/>
          <c:tx>
            <c:strRef>
              <c:f>'SC-New'!#REF!</c:f>
              <c:strCache>
                <c:ptCount val="1"/>
                <c:pt idx="0">
                  <c:v>#REF!</c:v>
                </c:pt>
              </c:strCache>
            </c:strRef>
          </c:tx>
          <c:spPr>
            <a:solidFill>
              <a:srgbClr val="008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5"/>
          <c:order val="15"/>
          <c:tx>
            <c:strRef>
              <c:f>'SC-New'!#REF!</c:f>
              <c:strCache>
                <c:ptCount val="1"/>
                <c:pt idx="0">
                  <c:v>#REF!</c:v>
                </c:pt>
              </c:strCache>
            </c:strRef>
          </c:tx>
          <c:spPr>
            <a:solidFill>
              <a:srgbClr val="0000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6"/>
          <c:order val="16"/>
          <c:tx>
            <c:strRef>
              <c:f>'SC-New'!#REF!</c:f>
              <c:strCache>
                <c:ptCount val="1"/>
                <c:pt idx="0">
                  <c:v>#REF!</c:v>
                </c:pt>
              </c:strCache>
            </c:strRef>
          </c:tx>
          <c:spPr>
            <a:solidFill>
              <a:srgbClr val="00CC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7"/>
          <c:order val="17"/>
          <c:tx>
            <c:strRef>
              <c:f>'SC-New'!#REF!</c:f>
              <c:strCache>
                <c:ptCount val="1"/>
                <c:pt idx="0">
                  <c:v>#REF!</c:v>
                </c:pt>
              </c:strCache>
            </c:strRef>
          </c:tx>
          <c:spPr>
            <a:solidFill>
              <a:srgbClr val="CC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overlap val="100"/>
        <c:axId val="100368384"/>
        <c:axId val="100369920"/>
      </c:barChart>
      <c:catAx>
        <c:axId val="100368384"/>
        <c:scaling>
          <c:orientation val="minMax"/>
        </c:scaling>
        <c:axPos val="b"/>
        <c:numFmt formatCode="General"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00369920"/>
        <c:crosses val="autoZero"/>
        <c:auto val="1"/>
        <c:lblAlgn val="ctr"/>
        <c:lblOffset val="100"/>
        <c:tickLblSkip val="1"/>
        <c:tickMarkSkip val="1"/>
      </c:catAx>
      <c:valAx>
        <c:axId val="100369920"/>
        <c:scaling>
          <c:orientation val="minMax"/>
        </c:scaling>
        <c:axPos val="l"/>
        <c:majorGridlines>
          <c:spPr>
            <a:ln w="3175">
              <a:solidFill>
                <a:srgbClr val="000000"/>
              </a:solidFill>
              <a:prstDash val="solid"/>
            </a:ln>
          </c:spPr>
        </c:majorGridlines>
        <c:title>
          <c:tx>
            <c:strRef>
              <c:f>'SC-New'!$C$11</c:f>
              <c:strCache>
                <c:ptCount val="1"/>
                <c:pt idx="0">
                  <c:v># homes</c:v>
                </c:pt>
              </c:strCache>
            </c:strRef>
          </c:tx>
          <c:layout>
            <c:manualLayout>
              <c:xMode val="edge"/>
              <c:yMode val="edge"/>
              <c:x val="7.0265697188384713E-2"/>
              <c:y val="0.40489130434782838"/>
            </c:manualLayout>
          </c:layout>
          <c:spPr>
            <a:noFill/>
            <a:ln w="25400">
              <a:noFill/>
            </a:ln>
          </c:spPr>
          <c:txPr>
            <a:bodyPr/>
            <a:lstStyle/>
            <a:p>
              <a:pPr>
                <a:defRPr sz="900" b="1" i="0" u="none" strike="noStrike" baseline="0">
                  <a:solidFill>
                    <a:srgbClr val="000000"/>
                  </a:solidFill>
                  <a:latin typeface="Arial"/>
                  <a:ea typeface="Arial"/>
                  <a:cs typeface="Arial"/>
                </a:defRPr>
              </a:pPr>
              <a:endParaRPr lang="en-US"/>
            </a:p>
          </c:txPr>
        </c:title>
        <c:numFmt formatCode="0"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00368384"/>
        <c:crosses val="autoZero"/>
        <c:crossBetween val="between"/>
      </c:valAx>
      <c:spPr>
        <a:solidFill>
          <a:srgbClr val="C0C0C0"/>
        </a:solidFill>
        <a:ln w="12700">
          <a:solidFill>
            <a:srgbClr val="808080"/>
          </a:solidFill>
          <a:prstDash val="solid"/>
        </a:ln>
      </c:spPr>
    </c:plotArea>
    <c:legend>
      <c:legendPos val="r"/>
      <c:layout>
        <c:manualLayout>
          <c:xMode val="edge"/>
          <c:yMode val="edge"/>
          <c:x val="0.92545064589579806"/>
          <c:y val="5.9782608695652183E-2"/>
          <c:w val="6.7695000949785533E-2"/>
          <c:h val="0.93206521739130765"/>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699" r="0.75000000000000699"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30</xdr:col>
      <xdr:colOff>247650</xdr:colOff>
      <xdr:row>20</xdr:row>
      <xdr:rowOff>152400</xdr:rowOff>
    </xdr:from>
    <xdr:to>
      <xdr:col>39</xdr:col>
      <xdr:colOff>190500</xdr:colOff>
      <xdr:row>28</xdr:row>
      <xdr:rowOff>95250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1</xdr:rowOff>
    </xdr:from>
    <xdr:to>
      <xdr:col>2</xdr:col>
      <xdr:colOff>900559</xdr:colOff>
      <xdr:row>31</xdr:row>
      <xdr:rowOff>85725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4048126"/>
          <a:ext cx="4396234" cy="3648074"/>
        </a:xfrm>
        <a:prstGeom prst="rect">
          <a:avLst/>
        </a:prstGeom>
        <a:noFill/>
      </xdr:spPr>
    </xdr:pic>
    <xdr:clientData/>
  </xdr:twoCellAnchor>
  <xdr:twoCellAnchor editAs="oneCell">
    <xdr:from>
      <xdr:col>2</xdr:col>
      <xdr:colOff>1447799</xdr:colOff>
      <xdr:row>8</xdr:row>
      <xdr:rowOff>81603</xdr:rowOff>
    </xdr:from>
    <xdr:to>
      <xdr:col>7</xdr:col>
      <xdr:colOff>304799</xdr:colOff>
      <xdr:row>29</xdr:row>
      <xdr:rowOff>94965</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943474" y="3967803"/>
          <a:ext cx="3876675" cy="3413787"/>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_Mas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20New%20Const/SF%20RNC%20equip_SEEM_v3.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Base Case)"/>
      <sheetName val="Ag Forecast (Low)"/>
      <sheetName val="Ag Forecast (Base Case)"/>
      <sheetName val="Ag Forecast (High)"/>
      <sheetName val="Pop Forecast (High Case)"/>
      <sheetName val="Pop Forecast (Base Case)"/>
      <sheetName val="Pop Forecast (Low Case)"/>
      <sheetName val="DEI (Base Case)"/>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RegionBig Box-RetailNew</v>
          </cell>
          <cell r="H32" t="str">
            <v>Com</v>
          </cell>
          <cell r="I32" t="str">
            <v>Big Box-Retail</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RegionSmall Box-RetailNew</v>
          </cell>
          <cell r="H33" t="str">
            <v>Com</v>
          </cell>
          <cell r="I33" t="str">
            <v>Small Box-Retail</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RegionHigh End-RetailNew</v>
          </cell>
          <cell r="H34" t="str">
            <v>Com</v>
          </cell>
          <cell r="I34" t="str">
            <v>High End-Retail</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RegionAnchor-RetailNew</v>
          </cell>
          <cell r="H35" t="str">
            <v>Com</v>
          </cell>
          <cell r="I35" t="str">
            <v>Anchor-Retail</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RegionK-12New</v>
          </cell>
          <cell r="H36" t="str">
            <v>Com</v>
          </cell>
          <cell r="I36" t="str">
            <v>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RegionOtherHealthNew</v>
          </cell>
          <cell r="H44" t="str">
            <v>Com</v>
          </cell>
          <cell r="I44" t="str">
            <v>OtherHealth</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RegionBig Box-RetailStock 2016</v>
          </cell>
          <cell r="H50" t="str">
            <v>Com</v>
          </cell>
          <cell r="I50" t="str">
            <v>Big Box-Retail</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RegionSmall Box-RetailStock 2016</v>
          </cell>
          <cell r="H51" t="str">
            <v>Com</v>
          </cell>
          <cell r="I51" t="str">
            <v>Small Box-Retail</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RegionHigh End-RetailStock 2016</v>
          </cell>
          <cell r="H52" t="str">
            <v>Com</v>
          </cell>
          <cell r="I52" t="str">
            <v>High End-Retail</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RegionAnchor-RetailStock 2016</v>
          </cell>
          <cell r="H53" t="str">
            <v>Com</v>
          </cell>
          <cell r="I53" t="str">
            <v>Anchor-Retail</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RegionK-12Stock 2016</v>
          </cell>
          <cell r="H54" t="str">
            <v>Com</v>
          </cell>
          <cell r="I54" t="str">
            <v>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RegionOtherHealthStock 2016</v>
          </cell>
          <cell r="H62" t="str">
            <v>Com</v>
          </cell>
          <cell r="I62" t="str">
            <v>OtherHealth</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sheetData>
      <sheetData sheetId="2">
        <row r="3">
          <cell r="H3">
            <v>100</v>
          </cell>
        </row>
        <row r="4">
          <cell r="H4">
            <v>100</v>
          </cell>
        </row>
      </sheetData>
      <sheetData sheetId="3">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4">
        <row r="14">
          <cell r="C14" t="str">
            <v>OR_Single Family</v>
          </cell>
          <cell r="D14" t="str">
            <v>Single Family</v>
          </cell>
          <cell r="E14" t="str">
            <v>New</v>
          </cell>
          <cell r="F14">
            <v>6704</v>
          </cell>
          <cell r="G14">
            <v>6968</v>
          </cell>
          <cell r="H14">
            <v>8205</v>
          </cell>
          <cell r="I14">
            <v>9300</v>
          </cell>
          <cell r="J14">
            <v>11414</v>
          </cell>
          <cell r="K14">
            <v>13600</v>
          </cell>
          <cell r="L14">
            <v>12406</v>
          </cell>
          <cell r="M14">
            <v>14907</v>
          </cell>
          <cell r="N14">
            <v>16765</v>
          </cell>
          <cell r="O14">
            <v>17498</v>
          </cell>
          <cell r="P14">
            <v>16395</v>
          </cell>
          <cell r="Q14">
            <v>18008</v>
          </cell>
          <cell r="R14">
            <v>16935</v>
          </cell>
          <cell r="S14">
            <v>17518</v>
          </cell>
          <cell r="T14">
            <v>16687</v>
          </cell>
          <cell r="U14">
            <v>15476</v>
          </cell>
          <cell r="V14">
            <v>15963</v>
          </cell>
          <cell r="W14">
            <v>17418</v>
          </cell>
          <cell r="X14">
            <v>18681</v>
          </cell>
          <cell r="Y14">
            <v>20556</v>
          </cell>
          <cell r="Z14">
            <v>23352</v>
          </cell>
          <cell r="AA14">
            <v>20383</v>
          </cell>
          <cell r="AB14">
            <v>15397</v>
          </cell>
          <cell r="AC14">
            <v>8164.9999999999991</v>
          </cell>
          <cell r="AD14">
            <v>5328</v>
          </cell>
          <cell r="AE14">
            <v>5305</v>
          </cell>
          <cell r="AF14">
            <v>5050</v>
          </cell>
          <cell r="AG14">
            <v>6513</v>
          </cell>
          <cell r="AH14">
            <v>8720</v>
          </cell>
          <cell r="AI14">
            <v>11272</v>
          </cell>
          <cell r="AJ14">
            <v>15952</v>
          </cell>
          <cell r="AK14">
            <v>17272</v>
          </cell>
          <cell r="AL14">
            <v>16727</v>
          </cell>
          <cell r="AM14">
            <v>16202.000000000002</v>
          </cell>
          <cell r="AN14">
            <v>15889</v>
          </cell>
          <cell r="AO14">
            <v>15686</v>
          </cell>
          <cell r="AP14">
            <v>15088</v>
          </cell>
          <cell r="AQ14">
            <v>14772</v>
          </cell>
          <cell r="AR14">
            <v>14734</v>
          </cell>
          <cell r="AS14">
            <v>14757</v>
          </cell>
          <cell r="AT14">
            <v>15342</v>
          </cell>
          <cell r="AU14">
            <v>15526</v>
          </cell>
          <cell r="AV14">
            <v>15254</v>
          </cell>
          <cell r="AW14">
            <v>14608</v>
          </cell>
          <cell r="AX14">
            <v>14523</v>
          </cell>
          <cell r="AY14">
            <v>14775</v>
          </cell>
          <cell r="AZ14">
            <v>14714</v>
          </cell>
          <cell r="BA14">
            <v>14158</v>
          </cell>
          <cell r="BB14">
            <v>14093</v>
          </cell>
          <cell r="BC14">
            <v>14173</v>
          </cell>
          <cell r="BD14">
            <v>14330</v>
          </cell>
        </row>
        <row r="15">
          <cell r="C15" t="str">
            <v>OR_Multi Family</v>
          </cell>
          <cell r="D15" t="str">
            <v>Multifamily - Low Rise</v>
          </cell>
          <cell r="E15" t="str">
            <v>New</v>
          </cell>
          <cell r="F15">
            <v>3772.8448706752683</v>
          </cell>
          <cell r="G15">
            <v>2941.0349178883071</v>
          </cell>
          <cell r="H15">
            <v>3202.3298129108261</v>
          </cell>
          <cell r="I15">
            <v>2714.899092549962</v>
          </cell>
          <cell r="J15">
            <v>8896.7022428480705</v>
          </cell>
          <cell r="K15">
            <v>8252.2238816719419</v>
          </cell>
          <cell r="L15">
            <v>3301.122737123248</v>
          </cell>
          <cell r="M15">
            <v>2811.4691158519631</v>
          </cell>
          <cell r="N15">
            <v>2637.894836250196</v>
          </cell>
          <cell r="O15">
            <v>4819.5855773579242</v>
          </cell>
          <cell r="P15">
            <v>6713.3146314455371</v>
          </cell>
          <cell r="Q15">
            <v>8721.3694621543327</v>
          </cell>
          <cell r="R15">
            <v>7555.8808889387019</v>
          </cell>
          <cell r="S15">
            <v>6573.1222265963652</v>
          </cell>
          <cell r="T15">
            <v>4692.7024347114893</v>
          </cell>
          <cell r="U15">
            <v>2354.7720492520393</v>
          </cell>
          <cell r="V15">
            <v>2899.5066232946756</v>
          </cell>
          <cell r="W15">
            <v>2562.0870522389155</v>
          </cell>
          <cell r="X15">
            <v>3686.8568040688797</v>
          </cell>
          <cell r="Y15">
            <v>3834.8880826444029</v>
          </cell>
          <cell r="Z15">
            <v>3263.6700424474207</v>
          </cell>
          <cell r="AA15">
            <v>4388.1347752705051</v>
          </cell>
          <cell r="AB15">
            <v>2959.161886968971</v>
          </cell>
          <cell r="AC15">
            <v>2360.9550283740805</v>
          </cell>
          <cell r="AD15">
            <v>671.9841739580163</v>
          </cell>
          <cell r="AE15">
            <v>66.596429394015331</v>
          </cell>
          <cell r="AF15">
            <v>949.87426015052506</v>
          </cell>
          <cell r="AG15">
            <v>2297.5049440684579</v>
          </cell>
          <cell r="AH15">
            <v>4512.1309043270476</v>
          </cell>
          <cell r="AI15">
            <v>4834.4211617459714</v>
          </cell>
          <cell r="AJ15">
            <v>6816.6588407441923</v>
          </cell>
          <cell r="AK15">
            <v>7232.862016530873</v>
          </cell>
          <cell r="AL15">
            <v>7009.2519401018944</v>
          </cell>
          <cell r="AM15">
            <v>7026.167603814305</v>
          </cell>
          <cell r="AN15">
            <v>7441.1769135052737</v>
          </cell>
          <cell r="AO15">
            <v>7431.377897912399</v>
          </cell>
          <cell r="AP15">
            <v>6971.963329889757</v>
          </cell>
          <cell r="AQ15">
            <v>6761.3209416287918</v>
          </cell>
          <cell r="AR15">
            <v>6554.7240085809162</v>
          </cell>
          <cell r="AS15">
            <v>6621.6730773670097</v>
          </cell>
          <cell r="AT15">
            <v>6557.8368230103088</v>
          </cell>
          <cell r="AU15">
            <v>6522.0493084879608</v>
          </cell>
          <cell r="AV15">
            <v>6282.365298704045</v>
          </cell>
          <cell r="AW15">
            <v>6009.1462390877323</v>
          </cell>
          <cell r="AX15">
            <v>5504.874605946914</v>
          </cell>
          <cell r="AY15">
            <v>5132.8554374960586</v>
          </cell>
          <cell r="AZ15">
            <v>4866.3598178070824</v>
          </cell>
          <cell r="BA15">
            <v>4605.8340776656614</v>
          </cell>
          <cell r="BB15">
            <v>4391.1894980251245</v>
          </cell>
          <cell r="BC15">
            <v>3931.255214930798</v>
          </cell>
          <cell r="BD15">
            <v>3779.4583907174715</v>
          </cell>
        </row>
        <row r="16">
          <cell r="C16" t="str">
            <v>OR</v>
          </cell>
          <cell r="D16" t="str">
            <v>Multifamily - High Rise</v>
          </cell>
          <cell r="E16" t="str">
            <v>New</v>
          </cell>
          <cell r="F16">
            <v>468.15512932473166</v>
          </cell>
          <cell r="G16">
            <v>512.96508211169294</v>
          </cell>
          <cell r="H16">
            <v>567.67018708917408</v>
          </cell>
          <cell r="I16">
            <v>1440.100907450038</v>
          </cell>
          <cell r="J16">
            <v>1235.2977571519298</v>
          </cell>
          <cell r="K16">
            <v>508.77611832805769</v>
          </cell>
          <cell r="L16">
            <v>504.87726287675196</v>
          </cell>
          <cell r="M16">
            <v>979.53088414803699</v>
          </cell>
          <cell r="N16">
            <v>1373.1051637498038</v>
          </cell>
          <cell r="O16">
            <v>1730.4144226420756</v>
          </cell>
          <cell r="P16">
            <v>2043.6853685544634</v>
          </cell>
          <cell r="Q16">
            <v>1875.6305378456677</v>
          </cell>
          <cell r="R16">
            <v>1705.1191110612986</v>
          </cell>
          <cell r="S16">
            <v>1382.877773403635</v>
          </cell>
          <cell r="T16">
            <v>1045.2975652885109</v>
          </cell>
          <cell r="U16">
            <v>1145.2279507479607</v>
          </cell>
          <cell r="V16">
            <v>1138.4933767053251</v>
          </cell>
          <cell r="W16">
            <v>1344.9129477610845</v>
          </cell>
          <cell r="X16">
            <v>1380.1431959311205</v>
          </cell>
          <cell r="Y16">
            <v>1332.1119173555971</v>
          </cell>
          <cell r="Z16">
            <v>1508.3299575525793</v>
          </cell>
          <cell r="AA16">
            <v>1311.8652247294947</v>
          </cell>
          <cell r="AB16">
            <v>1171.838113031029</v>
          </cell>
          <cell r="AC16">
            <v>876.04497162591952</v>
          </cell>
          <cell r="AD16">
            <v>822.0158260419837</v>
          </cell>
          <cell r="AE16">
            <v>1092.4035706059847</v>
          </cell>
          <cell r="AF16">
            <v>1676.1257398494749</v>
          </cell>
          <cell r="AG16">
            <v>1050.4950559315419</v>
          </cell>
          <cell r="AH16">
            <v>1179.8690956729522</v>
          </cell>
          <cell r="AI16">
            <v>1558.5788382540286</v>
          </cell>
          <cell r="AJ16">
            <v>1628.3411592558075</v>
          </cell>
          <cell r="AK16">
            <v>1590.137983469127</v>
          </cell>
          <cell r="AL16">
            <v>1606.7480598981056</v>
          </cell>
          <cell r="AM16">
            <v>1679.8323961856952</v>
          </cell>
          <cell r="AN16">
            <v>1660.8230864947266</v>
          </cell>
          <cell r="AO16">
            <v>1567.6221020876008</v>
          </cell>
          <cell r="AP16">
            <v>1522.0366701102428</v>
          </cell>
          <cell r="AQ16">
            <v>1485.6790583712077</v>
          </cell>
          <cell r="AR16">
            <v>1495.2759914190849</v>
          </cell>
          <cell r="AS16">
            <v>1480.3269226329903</v>
          </cell>
          <cell r="AT16">
            <v>1463.1631769896919</v>
          </cell>
          <cell r="AU16">
            <v>1405.9506915120394</v>
          </cell>
          <cell r="AV16">
            <v>1335.6347012959552</v>
          </cell>
          <cell r="AW16">
            <v>1227.8537609122679</v>
          </cell>
          <cell r="AX16">
            <v>1148.1253940530855</v>
          </cell>
          <cell r="AY16">
            <v>1088.1445625039419</v>
          </cell>
          <cell r="AZ16">
            <v>1029.6401821929173</v>
          </cell>
          <cell r="BA16">
            <v>973.16592233433857</v>
          </cell>
          <cell r="BB16">
            <v>881.81050197487571</v>
          </cell>
          <cell r="BC16">
            <v>846.74478506920184</v>
          </cell>
          <cell r="BD16">
            <v>808.54160928252838</v>
          </cell>
        </row>
        <row r="17">
          <cell r="C17" t="str">
            <v>OR_Other Family</v>
          </cell>
          <cell r="D17" t="str">
            <v>Manufactured</v>
          </cell>
          <cell r="E17" t="str">
            <v>New</v>
          </cell>
          <cell r="F17">
            <v>2370</v>
          </cell>
          <cell r="G17">
            <v>2297</v>
          </cell>
          <cell r="H17">
            <v>2910</v>
          </cell>
          <cell r="I17">
            <v>3852</v>
          </cell>
          <cell r="J17">
            <v>4387</v>
          </cell>
          <cell r="K17">
            <v>4905</v>
          </cell>
          <cell r="L17">
            <v>4720</v>
          </cell>
          <cell r="M17">
            <v>5103</v>
          </cell>
          <cell r="N17">
            <v>6454</v>
          </cell>
          <cell r="O17">
            <v>7597</v>
          </cell>
          <cell r="P17">
            <v>7450</v>
          </cell>
          <cell r="Q17">
            <v>6484</v>
          </cell>
          <cell r="R17">
            <v>6567</v>
          </cell>
          <cell r="S17">
            <v>6223</v>
          </cell>
          <cell r="T17">
            <v>5202</v>
          </cell>
          <cell r="U17">
            <v>3199</v>
          </cell>
          <cell r="V17">
            <v>2392</v>
          </cell>
          <cell r="W17">
            <v>2517</v>
          </cell>
          <cell r="X17">
            <v>2415</v>
          </cell>
          <cell r="Y17">
            <v>2492</v>
          </cell>
          <cell r="Z17">
            <v>2495</v>
          </cell>
          <cell r="AA17">
            <v>2230</v>
          </cell>
          <cell r="AB17">
            <v>1772</v>
          </cell>
          <cell r="AC17">
            <v>1278</v>
          </cell>
          <cell r="AD17">
            <v>717</v>
          </cell>
          <cell r="AE17">
            <v>647</v>
          </cell>
          <cell r="AF17">
            <v>445</v>
          </cell>
          <cell r="AG17">
            <v>473</v>
          </cell>
          <cell r="AH17">
            <v>888.66666666666663</v>
          </cell>
          <cell r="AI17">
            <v>741.44444444444446</v>
          </cell>
          <cell r="AJ17">
            <v>652.01851851851848</v>
          </cell>
          <cell r="AK17">
            <v>641.18827160493822</v>
          </cell>
          <cell r="AL17">
            <v>640.21965020576124</v>
          </cell>
          <cell r="AM17">
            <v>672.75625857338821</v>
          </cell>
          <cell r="AN17">
            <v>706.04896833561952</v>
          </cell>
          <cell r="AO17">
            <v>675.61268528044502</v>
          </cell>
          <cell r="AP17">
            <v>664.64072541977851</v>
          </cell>
          <cell r="AQ17">
            <v>666.74442656998838</v>
          </cell>
          <cell r="AR17">
            <v>671.00378573083015</v>
          </cell>
          <cell r="AS17">
            <v>676.1344749850083</v>
          </cell>
          <cell r="AT17">
            <v>676.69751105361161</v>
          </cell>
          <cell r="AU17">
            <v>671.80560150661029</v>
          </cell>
          <cell r="AV17">
            <v>671.17108754430456</v>
          </cell>
          <cell r="AW17">
            <v>672.25948123172554</v>
          </cell>
          <cell r="AX17">
            <v>673.17865700868174</v>
          </cell>
          <cell r="AY17">
            <v>673.54113555499043</v>
          </cell>
          <cell r="AZ17">
            <v>673.10891231665403</v>
          </cell>
          <cell r="BA17">
            <v>672.51081252716119</v>
          </cell>
          <cell r="BB17">
            <v>672.62834769725293</v>
          </cell>
          <cell r="BC17">
            <v>672.87122438941094</v>
          </cell>
          <cell r="BD17">
            <v>672.97318158235862</v>
          </cell>
        </row>
        <row r="18">
          <cell r="C18" t="str">
            <v>OR_Single Family</v>
          </cell>
          <cell r="D18" t="str">
            <v>Single Family</v>
          </cell>
          <cell r="E18" t="str">
            <v>Existing</v>
          </cell>
          <cell r="AK18">
            <v>1281442</v>
          </cell>
          <cell r="AL18">
            <v>1278532.125467059</v>
          </cell>
          <cell r="AM18">
            <v>1275628.858622798</v>
          </cell>
          <cell r="AN18">
            <v>1272732.1844626011</v>
          </cell>
          <cell r="AO18">
            <v>1269842.0880159247</v>
          </cell>
          <cell r="AP18">
            <v>1266958.5543462196</v>
          </cell>
          <cell r="AQ18">
            <v>1264081.5685508549</v>
          </cell>
          <cell r="AR18">
            <v>1261211.1157610398</v>
          </cell>
          <cell r="AS18">
            <v>1258347.1811417476</v>
          </cell>
          <cell r="AT18">
            <v>1255489.7498916385</v>
          </cell>
          <cell r="AU18">
            <v>1252638.8072429833</v>
          </cell>
          <cell r="AV18">
            <v>1249794.338461587</v>
          </cell>
          <cell r="AW18">
            <v>1246956.3288467131</v>
          </cell>
          <cell r="AX18">
            <v>1244124.763731007</v>
          </cell>
          <cell r="AY18">
            <v>1241299.6284804204</v>
          </cell>
          <cell r="AZ18">
            <v>1238480.9084941361</v>
          </cell>
          <cell r="BA18">
            <v>1235668.5892044916</v>
          </cell>
          <cell r="BB18">
            <v>1232862.6560769046</v>
          </cell>
          <cell r="BC18">
            <v>1230063.0946097979</v>
          </cell>
          <cell r="BD18">
            <v>1227269.890334524</v>
          </cell>
        </row>
        <row r="19">
          <cell r="C19" t="str">
            <v>OR_Multi Family</v>
          </cell>
          <cell r="D19" t="str">
            <v>Multifamily - Low Rise</v>
          </cell>
          <cell r="E19" t="str">
            <v>Existing</v>
          </cell>
          <cell r="AK19">
            <v>277837.92835758231</v>
          </cell>
          <cell r="AL19">
            <v>277207.00904135435</v>
          </cell>
          <cell r="AM19">
            <v>276577.52242794685</v>
          </cell>
          <cell r="AN19">
            <v>275949.46526395273</v>
          </cell>
          <cell r="AO19">
            <v>275322.83430335281</v>
          </cell>
          <cell r="AP19">
            <v>274697.62630749901</v>
          </cell>
          <cell r="AQ19">
            <v>274073.83804509765</v>
          </cell>
          <cell r="AR19">
            <v>273451.46629219269</v>
          </cell>
          <cell r="AS19">
            <v>272830.50783214916</v>
          </cell>
          <cell r="AT19">
            <v>272210.95945563645</v>
          </cell>
          <cell r="AU19">
            <v>271592.81796061178</v>
          </cell>
          <cell r="AV19">
            <v>270976.08015230362</v>
          </cell>
          <cell r="AW19">
            <v>270360.74284319516</v>
          </cell>
          <cell r="AX19">
            <v>269746.80285300786</v>
          </cell>
          <cell r="AY19">
            <v>269134.25700868503</v>
          </cell>
          <cell r="AZ19">
            <v>268523.10214437544</v>
          </cell>
          <cell r="BA19">
            <v>267913.33510141686</v>
          </cell>
          <cell r="BB19">
            <v>267304.95272831985</v>
          </cell>
          <cell r="BC19">
            <v>266697.95188075147</v>
          </cell>
          <cell r="BD19">
            <v>266092.32942151889</v>
          </cell>
        </row>
        <row r="20">
          <cell r="D20" t="str">
            <v>Multifamily - High Rise</v>
          </cell>
          <cell r="E20" t="str">
            <v>Existing</v>
          </cell>
          <cell r="AK20">
            <v>63346.033033662934</v>
          </cell>
          <cell r="AL20">
            <v>63202.185733607068</v>
          </cell>
          <cell r="AM20">
            <v>63058.665084562206</v>
          </cell>
          <cell r="AN20">
            <v>62915.470344763409</v>
          </cell>
          <cell r="AO20">
            <v>62772.600774130158</v>
          </cell>
          <cell r="AP20">
            <v>62630.05563426252</v>
          </cell>
          <cell r="AQ20">
            <v>62487.834188437337</v>
          </cell>
          <cell r="AR20">
            <v>62345.935701604409</v>
          </cell>
          <cell r="AS20">
            <v>62204.359440382708</v>
          </cell>
          <cell r="AT20">
            <v>62063.104673056572</v>
          </cell>
          <cell r="AU20">
            <v>61922.17066957194</v>
          </cell>
          <cell r="AV20">
            <v>61781.556701532572</v>
          </cell>
          <cell r="AW20">
            <v>61641.262042196271</v>
          </cell>
          <cell r="AX20">
            <v>61501.28596647115</v>
          </cell>
          <cell r="AY20">
            <v>61361.627750911874</v>
          </cell>
          <cell r="AZ20">
            <v>61222.286673715913</v>
          </cell>
          <cell r="BA20">
            <v>61083.262014719818</v>
          </cell>
          <cell r="BB20">
            <v>60944.55305539551</v>
          </cell>
          <cell r="BC20">
            <v>60806.159078846555</v>
          </cell>
          <cell r="BD20">
            <v>60668.079369804451</v>
          </cell>
        </row>
        <row r="21">
          <cell r="C21" t="str">
            <v>OR_Other Family</v>
          </cell>
          <cell r="D21" t="str">
            <v>Manufactured</v>
          </cell>
          <cell r="E21" t="str">
            <v>Existing</v>
          </cell>
          <cell r="AK21">
            <v>202413.31790123455</v>
          </cell>
          <cell r="AL21">
            <v>200250.12950997456</v>
          </cell>
          <cell r="AM21">
            <v>198110.05908380006</v>
          </cell>
          <cell r="AN21">
            <v>195992.85956133081</v>
          </cell>
          <cell r="AO21">
            <v>193898.28652152821</v>
          </cell>
          <cell r="AP21">
            <v>191826.09815547793</v>
          </cell>
          <cell r="AQ21">
            <v>189776.05523847431</v>
          </cell>
          <cell r="AR21">
            <v>187747.92110240282</v>
          </cell>
          <cell r="AS21">
            <v>185741.46160841791</v>
          </cell>
          <cell r="AT21">
            <v>183756.44511991271</v>
          </cell>
          <cell r="AU21">
            <v>181792.64247577763</v>
          </cell>
          <cell r="AV21">
            <v>179849.82696394474</v>
          </cell>
          <cell r="AW21">
            <v>177927.77429521491</v>
          </cell>
          <cell r="AX21">
            <v>176026.26257736469</v>
          </cell>
          <cell r="AY21">
            <v>174145.07228952978</v>
          </cell>
          <cell r="AZ21">
            <v>172283.98625686244</v>
          </cell>
          <cell r="BA21">
            <v>170442.78962545953</v>
          </cell>
          <cell r="BB21">
            <v>168621.26983755868</v>
          </cell>
          <cell r="BC21">
            <v>166819.21660699949</v>
          </cell>
          <cell r="BD21">
            <v>165036.42189494686</v>
          </cell>
        </row>
        <row r="23">
          <cell r="D23" t="str">
            <v>WASHINGTON</v>
          </cell>
        </row>
        <row r="24">
          <cell r="C24" t="str">
            <v>WA_Single Family</v>
          </cell>
          <cell r="D24" t="str">
            <v>Single Family</v>
          </cell>
          <cell r="E24" t="str">
            <v>New</v>
          </cell>
          <cell r="F24">
            <v>17836</v>
          </cell>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cell r="AF24">
            <v>13829</v>
          </cell>
          <cell r="AG24">
            <v>16887</v>
          </cell>
          <cell r="AH24">
            <v>18274</v>
          </cell>
          <cell r="AI24">
            <v>24247</v>
          </cell>
          <cell r="AJ24">
            <v>30852</v>
          </cell>
          <cell r="AK24">
            <v>33055</v>
          </cell>
          <cell r="AL24">
            <v>31044</v>
          </cell>
          <cell r="AM24">
            <v>28849</v>
          </cell>
          <cell r="AN24">
            <v>27415</v>
          </cell>
          <cell r="AO24">
            <v>26216</v>
          </cell>
          <cell r="AP24">
            <v>24554</v>
          </cell>
          <cell r="AQ24">
            <v>23488</v>
          </cell>
          <cell r="AR24">
            <v>23152</v>
          </cell>
          <cell r="AS24">
            <v>22514</v>
          </cell>
          <cell r="AT24">
            <v>22375</v>
          </cell>
          <cell r="AU24">
            <v>22305</v>
          </cell>
          <cell r="AV24">
            <v>21816</v>
          </cell>
          <cell r="AW24">
            <v>21213</v>
          </cell>
          <cell r="AX24">
            <v>21215</v>
          </cell>
          <cell r="AY24">
            <v>21402</v>
          </cell>
          <cell r="AZ24">
            <v>21237</v>
          </cell>
          <cell r="BA24">
            <v>20416</v>
          </cell>
          <cell r="BB24">
            <v>20299</v>
          </cell>
          <cell r="BC24">
            <v>20303</v>
          </cell>
          <cell r="BD24">
            <v>20372</v>
          </cell>
        </row>
        <row r="25">
          <cell r="C25" t="str">
            <v>WA_Multi Family</v>
          </cell>
          <cell r="D25" t="str">
            <v>Multifamily - Low Rise</v>
          </cell>
          <cell r="E25" t="str">
            <v>New</v>
          </cell>
          <cell r="F25">
            <v>15061.883667534441</v>
          </cell>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cell r="AF25">
            <v>5265.721927064159</v>
          </cell>
          <cell r="AG25">
            <v>8692.3033155335615</v>
          </cell>
          <cell r="AH25">
            <v>12312.39973222512</v>
          </cell>
          <cell r="AI25">
            <v>11883.279860328872</v>
          </cell>
          <cell r="AJ25">
            <v>13265.608797275603</v>
          </cell>
          <cell r="AK25">
            <v>13028.433829152391</v>
          </cell>
          <cell r="AL25">
            <v>13080.239965534132</v>
          </cell>
          <cell r="AM25">
            <v>12923.202614626804</v>
          </cell>
          <cell r="AN25">
            <v>11912.982955180836</v>
          </cell>
          <cell r="AO25">
            <v>10886.573878115541</v>
          </cell>
          <cell r="AP25">
            <v>10714.966051350757</v>
          </cell>
          <cell r="AQ25">
            <v>10719.822876636612</v>
          </cell>
          <cell r="AR25">
            <v>11250.835774550411</v>
          </cell>
          <cell r="AS25">
            <v>11653.142802390561</v>
          </cell>
          <cell r="AT25">
            <v>12252.151254305772</v>
          </cell>
          <cell r="AU25">
            <v>12363.048764997984</v>
          </cell>
          <cell r="AV25">
            <v>12613.98473809777</v>
          </cell>
          <cell r="AW25">
            <v>12900.537429959741</v>
          </cell>
          <cell r="AX25">
            <v>13132.046101915988</v>
          </cell>
          <cell r="AY25">
            <v>13215.421602655624</v>
          </cell>
          <cell r="AZ25">
            <v>13014.672824175932</v>
          </cell>
          <cell r="BA25">
            <v>12900.537429959741</v>
          </cell>
          <cell r="BB25">
            <v>12809.067220410498</v>
          </cell>
          <cell r="BC25">
            <v>12840.636584768163</v>
          </cell>
          <cell r="BD25">
            <v>12863.301769435224</v>
          </cell>
        </row>
        <row r="26">
          <cell r="C26" t="str">
            <v>WA</v>
          </cell>
          <cell r="D26" t="str">
            <v>Multifamily - High Rise</v>
          </cell>
          <cell r="E26" t="str">
            <v>New</v>
          </cell>
          <cell r="F26">
            <v>926.11633246555948</v>
          </cell>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cell r="AF26">
            <v>1217.2780729358408</v>
          </cell>
          <cell r="AG26">
            <v>806.69668446643777</v>
          </cell>
          <cell r="AH26">
            <v>792.60026777487974</v>
          </cell>
          <cell r="AI26">
            <v>992.72013967112821</v>
          </cell>
          <cell r="AJ26">
            <v>3024.5103613152296</v>
          </cell>
          <cell r="AK26">
            <v>2970.4353347186084</v>
          </cell>
          <cell r="AL26">
            <v>2982.246944623661</v>
          </cell>
          <cell r="AM26">
            <v>2946.4430020989594</v>
          </cell>
          <cell r="AN26">
            <v>2716.1166089502017</v>
          </cell>
          <cell r="AO26">
            <v>2482.099087706139</v>
          </cell>
          <cell r="AP26">
            <v>2442.9731298956272</v>
          </cell>
          <cell r="AQ26">
            <v>2444.0804683242377</v>
          </cell>
          <cell r="AR26">
            <v>2565.1494698511356</v>
          </cell>
          <cell r="AS26">
            <v>2656.874003020107</v>
          </cell>
          <cell r="AT26">
            <v>2793.4457425474475</v>
          </cell>
          <cell r="AU26">
            <v>2818.729970000426</v>
          </cell>
          <cell r="AV26">
            <v>2875.9424554781176</v>
          </cell>
          <cell r="AW26">
            <v>2941.2754227654787</v>
          </cell>
          <cell r="AX26">
            <v>2994.0585545287277</v>
          </cell>
          <cell r="AY26">
            <v>3013.0678642196926</v>
          </cell>
          <cell r="AZ26">
            <v>2967.2978758375662</v>
          </cell>
          <cell r="BA26">
            <v>2941.2754227654787</v>
          </cell>
          <cell r="BB26">
            <v>2920.4205490268364</v>
          </cell>
          <cell r="BC26">
            <v>2927.6182488127561</v>
          </cell>
          <cell r="BD26">
            <v>2932.7858281462154</v>
          </cell>
        </row>
        <row r="27">
          <cell r="C27" t="str">
            <v>WA_Other Family</v>
          </cell>
          <cell r="D27" t="str">
            <v>Manufactured</v>
          </cell>
          <cell r="E27" t="str">
            <v>New</v>
          </cell>
          <cell r="F27">
            <v>5597</v>
          </cell>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cell r="AF27">
            <v>563</v>
          </cell>
          <cell r="AG27">
            <v>560</v>
          </cell>
          <cell r="AH27">
            <v>1057.8333333333333</v>
          </cell>
          <cell r="AI27">
            <v>890.30555555555554</v>
          </cell>
          <cell r="AJ27">
            <v>768.52314814814815</v>
          </cell>
          <cell r="AK27">
            <v>753.44367283950612</v>
          </cell>
          <cell r="AL27">
            <v>765.51761831275724</v>
          </cell>
          <cell r="AM27">
            <v>799.27055469821664</v>
          </cell>
          <cell r="AN27">
            <v>839.14898048125281</v>
          </cell>
          <cell r="AO27">
            <v>802.70158833923949</v>
          </cell>
          <cell r="AP27">
            <v>788.10092713652</v>
          </cell>
          <cell r="AQ27">
            <v>791.36389030124872</v>
          </cell>
          <cell r="AR27">
            <v>797.68392654487252</v>
          </cell>
          <cell r="AS27">
            <v>803.04497791689175</v>
          </cell>
          <cell r="AT27">
            <v>803.6740484533376</v>
          </cell>
          <cell r="AU27">
            <v>797.76155978201825</v>
          </cell>
          <cell r="AV27">
            <v>796.93822168914812</v>
          </cell>
          <cell r="AW27">
            <v>798.41110411458612</v>
          </cell>
          <cell r="AX27">
            <v>799.58563975014238</v>
          </cell>
          <cell r="AY27">
            <v>799.90259195102078</v>
          </cell>
          <cell r="AZ27">
            <v>799.37886095670899</v>
          </cell>
          <cell r="BA27">
            <v>798.6629963739374</v>
          </cell>
          <cell r="BB27">
            <v>798.81323580592414</v>
          </cell>
          <cell r="BC27">
            <v>799.12573815872008</v>
          </cell>
          <cell r="BD27">
            <v>799.24484383274228</v>
          </cell>
        </row>
        <row r="28">
          <cell r="C28" t="str">
            <v>WA_Single Family</v>
          </cell>
          <cell r="D28" t="str">
            <v>Single Family</v>
          </cell>
          <cell r="E28" t="str">
            <v>Existing</v>
          </cell>
          <cell r="AK28">
            <v>2177155</v>
          </cell>
          <cell r="AL28">
            <v>2172211.1571348798</v>
          </cell>
          <cell r="AM28">
            <v>2167278.5406556972</v>
          </cell>
          <cell r="AN28">
            <v>2162357.1250697845</v>
          </cell>
          <cell r="AO28">
            <v>2157446.8849423626</v>
          </cell>
          <cell r="AP28">
            <v>2152547.7948964094</v>
          </cell>
          <cell r="AQ28">
            <v>2147659.8296125284</v>
          </cell>
          <cell r="AR28">
            <v>2142782.9638288179</v>
          </cell>
          <cell r="AS28">
            <v>2137917.1723407404</v>
          </cell>
          <cell r="AT28">
            <v>2133062.4300009925</v>
          </cell>
          <cell r="AU28">
            <v>2128218.7117193746</v>
          </cell>
          <cell r="AV28">
            <v>2123385.9924626616</v>
          </cell>
          <cell r="AW28">
            <v>2118564.2472544736</v>
          </cell>
          <cell r="AX28">
            <v>2113753.4511751467</v>
          </cell>
          <cell r="AY28">
            <v>2108953.5793616036</v>
          </cell>
          <cell r="AZ28">
            <v>2104164.6070072255</v>
          </cell>
          <cell r="BA28">
            <v>2099386.5093617244</v>
          </cell>
          <cell r="BB28">
            <v>2094619.2617310151</v>
          </cell>
          <cell r="BC28">
            <v>2089862.8394770864</v>
          </cell>
          <cell r="BD28">
            <v>2085117.2180178757</v>
          </cell>
        </row>
        <row r="29">
          <cell r="C29" t="str">
            <v>WA_Multi Family</v>
          </cell>
          <cell r="D29" t="str">
            <v>Multifamily - Low Rise</v>
          </cell>
          <cell r="E29" t="str">
            <v>Existing</v>
          </cell>
          <cell r="AK29">
            <v>558037.0832749434</v>
          </cell>
          <cell r="AL29">
            <v>556769.88272716023</v>
          </cell>
          <cell r="AM29">
            <v>555505.55976095074</v>
          </cell>
          <cell r="AN29">
            <v>554244.10784185154</v>
          </cell>
          <cell r="AO29">
            <v>552985.52045023767</v>
          </cell>
          <cell r="AP29">
            <v>551729.79108128918</v>
          </cell>
          <cell r="AQ29">
            <v>550476.91324495722</v>
          </cell>
          <cell r="AR29">
            <v>549226.88046593068</v>
          </cell>
          <cell r="AS29">
            <v>547979.68628360284</v>
          </cell>
          <cell r="AT29">
            <v>546735.3242520378</v>
          </cell>
          <cell r="AU29">
            <v>545493.78793993709</v>
          </cell>
          <cell r="AV29">
            <v>544255.07093060669</v>
          </cell>
          <cell r="AW29">
            <v>543019.16682192357</v>
          </cell>
          <cell r="AX29">
            <v>541786.06922630291</v>
          </cell>
          <cell r="AY29">
            <v>540555.77177066484</v>
          </cell>
          <cell r="AZ29">
            <v>539328.26809640159</v>
          </cell>
          <cell r="BA29">
            <v>538103.55185934459</v>
          </cell>
          <cell r="BB29">
            <v>536881.6167297319</v>
          </cell>
          <cell r="BC29">
            <v>535662.45639217517</v>
          </cell>
          <cell r="BD29">
            <v>534446.06454562722</v>
          </cell>
        </row>
        <row r="30">
          <cell r="D30" t="str">
            <v>Multifamily - High Rise</v>
          </cell>
          <cell r="E30" t="str">
            <v>Existing</v>
          </cell>
          <cell r="AK30">
            <v>127230.41710003006</v>
          </cell>
          <cell r="AL30">
            <v>126941.50000280481</v>
          </cell>
          <cell r="AM30">
            <v>126653.23898366978</v>
          </cell>
          <cell r="AN30">
            <v>126365.63255279115</v>
          </cell>
          <cell r="AO30">
            <v>126078.67922371827</v>
          </cell>
          <cell r="AP30">
            <v>125792.3775133759</v>
          </cell>
          <cell r="AQ30">
            <v>125506.72594205666</v>
          </cell>
          <cell r="AR30">
            <v>125221.72303341323</v>
          </cell>
          <cell r="AS30">
            <v>124937.36731445088</v>
          </cell>
          <cell r="AT30">
            <v>124653.65731551975</v>
          </cell>
          <cell r="AU30">
            <v>124370.5915703073</v>
          </cell>
          <cell r="AV30">
            <v>124088.1686158307</v>
          </cell>
          <cell r="AW30">
            <v>123806.3869924293</v>
          </cell>
          <cell r="AX30">
            <v>123525.24524375708</v>
          </cell>
          <cell r="AY30">
            <v>123244.74191677509</v>
          </cell>
          <cell r="AZ30">
            <v>122964.875561744</v>
          </cell>
          <cell r="BA30">
            <v>122685.64473221656</v>
          </cell>
          <cell r="BB30">
            <v>122407.04798503013</v>
          </cell>
          <cell r="BC30">
            <v>122129.08388029925</v>
          </cell>
          <cell r="BD30">
            <v>121851.75098140814</v>
          </cell>
        </row>
        <row r="31">
          <cell r="C31" t="str">
            <v>WA_Other Family</v>
          </cell>
          <cell r="D31" t="str">
            <v>Manufactured</v>
          </cell>
          <cell r="E31" t="str">
            <v>Existing</v>
          </cell>
          <cell r="AK31">
            <v>244055.10570987655</v>
          </cell>
          <cell r="AL31">
            <v>241446.89209541003</v>
          </cell>
          <cell r="AM31">
            <v>238866.55242457156</v>
          </cell>
          <cell r="AN31">
            <v>236313.78880890249</v>
          </cell>
          <cell r="AO31">
            <v>233788.30654347411</v>
          </cell>
          <cell r="AP31">
            <v>231289.81407286532</v>
          </cell>
          <cell r="AQ31">
            <v>228818.02295750388</v>
          </cell>
          <cell r="AR31">
            <v>226372.64784036731</v>
          </cell>
          <cell r="AS31">
            <v>223953.40641403978</v>
          </cell>
          <cell r="AT31">
            <v>221560.01938812103</v>
          </cell>
          <cell r="AU31">
            <v>219192.21045698351</v>
          </cell>
          <cell r="AV31">
            <v>216849.70626787416</v>
          </cell>
          <cell r="AW31">
            <v>214532.23638935713</v>
          </cell>
          <cell r="AX31">
            <v>212239.53328009363</v>
          </cell>
          <cell r="AY31">
            <v>209971.33225795557</v>
          </cell>
          <cell r="AZ31">
            <v>207727.37146946916</v>
          </cell>
          <cell r="BA31">
            <v>205507.39185958516</v>
          </cell>
          <cell r="BB31">
            <v>203311.13714177214</v>
          </cell>
          <cell r="BC31">
            <v>201138.35376842934</v>
          </cell>
          <cell r="BD31">
            <v>198988.79090161584</v>
          </cell>
        </row>
        <row r="33">
          <cell r="D33" t="str">
            <v>IDAHO</v>
          </cell>
        </row>
        <row r="34">
          <cell r="C34" t="str">
            <v>ID_Single Family</v>
          </cell>
          <cell r="D34" t="str">
            <v>Single Family</v>
          </cell>
          <cell r="E34" t="str">
            <v>New</v>
          </cell>
          <cell r="F34">
            <v>3059</v>
          </cell>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cell r="AF34">
            <v>3258</v>
          </cell>
          <cell r="AG34">
            <v>5091</v>
          </cell>
          <cell r="AH34">
            <v>7002</v>
          </cell>
          <cell r="AI34">
            <v>7509</v>
          </cell>
          <cell r="AJ34">
            <v>9778</v>
          </cell>
          <cell r="AK34">
            <v>10507</v>
          </cell>
          <cell r="AL34">
            <v>10382</v>
          </cell>
          <cell r="AM34">
            <v>10055</v>
          </cell>
          <cell r="AN34">
            <v>10071</v>
          </cell>
          <cell r="AO34">
            <v>10039</v>
          </cell>
          <cell r="AP34">
            <v>9821</v>
          </cell>
          <cell r="AQ34">
            <v>9813</v>
          </cell>
          <cell r="AR34">
            <v>9958</v>
          </cell>
          <cell r="AS34">
            <v>10085</v>
          </cell>
          <cell r="AT34">
            <v>10505</v>
          </cell>
          <cell r="AU34">
            <v>10749</v>
          </cell>
          <cell r="AV34">
            <v>10878</v>
          </cell>
          <cell r="AW34">
            <v>10846</v>
          </cell>
          <cell r="AX34">
            <v>10975</v>
          </cell>
          <cell r="AY34">
            <v>11099</v>
          </cell>
          <cell r="AZ34">
            <v>11121</v>
          </cell>
          <cell r="BA34">
            <v>10926</v>
          </cell>
          <cell r="BB34">
            <v>11030</v>
          </cell>
          <cell r="BC34">
            <v>11073</v>
          </cell>
          <cell r="BD34">
            <v>11167</v>
          </cell>
        </row>
        <row r="35">
          <cell r="C35" t="str">
            <v>ID_Multi Family</v>
          </cell>
          <cell r="D35" t="str">
            <v>Multifamily - Low Rise</v>
          </cell>
          <cell r="E35" t="str">
            <v>New</v>
          </cell>
          <cell r="F35">
            <v>945.31021109984124</v>
          </cell>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cell r="AF35">
            <v>511.5577769900774</v>
          </cell>
          <cell r="AG35">
            <v>753.64796270668967</v>
          </cell>
          <cell r="AH35">
            <v>1498.8895230864375</v>
          </cell>
          <cell r="AI35">
            <v>1723.6804258697659</v>
          </cell>
          <cell r="AJ35">
            <v>2047.1518579637404</v>
          </cell>
          <cell r="AK35">
            <v>2037.4382073921424</v>
          </cell>
          <cell r="AL35">
            <v>2026.9150859395779</v>
          </cell>
          <cell r="AM35">
            <v>2022.8677315347454</v>
          </cell>
          <cell r="AN35">
            <v>1909.5418081994781</v>
          </cell>
          <cell r="AO35">
            <v>1724.9824473391584</v>
          </cell>
          <cell r="AP35">
            <v>1653.7490098141207</v>
          </cell>
          <cell r="AQ35">
            <v>1669.9384274334507</v>
          </cell>
          <cell r="AR35">
            <v>1698.2699082672639</v>
          </cell>
          <cell r="AS35">
            <v>1706.3646170769289</v>
          </cell>
          <cell r="AT35">
            <v>1733.8866270297899</v>
          </cell>
          <cell r="AU35">
            <v>1733.0771561488234</v>
          </cell>
          <cell r="AV35">
            <v>1759.7896952207038</v>
          </cell>
          <cell r="AW35">
            <v>1788.1211760545311</v>
          </cell>
          <cell r="AX35">
            <v>1819.6905404122106</v>
          </cell>
          <cell r="AY35">
            <v>1830.2136618647751</v>
          </cell>
          <cell r="AZ35">
            <v>1848.8314921269903</v>
          </cell>
          <cell r="BA35">
            <v>1873.925089436952</v>
          </cell>
          <cell r="BB35">
            <v>1904.6849829136791</v>
          </cell>
          <cell r="BC35">
            <v>1945.9679978429422</v>
          </cell>
          <cell r="BD35">
            <v>1994.5362507009463</v>
          </cell>
        </row>
        <row r="36">
          <cell r="C36" t="str">
            <v>ID</v>
          </cell>
          <cell r="D36" t="str">
            <v>Multifamily - High Rise</v>
          </cell>
          <cell r="E36" t="str">
            <v>New</v>
          </cell>
          <cell r="F36">
            <v>60.689788900158746</v>
          </cell>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cell r="AF36">
            <v>121.44222300992257</v>
          </cell>
          <cell r="AG36">
            <v>99.352037293310332</v>
          </cell>
          <cell r="AH36">
            <v>115.11047691356247</v>
          </cell>
          <cell r="AI36">
            <v>146.31957413023412</v>
          </cell>
          <cell r="AJ36">
            <v>466.74314765475788</v>
          </cell>
          <cell r="AK36">
            <v>464.52847079755878</v>
          </cell>
          <cell r="AL36">
            <v>462.12923753559477</v>
          </cell>
          <cell r="AM36">
            <v>461.20645551175875</v>
          </cell>
          <cell r="AN36">
            <v>435.3685588444369</v>
          </cell>
          <cell r="AO36">
            <v>393.28969855764842</v>
          </cell>
          <cell r="AP36">
            <v>377.04873493818434</v>
          </cell>
          <cell r="AQ36">
            <v>380.7398630335195</v>
          </cell>
          <cell r="AR36">
            <v>387.1993372003484</v>
          </cell>
          <cell r="AS36">
            <v>389.04490124801771</v>
          </cell>
          <cell r="AT36">
            <v>395.31981901007907</v>
          </cell>
          <cell r="AU36">
            <v>395.13526260531506</v>
          </cell>
          <cell r="AV36">
            <v>401.22562396261065</v>
          </cell>
          <cell r="AW36">
            <v>407.6850981294449</v>
          </cell>
          <cell r="AX36">
            <v>414.88279791534046</v>
          </cell>
          <cell r="AY36">
            <v>417.28203117730709</v>
          </cell>
          <cell r="AZ36">
            <v>421.52682848694133</v>
          </cell>
          <cell r="BA36">
            <v>427.24807703470356</v>
          </cell>
          <cell r="BB36">
            <v>434.26122041583335</v>
          </cell>
          <cell r="BC36">
            <v>443.67359705893341</v>
          </cell>
          <cell r="BD36">
            <v>454.74698134493076</v>
          </cell>
        </row>
        <row r="37">
          <cell r="C37" t="str">
            <v>ID_Other Family</v>
          </cell>
          <cell r="D37" t="str">
            <v>Manufactured</v>
          </cell>
          <cell r="E37" t="str">
            <v>New</v>
          </cell>
          <cell r="F37">
            <v>1200</v>
          </cell>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cell r="AF37">
            <v>264</v>
          </cell>
          <cell r="AG37">
            <v>217</v>
          </cell>
          <cell r="AH37">
            <v>268.84999999999997</v>
          </cell>
          <cell r="AI37">
            <v>305.30833333333334</v>
          </cell>
          <cell r="AJ37">
            <v>268.5263888888889</v>
          </cell>
          <cell r="AK37">
            <v>267.78078703703704</v>
          </cell>
          <cell r="AL37">
            <v>265.24425154320988</v>
          </cell>
          <cell r="AM37">
            <v>265.45162680041153</v>
          </cell>
          <cell r="AN37">
            <v>273.52689793381347</v>
          </cell>
          <cell r="AO37">
            <v>274.30638092278235</v>
          </cell>
          <cell r="AP37">
            <v>269.13938885435721</v>
          </cell>
          <cell r="AQ37">
            <v>269.2415555152686</v>
          </cell>
          <cell r="AR37">
            <v>269.48501692830718</v>
          </cell>
          <cell r="AS37">
            <v>270.19181115915677</v>
          </cell>
          <cell r="AT37">
            <v>270.9818418856143</v>
          </cell>
          <cell r="AU37">
            <v>270.55766587758109</v>
          </cell>
          <cell r="AV37">
            <v>269.93288003671415</v>
          </cell>
          <cell r="AW37">
            <v>270.06512856710702</v>
          </cell>
          <cell r="AX37">
            <v>270.2023907424134</v>
          </cell>
          <cell r="AY37">
            <v>270.32195304476443</v>
          </cell>
          <cell r="AZ37">
            <v>270.34364335903234</v>
          </cell>
          <cell r="BA37">
            <v>270.23727693793541</v>
          </cell>
          <cell r="BB37">
            <v>270.18387878132779</v>
          </cell>
          <cell r="BC37">
            <v>270.22571190543005</v>
          </cell>
          <cell r="BD37">
            <v>270.25247579515059</v>
          </cell>
        </row>
        <row r="38">
          <cell r="C38" t="str">
            <v>ID_Single Family</v>
          </cell>
          <cell r="D38" t="str">
            <v>Single Family</v>
          </cell>
          <cell r="E38" t="str">
            <v>Existing</v>
          </cell>
          <cell r="AK38">
            <v>560451</v>
          </cell>
          <cell r="AL38">
            <v>559178.33834862499</v>
          </cell>
          <cell r="AM38">
            <v>557908.56663353147</v>
          </cell>
          <cell r="AN38">
            <v>556641.67829230614</v>
          </cell>
          <cell r="AO38">
            <v>555377.66677743755</v>
          </cell>
          <cell r="AP38">
            <v>554116.52555628214</v>
          </cell>
          <cell r="AQ38">
            <v>552858.24811103067</v>
          </cell>
          <cell r="AR38">
            <v>551602.82793867437</v>
          </cell>
          <cell r="AS38">
            <v>550350.25855097128</v>
          </cell>
          <cell r="AT38">
            <v>549100.5334744131</v>
          </cell>
          <cell r="AU38">
            <v>547853.64625019114</v>
          </cell>
          <cell r="AV38">
            <v>546609.59043416334</v>
          </cell>
          <cell r="AW38">
            <v>545368.35959682101</v>
          </cell>
          <cell r="AX38">
            <v>544129.94732325536</v>
          </cell>
          <cell r="AY38">
            <v>542894.34721312439</v>
          </cell>
          <cell r="AZ38">
            <v>541661.55288062</v>
          </cell>
          <cell r="BA38">
            <v>540431.55795443489</v>
          </cell>
          <cell r="BB38">
            <v>539204.35607772938</v>
          </cell>
          <cell r="BC38">
            <v>537979.94090809906</v>
          </cell>
          <cell r="BD38">
            <v>536758.30611754162</v>
          </cell>
        </row>
        <row r="39">
          <cell r="C39" t="str">
            <v>ID_Multi Family</v>
          </cell>
          <cell r="D39" t="str">
            <v>Multifamily - Low Rise</v>
          </cell>
          <cell r="E39" t="str">
            <v>Existing</v>
          </cell>
          <cell r="AK39">
            <v>62297.688470046371</v>
          </cell>
          <cell r="AL39">
            <v>62156.22176949741</v>
          </cell>
          <cell r="AM39">
            <v>62015.076314051694</v>
          </cell>
          <cell r="AN39">
            <v>61874.251374220112</v>
          </cell>
          <cell r="AO39">
            <v>61733.746222170106</v>
          </cell>
          <cell r="AP39">
            <v>61593.560131721882</v>
          </cell>
          <cell r="AQ39">
            <v>61453.692378344676</v>
          </cell>
          <cell r="AR39">
            <v>61314.142239152992</v>
          </cell>
          <cell r="AS39">
            <v>61174.908992902885</v>
          </cell>
          <cell r="AT39">
            <v>61035.991919988213</v>
          </cell>
          <cell r="AU39">
            <v>60897.390302436943</v>
          </cell>
          <cell r="AV39">
            <v>60759.103423907414</v>
          </cell>
          <cell r="AW39">
            <v>60621.130569684647</v>
          </cell>
          <cell r="AX39">
            <v>60483.471026676656</v>
          </cell>
          <cell r="AY39">
            <v>60346.124083410752</v>
          </cell>
          <cell r="AZ39">
            <v>60209.089030029871</v>
          </cell>
          <cell r="BA39">
            <v>60072.365158288914</v>
          </cell>
          <cell r="BB39">
            <v>59935.951761551063</v>
          </cell>
          <cell r="BC39">
            <v>59799.848134784159</v>
          </cell>
          <cell r="BD39">
            <v>59664.053574557031</v>
          </cell>
        </row>
        <row r="40">
          <cell r="D40" t="str">
            <v>Multifamily - High Rise</v>
          </cell>
          <cell r="E40" t="str">
            <v>Existing</v>
          </cell>
          <cell r="AK40">
            <v>14203.645467243141</v>
          </cell>
          <cell r="AL40">
            <v>14171.391576137949</v>
          </cell>
          <cell r="AM40">
            <v>14139.210927743146</v>
          </cell>
          <cell r="AN40">
            <v>14107.103355737881</v>
          </cell>
          <cell r="AO40">
            <v>14075.068694178986</v>
          </cell>
          <cell r="AP40">
            <v>14043.106777500123</v>
          </cell>
          <cell r="AQ40">
            <v>14011.21744051092</v>
          </cell>
          <cell r="AR40">
            <v>13979.400518396127</v>
          </cell>
          <cell r="AS40">
            <v>13947.655846714757</v>
          </cell>
          <cell r="AT40">
            <v>13915.983261399238</v>
          </cell>
          <cell r="AU40">
            <v>13884.382598754568</v>
          </cell>
          <cell r="AV40">
            <v>13852.853695457465</v>
          </cell>
          <cell r="AW40">
            <v>13821.396388555522</v>
          </cell>
          <cell r="AX40">
            <v>13790.010515466372</v>
          </cell>
          <cell r="AY40">
            <v>13758.695913976841</v>
          </cell>
          <cell r="AZ40">
            <v>13727.45242224211</v>
          </cell>
          <cell r="BA40">
            <v>13696.279878784881</v>
          </cell>
          <cell r="BB40">
            <v>13665.178122494543</v>
          </cell>
          <cell r="BC40">
            <v>13634.146992626336</v>
          </cell>
          <cell r="BD40">
            <v>13603.186328800522</v>
          </cell>
        </row>
        <row r="41">
          <cell r="C41" t="str">
            <v>ID_Other Family</v>
          </cell>
          <cell r="D41" t="str">
            <v>Manufactured</v>
          </cell>
          <cell r="E41" t="str">
            <v>Existing</v>
          </cell>
          <cell r="AK41">
            <v>84820.465509259258</v>
          </cell>
          <cell r="AL41">
            <v>83913.990341353419</v>
          </cell>
          <cell r="AM41">
            <v>83017.202661309115</v>
          </cell>
          <cell r="AN41">
            <v>82129.998939074561</v>
          </cell>
          <cell r="AO41">
            <v>81252.276751022233</v>
          </cell>
          <cell r="AP41">
            <v>80383.934768124556</v>
          </cell>
          <cell r="AQ41">
            <v>79524.872744255888</v>
          </cell>
          <cell r="AR41">
            <v>78674.991504619567</v>
          </cell>
          <cell r="AS41">
            <v>77834.19293429864</v>
          </cell>
          <cell r="AT41">
            <v>77002.379966928973</v>
          </cell>
          <cell r="AU41">
            <v>76179.456573493328</v>
          </cell>
          <cell r="AV41">
            <v>75365.32775123528</v>
          </cell>
          <cell r="AW41">
            <v>74559.899512691583</v>
          </cell>
          <cell r="AX41">
            <v>73763.07887484174</v>
          </cell>
          <cell r="AY41">
            <v>72974.773848373516</v>
          </cell>
          <cell r="AZ41">
            <v>72194.893427063245</v>
          </cell>
          <cell r="BA41">
            <v>71423.347577269524</v>
          </cell>
          <cell r="BB41">
            <v>70660.047227539253</v>
          </cell>
          <cell r="BC41">
            <v>69904.90425832475</v>
          </cell>
          <cell r="BD41">
            <v>69157.831491810764</v>
          </cell>
        </row>
        <row r="43">
          <cell r="D43" t="str">
            <v>MONTANA</v>
          </cell>
          <cell r="E43">
            <v>0.56999999999999995</v>
          </cell>
          <cell r="F43" t="str">
            <v>Western MT portion of state</v>
          </cell>
        </row>
        <row r="44">
          <cell r="C44" t="str">
            <v>MT_Single Family</v>
          </cell>
          <cell r="D44" t="str">
            <v>Single Family</v>
          </cell>
          <cell r="E44" t="str">
            <v>New</v>
          </cell>
          <cell r="F44">
            <v>1313</v>
          </cell>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cell r="AF44">
            <v>1527.5</v>
          </cell>
          <cell r="AG44">
            <v>2199.6</v>
          </cell>
          <cell r="AH44">
            <v>2615.6</v>
          </cell>
          <cell r="AI44">
            <v>2434.9</v>
          </cell>
          <cell r="AJ44">
            <v>3003</v>
          </cell>
          <cell r="AK44">
            <v>3248.7000000000003</v>
          </cell>
          <cell r="AL44">
            <v>3173.3</v>
          </cell>
          <cell r="AM44">
            <v>3031.6</v>
          </cell>
          <cell r="AN44">
            <v>2824.9</v>
          </cell>
          <cell r="AO44">
            <v>2748.2000000000003</v>
          </cell>
          <cell r="AP44">
            <v>2665</v>
          </cell>
          <cell r="AQ44">
            <v>2611.7000000000003</v>
          </cell>
          <cell r="AR44">
            <v>2597.4</v>
          </cell>
          <cell r="AS44">
            <v>2561</v>
          </cell>
          <cell r="AT44">
            <v>2563.6</v>
          </cell>
          <cell r="AU44">
            <v>2544.1</v>
          </cell>
          <cell r="AV44">
            <v>2525.9</v>
          </cell>
          <cell r="AW44">
            <v>2477.8000000000002</v>
          </cell>
          <cell r="AX44">
            <v>2484.3000000000002</v>
          </cell>
          <cell r="AY44">
            <v>2481.7000000000003</v>
          </cell>
          <cell r="AZ44">
            <v>2475.2000000000003</v>
          </cell>
          <cell r="BA44">
            <v>2419.3000000000002</v>
          </cell>
          <cell r="BB44">
            <v>2415.4</v>
          </cell>
          <cell r="BC44">
            <v>2401.1</v>
          </cell>
          <cell r="BD44">
            <v>2398.5</v>
          </cell>
        </row>
        <row r="45">
          <cell r="C45" t="str">
            <v>MT_Multi Family</v>
          </cell>
          <cell r="D45" t="str">
            <v>Multifamily - Low Rise</v>
          </cell>
          <cell r="E45" t="str">
            <v>New</v>
          </cell>
          <cell r="F45">
            <v>860.82519174945844</v>
          </cell>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cell r="AF45">
            <v>584.82600096441138</v>
          </cell>
          <cell r="AG45">
            <v>746.00336992138523</v>
          </cell>
          <cell r="AH45">
            <v>1413.6131024199028</v>
          </cell>
          <cell r="AI45">
            <v>1716.9789419190136</v>
          </cell>
          <cell r="AJ45">
            <v>1648.045460109282</v>
          </cell>
          <cell r="AK45">
            <v>1722.1281540862396</v>
          </cell>
          <cell r="AL45">
            <v>1580.7212534439332</v>
          </cell>
          <cell r="AM45">
            <v>1472.5799608727305</v>
          </cell>
          <cell r="AN45">
            <v>1442.4819321350953</v>
          </cell>
          <cell r="AO45">
            <v>1359.5082188973515</v>
          </cell>
          <cell r="AP45">
            <v>1280.00164720679</v>
          </cell>
          <cell r="AQ45">
            <v>1292.5421730399576</v>
          </cell>
          <cell r="AR45">
            <v>1322.3745937064909</v>
          </cell>
          <cell r="AS45">
            <v>1349.4518116826594</v>
          </cell>
          <cell r="AT45">
            <v>1351.6834656111594</v>
          </cell>
          <cell r="AU45">
            <v>1377.387737087626</v>
          </cell>
          <cell r="AV45">
            <v>1321.0487447305225</v>
          </cell>
          <cell r="AW45">
            <v>1307.9885038256584</v>
          </cell>
          <cell r="AX45">
            <v>1321.4989092063927</v>
          </cell>
          <cell r="AY45">
            <v>1360.8548786347953</v>
          </cell>
          <cell r="AZ45">
            <v>1395.7475402061953</v>
          </cell>
          <cell r="BA45">
            <v>1395.1035096345979</v>
          </cell>
          <cell r="BB45">
            <v>1429.4425019916998</v>
          </cell>
          <cell r="BC45">
            <v>1435.6741559201971</v>
          </cell>
          <cell r="BD45">
            <v>1447.3521406344007</v>
          </cell>
        </row>
        <row r="46">
          <cell r="C46" t="str">
            <v>MT</v>
          </cell>
          <cell r="D46" t="str">
            <v>Multifamily - High Rise</v>
          </cell>
          <cell r="E46" t="str">
            <v>New</v>
          </cell>
          <cell r="F46">
            <v>42.174808250541538</v>
          </cell>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cell r="AF46">
            <v>105.17399903558866</v>
          </cell>
          <cell r="AG46">
            <v>93.9966300786148</v>
          </cell>
          <cell r="AH46">
            <v>113.38689758009713</v>
          </cell>
          <cell r="AI46">
            <v>125.02105808098651</v>
          </cell>
          <cell r="AJ46">
            <v>382.95453989071814</v>
          </cell>
          <cell r="AK46">
            <v>352.8718459137603</v>
          </cell>
          <cell r="AL46">
            <v>331.27874655606695</v>
          </cell>
          <cell r="AM46">
            <v>322.42003912726955</v>
          </cell>
          <cell r="AN46">
            <v>304.51806786490465</v>
          </cell>
          <cell r="AO46">
            <v>290.49178110264859</v>
          </cell>
          <cell r="AP46">
            <v>293.99835279320996</v>
          </cell>
          <cell r="AQ46">
            <v>300.45782696004244</v>
          </cell>
          <cell r="AR46">
            <v>305.62540629350912</v>
          </cell>
          <cell r="AS46">
            <v>306.54818831734065</v>
          </cell>
          <cell r="AT46">
            <v>309.31653438884064</v>
          </cell>
          <cell r="AU46">
            <v>298.61226291237398</v>
          </cell>
          <cell r="AV46">
            <v>296.95125526947754</v>
          </cell>
          <cell r="AW46">
            <v>301.01149617434152</v>
          </cell>
          <cell r="AX46">
            <v>309.50109079360732</v>
          </cell>
          <cell r="AY46">
            <v>316.14512136520466</v>
          </cell>
          <cell r="AZ46">
            <v>317.25245979380469</v>
          </cell>
          <cell r="BA46">
            <v>323.89649036540203</v>
          </cell>
          <cell r="BB46">
            <v>325.55749800830023</v>
          </cell>
          <cell r="BC46">
            <v>328.32584407980289</v>
          </cell>
          <cell r="BD46">
            <v>331.6478593655994</v>
          </cell>
        </row>
        <row r="47">
          <cell r="C47" t="str">
            <v>MT_Other Family</v>
          </cell>
          <cell r="D47" t="str">
            <v>Manufactured</v>
          </cell>
          <cell r="E47" t="str">
            <v>New</v>
          </cell>
          <cell r="F47">
            <v>923</v>
          </cell>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cell r="AF47">
            <v>361</v>
          </cell>
          <cell r="AG47">
            <v>468</v>
          </cell>
          <cell r="AH47">
            <v>308.75</v>
          </cell>
          <cell r="AI47">
            <v>364.95833333333331</v>
          </cell>
          <cell r="AJ47">
            <v>352.95138888888891</v>
          </cell>
          <cell r="AK47">
            <v>363.44328703703701</v>
          </cell>
          <cell r="AL47">
            <v>369.85050154320987</v>
          </cell>
          <cell r="AM47">
            <v>371.32558513374482</v>
          </cell>
          <cell r="AN47">
            <v>355.2131826560356</v>
          </cell>
          <cell r="AO47">
            <v>362.95704643204158</v>
          </cell>
          <cell r="AP47">
            <v>362.62349861515963</v>
          </cell>
          <cell r="AQ47">
            <v>364.23551690287144</v>
          </cell>
          <cell r="AR47">
            <v>364.36755521384384</v>
          </cell>
          <cell r="AS47">
            <v>363.45373082561611</v>
          </cell>
          <cell r="AT47">
            <v>362.14175510759469</v>
          </cell>
          <cell r="AU47">
            <v>363.29651718285459</v>
          </cell>
          <cell r="AV47">
            <v>363.35309564132336</v>
          </cell>
          <cell r="AW47">
            <v>363.47469514568405</v>
          </cell>
          <cell r="AX47">
            <v>363.34789151948604</v>
          </cell>
          <cell r="AY47">
            <v>363.17794757042651</v>
          </cell>
          <cell r="AZ47">
            <v>363.13198369456154</v>
          </cell>
          <cell r="BA47">
            <v>363.29702179238939</v>
          </cell>
          <cell r="BB47">
            <v>363.29710589397854</v>
          </cell>
          <cell r="BC47">
            <v>363.28777426942105</v>
          </cell>
          <cell r="BD47">
            <v>363.25662079004383</v>
          </cell>
        </row>
        <row r="48">
          <cell r="C48" t="str">
            <v>MT_Single Family</v>
          </cell>
          <cell r="D48" t="str">
            <v>Single Family</v>
          </cell>
          <cell r="E48" t="str">
            <v>Existing</v>
          </cell>
          <cell r="AK48">
            <v>323649.60000000009</v>
          </cell>
          <cell r="AL48">
            <v>322914.66253998509</v>
          </cell>
          <cell r="AM48">
            <v>322181.39396221231</v>
          </cell>
          <cell r="AN48">
            <v>321449.79047701514</v>
          </cell>
          <cell r="AO48">
            <v>320719.84830333246</v>
          </cell>
          <cell r="AP48">
            <v>319991.56366868917</v>
          </cell>
          <cell r="AQ48">
            <v>319264.93280917662</v>
          </cell>
          <cell r="AR48">
            <v>318539.95196943317</v>
          </cell>
          <cell r="AS48">
            <v>317816.61740262475</v>
          </cell>
          <cell r="AT48">
            <v>317094.92537042563</v>
          </cell>
          <cell r="AU48">
            <v>316374.87214299885</v>
          </cell>
          <cell r="AV48">
            <v>315656.4539989772</v>
          </cell>
          <cell r="AW48">
            <v>314939.66722544387</v>
          </cell>
          <cell r="AX48">
            <v>314224.50811791327</v>
          </cell>
          <cell r="AY48">
            <v>313510.9729803119</v>
          </cell>
          <cell r="AZ48">
            <v>312799.05812495912</v>
          </cell>
          <cell r="BA48">
            <v>312088.7598725484</v>
          </cell>
          <cell r="BB48">
            <v>311380.07455212792</v>
          </cell>
          <cell r="BC48">
            <v>310672.99850108189</v>
          </cell>
          <cell r="BD48">
            <v>309967.52806511155</v>
          </cell>
        </row>
        <row r="49">
          <cell r="C49" t="str">
            <v>MT_Multi Family</v>
          </cell>
          <cell r="D49" t="str">
            <v>Multifamily - Low Rise</v>
          </cell>
          <cell r="E49" t="str">
            <v>Existing</v>
          </cell>
          <cell r="AK49">
            <v>49246.589456226939</v>
          </cell>
          <cell r="AL49">
            <v>49134.75942376897</v>
          </cell>
          <cell r="AM49">
            <v>49023.183336940492</v>
          </cell>
          <cell r="AN49">
            <v>48911.860619077241</v>
          </cell>
          <cell r="AO49">
            <v>48800.790694824464</v>
          </cell>
          <cell r="AP49">
            <v>48689.972990133923</v>
          </cell>
          <cell r="AQ49">
            <v>48579.406932260943</v>
          </cell>
          <cell r="AR49">
            <v>48469.091949761445</v>
          </cell>
          <cell r="AS49">
            <v>48359.027472489004</v>
          </cell>
          <cell r="AT49">
            <v>48249.212931591894</v>
          </cell>
          <cell r="AU49">
            <v>48139.647759510139</v>
          </cell>
          <cell r="AV49">
            <v>48030.331389972584</v>
          </cell>
          <cell r="AW49">
            <v>47921.263257993989</v>
          </cell>
          <cell r="AX49">
            <v>47812.442799872078</v>
          </cell>
          <cell r="AY49">
            <v>47703.869453184649</v>
          </cell>
          <cell r="AZ49">
            <v>47595.54265678666</v>
          </cell>
          <cell r="BA49">
            <v>47487.461850807311</v>
          </cell>
          <cell r="BB49">
            <v>47379.626476647187</v>
          </cell>
          <cell r="BC49">
            <v>47272.035976975341</v>
          </cell>
          <cell r="BD49">
            <v>47164.689795726423</v>
          </cell>
        </row>
        <row r="50">
          <cell r="C50" t="str">
            <v>MT</v>
          </cell>
          <cell r="D50" t="str">
            <v>Multifamily - High Rise</v>
          </cell>
          <cell r="E50" t="str">
            <v>Existing</v>
          </cell>
          <cell r="AK50">
            <v>11228.042553191075</v>
          </cell>
          <cell r="AL50">
            <v>11202.545714180957</v>
          </cell>
          <cell r="AM50">
            <v>11177.106773846983</v>
          </cell>
          <cell r="AN50">
            <v>11151.725600711807</v>
          </cell>
          <cell r="AO50">
            <v>11126.402063596644</v>
          </cell>
          <cell r="AP50">
            <v>11101.136031620596</v>
          </cell>
          <cell r="AQ50">
            <v>11075.927374199966</v>
          </cell>
          <cell r="AR50">
            <v>11050.775961047593</v>
          </cell>
          <cell r="AS50">
            <v>11025.681662172174</v>
          </cell>
          <cell r="AT50">
            <v>11000.644347877589</v>
          </cell>
          <cell r="AU50">
            <v>10975.663888762239</v>
          </cell>
          <cell r="AV50">
            <v>10950.740155718371</v>
          </cell>
          <cell r="AW50">
            <v>10925.87301993141</v>
          </cell>
          <cell r="AX50">
            <v>10901.062352879297</v>
          </cell>
          <cell r="AY50">
            <v>10876.308026331822</v>
          </cell>
          <cell r="AZ50">
            <v>10851.609912349968</v>
          </cell>
          <cell r="BA50">
            <v>10826.967883285235</v>
          </cell>
          <cell r="BB50">
            <v>10802.381811778998</v>
          </cell>
          <cell r="BC50">
            <v>10777.851570761834</v>
          </cell>
          <cell r="BD50">
            <v>10753.377033452874</v>
          </cell>
        </row>
        <row r="51">
          <cell r="C51" t="str">
            <v>MT_Other Family</v>
          </cell>
          <cell r="D51" t="str">
            <v>Manufactured</v>
          </cell>
          <cell r="E51" t="str">
            <v>Existing</v>
          </cell>
          <cell r="AK51">
            <v>71434.103009259255</v>
          </cell>
          <cell r="AL51">
            <v>70670.687716372748</v>
          </cell>
          <cell r="AM51">
            <v>69915.431032397973</v>
          </cell>
          <cell r="AN51">
            <v>69168.245766391818</v>
          </cell>
          <cell r="AO51">
            <v>68429.045659219599</v>
          </cell>
          <cell r="AP51">
            <v>67697.74537359683</v>
          </cell>
          <cell r="AQ51">
            <v>66974.260484237457</v>
          </cell>
          <cell r="AR51">
            <v>66258.507468107273</v>
          </cell>
          <cell r="AS51">
            <v>65550.403694781649</v>
          </cell>
          <cell r="AT51">
            <v>64849.867416906163</v>
          </cell>
          <cell r="AU51">
            <v>64156.817760759273</v>
          </cell>
          <cell r="AV51">
            <v>63471.174716915804</v>
          </cell>
          <cell r="AW51">
            <v>62792.859131010227</v>
          </cell>
          <cell r="AX51">
            <v>62121.792694598647</v>
          </cell>
          <cell r="AY51">
            <v>61457.897936118447</v>
          </cell>
          <cell r="AZ51">
            <v>60801.098211944554</v>
          </cell>
          <cell r="BA51">
            <v>60151.317697541279</v>
          </cell>
          <cell r="BB51">
            <v>59508.481378708726</v>
          </cell>
          <cell r="BC51">
            <v>58872.515042922729</v>
          </cell>
          <cell r="BD51">
            <v>58243.345270767371</v>
          </cell>
        </row>
        <row r="53">
          <cell r="D53" t="str">
            <v>REGION</v>
          </cell>
        </row>
        <row r="54">
          <cell r="D54" t="str">
            <v>Single Family</v>
          </cell>
          <cell r="E54" t="str">
            <v>New</v>
          </cell>
          <cell r="F54">
            <v>28347.41</v>
          </cell>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cell r="AF54">
            <v>23007.674999999999</v>
          </cell>
          <cell r="AG54">
            <v>29744.772000000001</v>
          </cell>
          <cell r="AH54">
            <v>35486.892</v>
          </cell>
          <cell r="AI54">
            <v>44415.892999999996</v>
          </cell>
          <cell r="AJ54">
            <v>58293.71</v>
          </cell>
          <cell r="AK54">
            <v>62685.758999999998</v>
          </cell>
          <cell r="AL54">
            <v>59961.781000000003</v>
          </cell>
          <cell r="AM54">
            <v>56834.012000000002</v>
          </cell>
          <cell r="AN54">
            <v>54985.192999999999</v>
          </cell>
          <cell r="AO54">
            <v>53507.474000000002</v>
          </cell>
          <cell r="AP54">
            <v>50982.05</v>
          </cell>
          <cell r="AQ54">
            <v>49561.669000000002</v>
          </cell>
          <cell r="AR54">
            <v>49324.517999999996</v>
          </cell>
          <cell r="AS54">
            <v>48815.77</v>
          </cell>
          <cell r="AT54">
            <v>49683.252</v>
          </cell>
          <cell r="AU54">
            <v>50030.137000000002</v>
          </cell>
          <cell r="AV54">
            <v>49387.762999999999</v>
          </cell>
          <cell r="AW54">
            <v>48079.345999999998</v>
          </cell>
          <cell r="AX54">
            <v>48129.050999999999</v>
          </cell>
          <cell r="AY54">
            <v>48690.569000000003</v>
          </cell>
          <cell r="AZ54">
            <v>48482.864000000001</v>
          </cell>
          <cell r="BA54">
            <v>46879.000999999997</v>
          </cell>
          <cell r="BB54">
            <v>46798.777999999998</v>
          </cell>
          <cell r="BC54">
            <v>46917.627</v>
          </cell>
          <cell r="BD54">
            <v>47236.144999999997</v>
          </cell>
        </row>
        <row r="55">
          <cell r="D55" t="str">
            <v>Multifamily - Low Rise</v>
          </cell>
          <cell r="E55" t="str">
            <v>New</v>
          </cell>
          <cell r="F55">
            <v>20270.709108606741</v>
          </cell>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cell r="AF55">
            <v>7060.5047847544756</v>
          </cell>
          <cell r="AG55">
            <v>12168.678143163897</v>
          </cell>
          <cell r="AH55">
            <v>19129.179628017948</v>
          </cell>
          <cell r="AI55">
            <v>19420.059444838447</v>
          </cell>
          <cell r="AJ55">
            <v>23068.805408245826</v>
          </cell>
          <cell r="AK55">
            <v>23280.347100904564</v>
          </cell>
          <cell r="AL55">
            <v>23017.418106038647</v>
          </cell>
          <cell r="AM55">
            <v>22811.60852767331</v>
          </cell>
          <cell r="AN55">
            <v>22085.916378202593</v>
          </cell>
          <cell r="AO55">
            <v>20817.853908138593</v>
          </cell>
          <cell r="AP55">
            <v>20070.279329962508</v>
          </cell>
          <cell r="AQ55">
            <v>19887.831284331631</v>
          </cell>
          <cell r="AR55">
            <v>20257.583209811291</v>
          </cell>
          <cell r="AS55">
            <v>20750.368029493613</v>
          </cell>
          <cell r="AT55">
            <v>21314.334279744231</v>
          </cell>
          <cell r="AU55">
            <v>21403.286239774712</v>
          </cell>
          <cell r="AV55">
            <v>21409.137516518917</v>
          </cell>
          <cell r="AW55">
            <v>21443.358292282628</v>
          </cell>
          <cell r="AX55">
            <v>21209.865626522758</v>
          </cell>
          <cell r="AY55">
            <v>20954.17798283829</v>
          </cell>
          <cell r="AZ55">
            <v>20525.44023202754</v>
          </cell>
          <cell r="BA55">
            <v>20175.505597554071</v>
          </cell>
          <cell r="BB55">
            <v>19919.723927484571</v>
          </cell>
          <cell r="BC55">
            <v>19536.194066416414</v>
          </cell>
          <cell r="BD55">
            <v>19462.287131015248</v>
          </cell>
        </row>
        <row r="56">
          <cell r="D56" t="str">
            <v>Multifamily - High Rise</v>
          </cell>
          <cell r="E56" t="str">
            <v>New</v>
          </cell>
          <cell r="F56">
            <v>1479.0008913932584</v>
          </cell>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cell r="AF56">
            <v>3074.7952152455237</v>
          </cell>
          <cell r="AG56">
            <v>2010.1218568361005</v>
          </cell>
          <cell r="AH56">
            <v>2152.2103719820498</v>
          </cell>
          <cell r="AI56">
            <v>2768.8805551615533</v>
          </cell>
          <cell r="AJ56">
            <v>5337.8787559635048</v>
          </cell>
          <cell r="AK56">
            <v>5226.2387411561367</v>
          </cell>
          <cell r="AL56">
            <v>5239.95312759432</v>
          </cell>
          <cell r="AM56">
            <v>5271.2612760989568</v>
          </cell>
          <cell r="AN56">
            <v>4985.883552972361</v>
          </cell>
          <cell r="AO56">
            <v>4608.5912035798974</v>
          </cell>
          <cell r="AP56">
            <v>4509.6375960361838</v>
          </cell>
          <cell r="AQ56">
            <v>4481.760351096189</v>
          </cell>
          <cell r="AR56">
            <v>4621.8312800578688</v>
          </cell>
          <cell r="AS56">
            <v>4700.9782942419988</v>
          </cell>
          <cell r="AT56">
            <v>4828.2391631488581</v>
          </cell>
          <cell r="AU56">
            <v>4790.0249139778334</v>
          </cell>
          <cell r="AV56">
            <v>4782.0649962402858</v>
          </cell>
          <cell r="AW56">
            <v>4748.3908346265653</v>
          </cell>
          <cell r="AX56">
            <v>4733.4823682495089</v>
          </cell>
          <cell r="AY56">
            <v>4698.697177079107</v>
          </cell>
          <cell r="AZ56">
            <v>4599.2987885998937</v>
          </cell>
          <cell r="BA56">
            <v>4526.3104216428001</v>
          </cell>
          <cell r="BB56">
            <v>4422.0600452822764</v>
          </cell>
          <cell r="BC56">
            <v>4405.182362066379</v>
          </cell>
          <cell r="BD56">
            <v>4385.1136986120664</v>
          </cell>
        </row>
        <row r="57">
          <cell r="D57" t="str">
            <v>Manufactured</v>
          </cell>
          <cell r="E57" t="str">
            <v>New</v>
          </cell>
          <cell r="F57">
            <v>9693.11</v>
          </cell>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cell r="AF57">
            <v>1477.77</v>
          </cell>
          <cell r="AG57">
            <v>1516.76</v>
          </cell>
          <cell r="AH57">
            <v>2391.3375000000001</v>
          </cell>
          <cell r="AI57">
            <v>2145.0845833333333</v>
          </cell>
          <cell r="AJ57">
            <v>1890.2503472222222</v>
          </cell>
          <cell r="AK57">
            <v>1869.5754050925925</v>
          </cell>
          <cell r="AL57">
            <v>1881.796305941358</v>
          </cell>
          <cell r="AM57">
            <v>1949.1340235982509</v>
          </cell>
          <cell r="AN57">
            <v>2021.1963608646258</v>
          </cell>
          <cell r="AO57">
            <v>1959.5061710087307</v>
          </cell>
          <cell r="AP57">
            <v>1928.5764356212967</v>
          </cell>
          <cell r="AQ57">
            <v>1934.9641170211423</v>
          </cell>
          <cell r="AR57">
            <v>1945.862235675901</v>
          </cell>
          <cell r="AS57">
            <v>1956.539890631658</v>
          </cell>
          <cell r="AT57">
            <v>1957.7742018038925</v>
          </cell>
          <cell r="AU57">
            <v>1947.2038419604366</v>
          </cell>
          <cell r="AV57">
            <v>1945.153453785721</v>
          </cell>
          <cell r="AW57">
            <v>1947.9162901464586</v>
          </cell>
          <cell r="AX57">
            <v>1950.0749856673444</v>
          </cell>
          <cell r="AY57">
            <v>1950.7771106659191</v>
          </cell>
          <cell r="AZ57">
            <v>1949.8166473382953</v>
          </cell>
          <cell r="BA57">
            <v>1948.4903882606959</v>
          </cell>
          <cell r="BB57">
            <v>1948.7048126440727</v>
          </cell>
          <cell r="BC57">
            <v>1949.296705787131</v>
          </cell>
          <cell r="BD57">
            <v>1949.5267750605763</v>
          </cell>
        </row>
        <row r="58">
          <cell r="D58" t="str">
            <v>Single Family</v>
          </cell>
          <cell r="E58" t="str">
            <v>Existing</v>
          </cell>
          <cell r="AK58">
            <v>4203528.2719999999</v>
          </cell>
          <cell r="AL58">
            <v>4193982.9785983553</v>
          </cell>
          <cell r="AM58">
            <v>4184459.3604704877</v>
          </cell>
          <cell r="AN58">
            <v>4174957.36839659</v>
          </cell>
          <cell r="AO58">
            <v>4165476.9532686244</v>
          </cell>
          <cell r="AP58">
            <v>4156018.0660900641</v>
          </cell>
          <cell r="AQ58">
            <v>4146580.6579756448</v>
          </cell>
          <cell r="AR58">
            <v>4137164.6801511091</v>
          </cell>
          <cell r="AS58">
            <v>4127770.0839529554</v>
          </cell>
          <cell r="AT58">
            <v>4118396.8208281873</v>
          </cell>
          <cell r="AU58">
            <v>4109044.8423340586</v>
          </cell>
          <cell r="AV58">
            <v>4099714.1001378288</v>
          </cell>
          <cell r="AW58">
            <v>4090404.5460165106</v>
          </cell>
          <cell r="AX58">
            <v>4081116.1318566194</v>
          </cell>
          <cell r="AY58">
            <v>4071848.8096539262</v>
          </cell>
          <cell r="AZ58">
            <v>4062602.5315132081</v>
          </cell>
          <cell r="BA58">
            <v>4053377.2496480034</v>
          </cell>
          <cell r="BB58">
            <v>4044172.9163803621</v>
          </cell>
          <cell r="BC58">
            <v>4034989.4841406001</v>
          </cell>
          <cell r="BD58">
            <v>4025826.9054670548</v>
          </cell>
        </row>
        <row r="59">
          <cell r="D59" t="str">
            <v>Multifamily - Low Rise</v>
          </cell>
          <cell r="E59" t="str">
            <v>Existing</v>
          </cell>
          <cell r="AK59">
            <v>926243.25609262148</v>
          </cell>
          <cell r="AL59">
            <v>924139.92640956037</v>
          </cell>
          <cell r="AM59">
            <v>922041.3730050053</v>
          </cell>
          <cell r="AN59">
            <v>919947.58503289847</v>
          </cell>
          <cell r="AO59">
            <v>917858.55167181045</v>
          </cell>
          <cell r="AP59">
            <v>915774.26212488639</v>
          </cell>
          <cell r="AQ59">
            <v>913694.70561978838</v>
          </cell>
          <cell r="AR59">
            <v>911619.87140864041</v>
          </cell>
          <cell r="AS59">
            <v>909549.74876797362</v>
          </cell>
          <cell r="AT59">
            <v>907484.32699866977</v>
          </cell>
          <cell r="AU59">
            <v>905423.59542590659</v>
          </cell>
          <cell r="AV59">
            <v>903367.54339910217</v>
          </cell>
          <cell r="AW59">
            <v>901316.16029185988</v>
          </cell>
          <cell r="AX59">
            <v>899269.43550191447</v>
          </cell>
          <cell r="AY59">
            <v>897227.35845107585</v>
          </cell>
          <cell r="AZ59">
            <v>895189.9185851753</v>
          </cell>
          <cell r="BA59">
            <v>893157.10537401051</v>
          </cell>
          <cell r="BB59">
            <v>891128.90831129183</v>
          </cell>
          <cell r="BC59">
            <v>889105.31691458682</v>
          </cell>
          <cell r="BD59">
            <v>887086.32072526717</v>
          </cell>
        </row>
        <row r="60">
          <cell r="D60" t="str">
            <v>Multifamily - High Rise</v>
          </cell>
          <cell r="E60" t="str">
            <v>Existing</v>
          </cell>
          <cell r="AK60">
            <v>211180.07985625503</v>
          </cell>
          <cell r="AL60">
            <v>210700.52836963299</v>
          </cell>
          <cell r="AM60">
            <v>210222.06585706791</v>
          </cell>
          <cell r="AN60">
            <v>209744.68984569819</v>
          </cell>
          <cell r="AO60">
            <v>209268.39786827751</v>
          </cell>
          <cell r="AP60">
            <v>208793.18746316229</v>
          </cell>
          <cell r="AQ60">
            <v>208319.05617429892</v>
          </cell>
          <cell r="AR60">
            <v>207846.00155121088</v>
          </cell>
          <cell r="AS60">
            <v>207374.0211489865</v>
          </cell>
          <cell r="AT60">
            <v>206903.11252826577</v>
          </cell>
          <cell r="AU60">
            <v>206433.27325522827</v>
          </cell>
          <cell r="AV60">
            <v>205964.50090158021</v>
          </cell>
          <cell r="AW60">
            <v>205496.79304454199</v>
          </cell>
          <cell r="AX60">
            <v>205030.14726683579</v>
          </cell>
          <cell r="AY60">
            <v>204564.56115667295</v>
          </cell>
          <cell r="AZ60">
            <v>204100.03230774152</v>
          </cell>
          <cell r="BA60">
            <v>203636.55831919383</v>
          </cell>
          <cell r="BB60">
            <v>203174.13679563423</v>
          </cell>
          <cell r="BC60">
            <v>202712.76534710638</v>
          </cell>
          <cell r="BD60">
            <v>202252.44158908122</v>
          </cell>
        </row>
        <row r="61">
          <cell r="D61" t="str">
            <v>Manufactured</v>
          </cell>
          <cell r="E61" t="str">
            <v>Existing</v>
          </cell>
          <cell r="AK61">
            <v>572006.3278356482</v>
          </cell>
          <cell r="AL61">
            <v>565893.30394507048</v>
          </cell>
          <cell r="AM61">
            <v>559845.60985814757</v>
          </cell>
          <cell r="AN61">
            <v>553862.54739615123</v>
          </cell>
          <cell r="AO61">
            <v>547943.42584177968</v>
          </cell>
          <cell r="AP61">
            <v>542087.56185941794</v>
          </cell>
          <cell r="AQ61">
            <v>536294.27941624937</v>
          </cell>
          <cell r="AR61">
            <v>530562.90970421082</v>
          </cell>
          <cell r="AS61">
            <v>524892.79106278194</v>
          </cell>
          <cell r="AT61">
            <v>519283.26890259917</v>
          </cell>
          <cell r="AU61">
            <v>513733.69562988722</v>
          </cell>
          <cell r="AV61">
            <v>508243.4305716962</v>
          </cell>
          <cell r="AW61">
            <v>502811.8399019395</v>
          </cell>
          <cell r="AX61">
            <v>497438.2965682213</v>
          </cell>
          <cell r="AY61">
            <v>492122.18021944637</v>
          </cell>
          <cell r="AZ61">
            <v>486862.87713420321</v>
          </cell>
          <cell r="BA61">
            <v>481659.78014991269</v>
          </cell>
          <cell r="BB61">
            <v>476512.28859273402</v>
          </cell>
          <cell r="BC61">
            <v>471419.80820821953</v>
          </cell>
          <cell r="BD61">
            <v>466381.75109271082</v>
          </cell>
        </row>
        <row r="63">
          <cell r="G63">
            <v>1986</v>
          </cell>
          <cell r="H63">
            <v>1987</v>
          </cell>
          <cell r="I63">
            <v>1988</v>
          </cell>
          <cell r="J63">
            <v>1989</v>
          </cell>
          <cell r="K63">
            <v>1990</v>
          </cell>
          <cell r="L63">
            <v>1991</v>
          </cell>
          <cell r="M63">
            <v>1992</v>
          </cell>
          <cell r="N63">
            <v>1993</v>
          </cell>
          <cell r="O63">
            <v>1994</v>
          </cell>
          <cell r="P63">
            <v>1995</v>
          </cell>
          <cell r="Q63">
            <v>1996</v>
          </cell>
          <cell r="R63">
            <v>1997</v>
          </cell>
          <cell r="S63">
            <v>1998</v>
          </cell>
          <cell r="T63">
            <v>1999</v>
          </cell>
          <cell r="U63">
            <v>2000</v>
          </cell>
          <cell r="V63">
            <v>2001</v>
          </cell>
          <cell r="W63">
            <v>2002</v>
          </cell>
          <cell r="X63">
            <v>2003</v>
          </cell>
          <cell r="Y63">
            <v>2004</v>
          </cell>
          <cell r="Z63">
            <v>2005</v>
          </cell>
          <cell r="AA63">
            <v>2006</v>
          </cell>
          <cell r="AB63">
            <v>2007</v>
          </cell>
          <cell r="AC63">
            <v>2008</v>
          </cell>
          <cell r="AD63">
            <v>2009</v>
          </cell>
          <cell r="AE63">
            <v>2010</v>
          </cell>
        </row>
        <row r="65">
          <cell r="G65">
            <v>1913.6278001779131</v>
          </cell>
          <cell r="H65">
            <v>1919.2670567662774</v>
          </cell>
          <cell r="I65">
            <v>1924.9063133546417</v>
          </cell>
          <cell r="J65">
            <v>1930.5455699430061</v>
          </cell>
          <cell r="K65">
            <v>1936.1848265313704</v>
          </cell>
          <cell r="L65">
            <v>1941.8240831197347</v>
          </cell>
          <cell r="M65">
            <v>1947.4633397080986</v>
          </cell>
          <cell r="N65">
            <v>1979.8855944438292</v>
          </cell>
          <cell r="O65">
            <v>2012.3078491795598</v>
          </cell>
          <cell r="P65">
            <v>2044.7301039152903</v>
          </cell>
          <cell r="Q65">
            <v>2077.1523586510211</v>
          </cell>
          <cell r="R65">
            <v>2109.5746133867519</v>
          </cell>
          <cell r="S65">
            <v>2141.9968681224827</v>
          </cell>
          <cell r="T65">
            <v>2174.4191228582135</v>
          </cell>
          <cell r="U65">
            <v>2206.8413775939443</v>
          </cell>
          <cell r="V65">
            <v>2239.2636323296751</v>
          </cell>
          <cell r="W65">
            <v>2271.685887065406</v>
          </cell>
          <cell r="X65">
            <v>2304.1081418011368</v>
          </cell>
          <cell r="Y65">
            <v>2336.5303965368676</v>
          </cell>
          <cell r="Z65">
            <v>2368.9526512725984</v>
          </cell>
          <cell r="AA65">
            <v>2206.8413775939434</v>
          </cell>
          <cell r="AB65">
            <v>2185.6308440789344</v>
          </cell>
          <cell r="AC65">
            <v>2164.4203105639253</v>
          </cell>
          <cell r="AD65">
            <v>2143.2097770489163</v>
          </cell>
          <cell r="AE65">
            <v>2121.9992435339072</v>
          </cell>
        </row>
        <row r="66">
          <cell r="G66">
            <v>698.06928427699506</v>
          </cell>
          <cell r="H66">
            <v>708.32070921300988</v>
          </cell>
          <cell r="I66">
            <v>718.57213414902469</v>
          </cell>
          <cell r="J66">
            <v>728.82355908503951</v>
          </cell>
          <cell r="K66">
            <v>739.07498402105432</v>
          </cell>
          <cell r="L66">
            <v>749.32640895706913</v>
          </cell>
          <cell r="M66">
            <v>759.57783389308383</v>
          </cell>
          <cell r="N66">
            <v>768.47360788626315</v>
          </cell>
          <cell r="O66">
            <v>777.36938187944247</v>
          </cell>
          <cell r="P66">
            <v>786.26515587262179</v>
          </cell>
          <cell r="Q66">
            <v>795.16092986580111</v>
          </cell>
          <cell r="R66">
            <v>804.05670385898043</v>
          </cell>
          <cell r="S66">
            <v>812.95247785215975</v>
          </cell>
          <cell r="T66">
            <v>821.84825184533906</v>
          </cell>
          <cell r="U66">
            <v>830.74402583851838</v>
          </cell>
          <cell r="V66">
            <v>839.6397998316977</v>
          </cell>
          <cell r="W66">
            <v>848.53557382487702</v>
          </cell>
          <cell r="X66">
            <v>857.43134781805634</v>
          </cell>
          <cell r="Y66">
            <v>866.32712181123566</v>
          </cell>
          <cell r="Z66">
            <v>875.22289580441497</v>
          </cell>
          <cell r="AA66">
            <v>830.74402583851884</v>
          </cell>
          <cell r="AB66">
            <v>841.39264921368215</v>
          </cell>
          <cell r="AC66">
            <v>852.04127258884546</v>
          </cell>
          <cell r="AD66">
            <v>862.68989596400877</v>
          </cell>
          <cell r="AE66">
            <v>873.33851933917208</v>
          </cell>
        </row>
        <row r="67">
          <cell r="G67">
            <v>1167</v>
          </cell>
          <cell r="H67">
            <v>1167</v>
          </cell>
          <cell r="I67">
            <v>1167</v>
          </cell>
          <cell r="J67">
            <v>1167</v>
          </cell>
          <cell r="K67">
            <v>1167</v>
          </cell>
          <cell r="L67">
            <v>1167</v>
          </cell>
          <cell r="M67">
            <v>1167</v>
          </cell>
          <cell r="N67">
            <v>1167</v>
          </cell>
          <cell r="O67">
            <v>1167</v>
          </cell>
          <cell r="P67">
            <v>1167</v>
          </cell>
          <cell r="Q67">
            <v>1167</v>
          </cell>
          <cell r="R67">
            <v>1167</v>
          </cell>
          <cell r="S67">
            <v>1167</v>
          </cell>
          <cell r="T67">
            <v>1167</v>
          </cell>
          <cell r="U67">
            <v>1167</v>
          </cell>
          <cell r="V67">
            <v>1167</v>
          </cell>
          <cell r="W67">
            <v>1167</v>
          </cell>
          <cell r="X67">
            <v>1167</v>
          </cell>
          <cell r="Y67">
            <v>1167</v>
          </cell>
          <cell r="Z67">
            <v>1167</v>
          </cell>
          <cell r="AA67">
            <v>1167</v>
          </cell>
          <cell r="AB67">
            <v>1167</v>
          </cell>
          <cell r="AC67">
            <v>1167</v>
          </cell>
          <cell r="AD67">
            <v>1167</v>
          </cell>
          <cell r="AE67">
            <v>1167</v>
          </cell>
        </row>
        <row r="68">
          <cell r="G68">
            <v>1029.0487523611168</v>
          </cell>
          <cell r="H68">
            <v>1097.2261598014015</v>
          </cell>
          <cell r="I68">
            <v>1165.4035672416862</v>
          </cell>
          <cell r="J68">
            <v>1233.5809746819709</v>
          </cell>
          <cell r="K68">
            <v>1301.7583821222556</v>
          </cell>
          <cell r="L68">
            <v>1369.9357895625403</v>
          </cell>
          <cell r="M68">
            <v>1438.1131970028248</v>
          </cell>
          <cell r="N68">
            <v>1454.5206034528924</v>
          </cell>
          <cell r="O68">
            <v>1470.9280099029602</v>
          </cell>
          <cell r="P68">
            <v>1487.335416353028</v>
          </cell>
          <cell r="Q68">
            <v>1503.7428228030958</v>
          </cell>
          <cell r="R68">
            <v>1520.1502292531636</v>
          </cell>
          <cell r="S68">
            <v>1536.5576357032314</v>
          </cell>
          <cell r="T68">
            <v>1552.9650421532992</v>
          </cell>
          <cell r="U68">
            <v>1569.372448603367</v>
          </cell>
          <cell r="V68">
            <v>1585.7798550534349</v>
          </cell>
          <cell r="W68">
            <v>1602.1872615035027</v>
          </cell>
          <cell r="X68">
            <v>1618.5946679535705</v>
          </cell>
          <cell r="Y68">
            <v>1635.0020744036383</v>
          </cell>
          <cell r="Z68">
            <v>1651.4094808537061</v>
          </cell>
          <cell r="AA68">
            <v>1569.3724486033664</v>
          </cell>
          <cell r="AB68">
            <v>1563.8258925279456</v>
          </cell>
          <cell r="AC68">
            <v>1558.2793364525248</v>
          </cell>
          <cell r="AD68">
            <v>1552.7327803771041</v>
          </cell>
          <cell r="AE68">
            <v>1547.1862243016833</v>
          </cell>
        </row>
        <row r="75">
          <cell r="G75">
            <v>2064.1078222566443</v>
          </cell>
          <cell r="H75">
            <v>2077.3226475548058</v>
          </cell>
          <cell r="I75">
            <v>2090.5374728529673</v>
          </cell>
          <cell r="J75">
            <v>2103.7522981511288</v>
          </cell>
          <cell r="K75">
            <v>2116.9671234492903</v>
          </cell>
          <cell r="L75">
            <v>2130.1819487474518</v>
          </cell>
          <cell r="M75">
            <v>2143.3967740456146</v>
          </cell>
          <cell r="N75">
            <v>2172.9935438846765</v>
          </cell>
          <cell r="O75">
            <v>2202.5903137237383</v>
          </cell>
          <cell r="P75">
            <v>2232.1870835628001</v>
          </cell>
          <cell r="Q75">
            <v>2261.783853401862</v>
          </cell>
          <cell r="R75">
            <v>2291.3806232409238</v>
          </cell>
          <cell r="S75">
            <v>2320.9773930799856</v>
          </cell>
          <cell r="T75">
            <v>2350.5741629190475</v>
          </cell>
          <cell r="U75">
            <v>2380.1709327581093</v>
          </cell>
          <cell r="V75">
            <v>2409.7677025971711</v>
          </cell>
          <cell r="W75">
            <v>2439.364472436233</v>
          </cell>
          <cell r="X75">
            <v>2468.9612422752948</v>
          </cell>
          <cell r="Y75">
            <v>2498.5580121143566</v>
          </cell>
          <cell r="Z75">
            <v>2528.1547819534185</v>
          </cell>
          <cell r="AA75">
            <v>2380.1709327581084</v>
          </cell>
          <cell r="AB75">
            <v>2386.7545055478154</v>
          </cell>
          <cell r="AC75">
            <v>2393.3380783375223</v>
          </cell>
          <cell r="AD75">
            <v>2399.9216511272293</v>
          </cell>
          <cell r="AE75">
            <v>2406.5052239169363</v>
          </cell>
        </row>
        <row r="76">
          <cell r="G76">
            <v>698.06928427699506</v>
          </cell>
          <cell r="H76">
            <v>708.32070921300988</v>
          </cell>
          <cell r="I76">
            <v>718.57213414902469</v>
          </cell>
          <cell r="J76">
            <v>728.82355908503951</v>
          </cell>
          <cell r="K76">
            <v>739.07498402105432</v>
          </cell>
          <cell r="L76">
            <v>749.32640895706913</v>
          </cell>
          <cell r="M76">
            <v>759.57783389308383</v>
          </cell>
          <cell r="N76">
            <v>768.01287342852402</v>
          </cell>
          <cell r="O76">
            <v>776.4479129639642</v>
          </cell>
          <cell r="P76">
            <v>784.88295249940438</v>
          </cell>
          <cell r="Q76">
            <v>793.31799203484456</v>
          </cell>
          <cell r="R76">
            <v>801.75303157028475</v>
          </cell>
          <cell r="S76">
            <v>810.18807110572493</v>
          </cell>
          <cell r="T76">
            <v>818.62311064116511</v>
          </cell>
          <cell r="U76">
            <v>827.0581501766053</v>
          </cell>
          <cell r="V76">
            <v>835.49318971204548</v>
          </cell>
          <cell r="W76">
            <v>843.92822924748566</v>
          </cell>
          <cell r="X76">
            <v>852.36326878292584</v>
          </cell>
          <cell r="Y76">
            <v>860.79830831836603</v>
          </cell>
          <cell r="Z76">
            <v>869.23334785380621</v>
          </cell>
          <cell r="AA76">
            <v>827.05815017660575</v>
          </cell>
          <cell r="AB76">
            <v>838.1675080095082</v>
          </cell>
          <cell r="AC76">
            <v>849.27686584241064</v>
          </cell>
          <cell r="AD76">
            <v>860.38622367531309</v>
          </cell>
          <cell r="AE76">
            <v>871.49558150821554</v>
          </cell>
        </row>
        <row r="77">
          <cell r="G77">
            <v>1167</v>
          </cell>
          <cell r="H77">
            <v>1167</v>
          </cell>
          <cell r="I77">
            <v>1167</v>
          </cell>
          <cell r="J77">
            <v>1167</v>
          </cell>
          <cell r="K77">
            <v>1167</v>
          </cell>
          <cell r="L77">
            <v>1167</v>
          </cell>
          <cell r="M77">
            <v>1167</v>
          </cell>
          <cell r="N77">
            <v>1167</v>
          </cell>
          <cell r="O77">
            <v>1167</v>
          </cell>
          <cell r="P77">
            <v>1167</v>
          </cell>
          <cell r="Q77">
            <v>1167</v>
          </cell>
          <cell r="R77">
            <v>1167</v>
          </cell>
          <cell r="S77">
            <v>1167</v>
          </cell>
          <cell r="T77">
            <v>1167</v>
          </cell>
          <cell r="U77">
            <v>1167</v>
          </cell>
          <cell r="V77">
            <v>1167</v>
          </cell>
          <cell r="W77">
            <v>1167</v>
          </cell>
          <cell r="X77">
            <v>1167</v>
          </cell>
          <cell r="Y77">
            <v>1167</v>
          </cell>
          <cell r="Z77">
            <v>1167</v>
          </cell>
          <cell r="AA77">
            <v>1167</v>
          </cell>
          <cell r="AB77">
            <v>1167</v>
          </cell>
          <cell r="AC77">
            <v>1167</v>
          </cell>
          <cell r="AD77">
            <v>1167</v>
          </cell>
          <cell r="AE77">
            <v>1167</v>
          </cell>
        </row>
        <row r="78">
          <cell r="G78">
            <v>1168.8738334833329</v>
          </cell>
          <cell r="H78">
            <v>1178.0613546668903</v>
          </cell>
          <cell r="I78">
            <v>1187.2488758504478</v>
          </cell>
          <cell r="J78">
            <v>1196.4363970340053</v>
          </cell>
          <cell r="K78">
            <v>1205.6239182175627</v>
          </cell>
          <cell r="L78">
            <v>1214.8114394011202</v>
          </cell>
          <cell r="M78">
            <v>1223.9989605846772</v>
          </cell>
          <cell r="N78">
            <v>1276.2228998482572</v>
          </cell>
          <cell r="O78">
            <v>1328.4468391118371</v>
          </cell>
          <cell r="P78">
            <v>1380.6707783754171</v>
          </cell>
          <cell r="Q78">
            <v>1432.894717638997</v>
          </cell>
          <cell r="R78">
            <v>1485.118656902577</v>
          </cell>
          <cell r="S78">
            <v>1537.3425961661569</v>
          </cell>
          <cell r="T78">
            <v>1589.5665354297369</v>
          </cell>
          <cell r="U78">
            <v>1641.7904746933168</v>
          </cell>
          <cell r="V78">
            <v>1694.0144139568968</v>
          </cell>
          <cell r="W78">
            <v>1746.2383532204767</v>
          </cell>
          <cell r="X78">
            <v>1798.4622924840567</v>
          </cell>
          <cell r="Y78">
            <v>1850.6862317476366</v>
          </cell>
          <cell r="Z78">
            <v>1902.9101710112166</v>
          </cell>
          <cell r="AA78">
            <v>1641.7904746933164</v>
          </cell>
          <cell r="AB78">
            <v>1579.0383181111101</v>
          </cell>
          <cell r="AC78">
            <v>1516.2861615289039</v>
          </cell>
          <cell r="AD78">
            <v>1453.5340049466977</v>
          </cell>
          <cell r="AE78">
            <v>1390.7818483644915</v>
          </cell>
        </row>
        <row r="85">
          <cell r="G85">
            <v>2155.8815029472858</v>
          </cell>
          <cell r="H85">
            <v>2184.9101777532496</v>
          </cell>
          <cell r="I85">
            <v>2213.9388525592135</v>
          </cell>
          <cell r="J85">
            <v>2242.9675273651774</v>
          </cell>
          <cell r="K85">
            <v>2271.9962021711412</v>
          </cell>
          <cell r="L85">
            <v>2301.0248769771051</v>
          </cell>
          <cell r="M85">
            <v>2330.0535517830704</v>
          </cell>
          <cell r="N85">
            <v>2314.0416857828459</v>
          </cell>
          <cell r="O85">
            <v>2298.0298197826214</v>
          </cell>
          <cell r="P85">
            <v>2282.0179537823969</v>
          </cell>
          <cell r="Q85">
            <v>2266.0060877821725</v>
          </cell>
          <cell r="R85">
            <v>2249.994221781948</v>
          </cell>
          <cell r="S85">
            <v>2233.9823557817235</v>
          </cell>
          <cell r="T85">
            <v>2217.9704897814991</v>
          </cell>
          <cell r="U85">
            <v>2201.9586237812746</v>
          </cell>
          <cell r="V85">
            <v>2185.9467577810501</v>
          </cell>
          <cell r="W85">
            <v>2169.9348917808256</v>
          </cell>
          <cell r="X85">
            <v>2153.9230257806012</v>
          </cell>
          <cell r="Y85">
            <v>2137.9111597803767</v>
          </cell>
          <cell r="Z85">
            <v>2121.8992937801522</v>
          </cell>
          <cell r="AA85">
            <v>2201.9586237812732</v>
          </cell>
          <cell r="AB85">
            <v>2240.9786175580202</v>
          </cell>
          <cell r="AC85">
            <v>2279.9986113347672</v>
          </cell>
          <cell r="AD85">
            <v>2319.0186051115143</v>
          </cell>
          <cell r="AE85">
            <v>2358.0385988882613</v>
          </cell>
        </row>
        <row r="86">
          <cell r="G86">
            <v>698.06928427699506</v>
          </cell>
          <cell r="H86">
            <v>708.32070921300988</v>
          </cell>
          <cell r="I86">
            <v>718.57213414902469</v>
          </cell>
          <cell r="J86">
            <v>728.82355908503951</v>
          </cell>
          <cell r="K86">
            <v>739.07498402105432</v>
          </cell>
          <cell r="L86">
            <v>749.32640895706913</v>
          </cell>
          <cell r="M86">
            <v>759.57783389308383</v>
          </cell>
          <cell r="N86">
            <v>768.01287342852402</v>
          </cell>
          <cell r="O86">
            <v>776.4479129639642</v>
          </cell>
          <cell r="P86">
            <v>784.88295249940438</v>
          </cell>
          <cell r="Q86">
            <v>793.31799203484456</v>
          </cell>
          <cell r="R86">
            <v>801.75303157028475</v>
          </cell>
          <cell r="S86">
            <v>810.18807110572493</v>
          </cell>
          <cell r="T86">
            <v>818.62311064116511</v>
          </cell>
          <cell r="U86">
            <v>827.0581501766053</v>
          </cell>
          <cell r="V86">
            <v>835.49318971204548</v>
          </cell>
          <cell r="W86">
            <v>843.92822924748566</v>
          </cell>
          <cell r="X86">
            <v>852.36326878292584</v>
          </cell>
          <cell r="Y86">
            <v>860.79830831836603</v>
          </cell>
          <cell r="Z86">
            <v>869.23334785380621</v>
          </cell>
          <cell r="AA86">
            <v>827.05815017660575</v>
          </cell>
          <cell r="AB86">
            <v>838.1675080095082</v>
          </cell>
          <cell r="AC86">
            <v>849.27686584241064</v>
          </cell>
          <cell r="AD86">
            <v>860.38622367531309</v>
          </cell>
          <cell r="AE86">
            <v>871.49558150821554</v>
          </cell>
        </row>
        <row r="87">
          <cell r="G87">
            <v>1167</v>
          </cell>
          <cell r="H87">
            <v>1167</v>
          </cell>
          <cell r="I87">
            <v>1167</v>
          </cell>
          <cell r="J87">
            <v>1167</v>
          </cell>
          <cell r="K87">
            <v>1167</v>
          </cell>
          <cell r="L87">
            <v>1167</v>
          </cell>
          <cell r="M87">
            <v>1167</v>
          </cell>
          <cell r="N87">
            <v>1167</v>
          </cell>
          <cell r="O87">
            <v>1167</v>
          </cell>
          <cell r="P87">
            <v>1167</v>
          </cell>
          <cell r="Q87">
            <v>1167</v>
          </cell>
          <cell r="R87">
            <v>1167</v>
          </cell>
          <cell r="S87">
            <v>1167</v>
          </cell>
          <cell r="T87">
            <v>1167</v>
          </cell>
          <cell r="U87">
            <v>1167</v>
          </cell>
          <cell r="V87">
            <v>1167</v>
          </cell>
          <cell r="W87">
            <v>1167</v>
          </cell>
          <cell r="X87">
            <v>1167</v>
          </cell>
          <cell r="Y87">
            <v>1167</v>
          </cell>
          <cell r="Z87">
            <v>1167</v>
          </cell>
          <cell r="AA87">
            <v>1167</v>
          </cell>
          <cell r="AB87">
            <v>1167</v>
          </cell>
          <cell r="AC87">
            <v>1167</v>
          </cell>
          <cell r="AD87">
            <v>1167</v>
          </cell>
          <cell r="AE87">
            <v>1167</v>
          </cell>
        </row>
        <row r="88">
          <cell r="G88">
            <v>1185.5891467799934</v>
          </cell>
          <cell r="H88">
            <v>1211.1874468780647</v>
          </cell>
          <cell r="I88">
            <v>1236.7857469761361</v>
          </cell>
          <cell r="J88">
            <v>1262.3840470742075</v>
          </cell>
          <cell r="K88">
            <v>1287.9823471722789</v>
          </cell>
          <cell r="L88">
            <v>1313.5806472703503</v>
          </cell>
          <cell r="M88">
            <v>1339.1789473684209</v>
          </cell>
          <cell r="N88">
            <v>1363.3137548732943</v>
          </cell>
          <cell r="O88">
            <v>1387.4485623781677</v>
          </cell>
          <cell r="P88">
            <v>1411.5833698830411</v>
          </cell>
          <cell r="Q88">
            <v>1435.7181773879145</v>
          </cell>
          <cell r="R88">
            <v>1459.8529848927878</v>
          </cell>
          <cell r="S88">
            <v>1483.9877923976612</v>
          </cell>
          <cell r="T88">
            <v>1508.1225999025346</v>
          </cell>
          <cell r="U88">
            <v>1532.257407407408</v>
          </cell>
          <cell r="V88">
            <v>1556.3922149122814</v>
          </cell>
          <cell r="W88">
            <v>1580.5270224171547</v>
          </cell>
          <cell r="X88">
            <v>1604.6618299220281</v>
          </cell>
          <cell r="Y88">
            <v>1628.7966374269015</v>
          </cell>
          <cell r="Z88">
            <v>1652.9314449317749</v>
          </cell>
          <cell r="AA88">
            <v>1532.2574074074075</v>
          </cell>
          <cell r="AB88">
            <v>1537.9043981481482</v>
          </cell>
          <cell r="AC88">
            <v>1543.5513888888888</v>
          </cell>
          <cell r="AD88">
            <v>1549.1983796296295</v>
          </cell>
          <cell r="AE88">
            <v>1554.8453703703701</v>
          </cell>
        </row>
        <row r="95">
          <cell r="G95">
            <v>2189.132116156165</v>
          </cell>
          <cell r="H95">
            <v>2153.2906631184565</v>
          </cell>
          <cell r="I95">
            <v>2117.4492100807479</v>
          </cell>
          <cell r="J95">
            <v>2081.6077570430393</v>
          </cell>
          <cell r="K95">
            <v>2045.7663040053308</v>
          </cell>
          <cell r="L95">
            <v>2009.9248509676222</v>
          </cell>
          <cell r="M95">
            <v>1974.083397929913</v>
          </cell>
          <cell r="N95">
            <v>2052.2554545152962</v>
          </cell>
          <cell r="O95">
            <v>2130.4275111006791</v>
          </cell>
          <cell r="P95">
            <v>2208.5995676860621</v>
          </cell>
          <cell r="Q95">
            <v>2286.771624271445</v>
          </cell>
          <cell r="R95">
            <v>2364.943680856828</v>
          </cell>
          <cell r="S95">
            <v>2443.115737442211</v>
          </cell>
          <cell r="T95">
            <v>2521.2877940275939</v>
          </cell>
          <cell r="U95">
            <v>2599.4598506129769</v>
          </cell>
          <cell r="V95">
            <v>2677.6319071983598</v>
          </cell>
          <cell r="W95">
            <v>2755.8039637837428</v>
          </cell>
          <cell r="X95">
            <v>2833.9760203691258</v>
          </cell>
          <cell r="Y95">
            <v>2912.1480769545087</v>
          </cell>
          <cell r="Z95">
            <v>2990.3201335398917</v>
          </cell>
          <cell r="AA95">
            <v>2599.4598506129778</v>
          </cell>
          <cell r="AB95">
            <v>2551.8698894298795</v>
          </cell>
          <cell r="AC95">
            <v>2504.2799282467813</v>
          </cell>
          <cell r="AD95">
            <v>2456.6899670636831</v>
          </cell>
          <cell r="AE95">
            <v>2409.1000058805848</v>
          </cell>
        </row>
        <row r="96">
          <cell r="G96">
            <v>698.06928427699506</v>
          </cell>
          <cell r="H96">
            <v>708.32070921300988</v>
          </cell>
          <cell r="I96">
            <v>718.57213414902469</v>
          </cell>
          <cell r="J96">
            <v>728.82355908503951</v>
          </cell>
          <cell r="K96">
            <v>739.07498402105432</v>
          </cell>
          <cell r="L96">
            <v>749.32640895706913</v>
          </cell>
          <cell r="M96">
            <v>759.57783389308383</v>
          </cell>
          <cell r="N96">
            <v>768.01287342852402</v>
          </cell>
          <cell r="O96">
            <v>776.4479129639642</v>
          </cell>
          <cell r="P96">
            <v>784.88295249940438</v>
          </cell>
          <cell r="Q96">
            <v>793.31799203484456</v>
          </cell>
          <cell r="R96">
            <v>801.75303157028475</v>
          </cell>
          <cell r="S96">
            <v>810.18807110572493</v>
          </cell>
          <cell r="T96">
            <v>818.62311064116511</v>
          </cell>
          <cell r="U96">
            <v>827.0581501766053</v>
          </cell>
          <cell r="V96">
            <v>835.49318971204548</v>
          </cell>
          <cell r="W96">
            <v>843.92822924748566</v>
          </cell>
          <cell r="X96">
            <v>852.36326878292584</v>
          </cell>
          <cell r="Y96">
            <v>860.79830831836603</v>
          </cell>
          <cell r="Z96">
            <v>869.23334785380621</v>
          </cell>
          <cell r="AA96">
            <v>827.05815017660575</v>
          </cell>
          <cell r="AB96">
            <v>838.1675080095082</v>
          </cell>
          <cell r="AC96">
            <v>849.27686584241064</v>
          </cell>
          <cell r="AD96">
            <v>860.38622367531309</v>
          </cell>
          <cell r="AE96">
            <v>871.49558150821554</v>
          </cell>
        </row>
        <row r="97">
          <cell r="G97">
            <v>1167</v>
          </cell>
          <cell r="H97">
            <v>1167</v>
          </cell>
          <cell r="I97">
            <v>1167</v>
          </cell>
          <cell r="J97">
            <v>1167</v>
          </cell>
          <cell r="K97">
            <v>1167</v>
          </cell>
          <cell r="L97">
            <v>1167</v>
          </cell>
          <cell r="M97">
            <v>1167</v>
          </cell>
          <cell r="N97">
            <v>1167</v>
          </cell>
          <cell r="O97">
            <v>1167</v>
          </cell>
          <cell r="P97">
            <v>1167</v>
          </cell>
          <cell r="Q97">
            <v>1167</v>
          </cell>
          <cell r="R97">
            <v>1167</v>
          </cell>
          <cell r="S97">
            <v>1167</v>
          </cell>
          <cell r="T97">
            <v>1167</v>
          </cell>
          <cell r="U97">
            <v>1167</v>
          </cell>
          <cell r="V97">
            <v>1167</v>
          </cell>
          <cell r="W97">
            <v>1167</v>
          </cell>
          <cell r="X97">
            <v>1167</v>
          </cell>
          <cell r="Y97">
            <v>1167</v>
          </cell>
          <cell r="Z97">
            <v>1167</v>
          </cell>
          <cell r="AA97">
            <v>1167</v>
          </cell>
          <cell r="AB97">
            <v>1167</v>
          </cell>
          <cell r="AC97">
            <v>1167</v>
          </cell>
          <cell r="AD97">
            <v>1167</v>
          </cell>
          <cell r="AE97">
            <v>1167</v>
          </cell>
        </row>
        <row r="98">
          <cell r="G98">
            <v>1352.0807344379759</v>
          </cell>
          <cell r="H98">
            <v>1364.8439453649801</v>
          </cell>
          <cell r="I98">
            <v>1377.6071562919842</v>
          </cell>
          <cell r="J98">
            <v>1390.3703672189883</v>
          </cell>
          <cell r="K98">
            <v>1403.1335781459925</v>
          </cell>
          <cell r="L98">
            <v>1415.8967890729966</v>
          </cell>
          <cell r="M98">
            <v>1428.66</v>
          </cell>
          <cell r="N98">
            <v>1488.9047619047619</v>
          </cell>
          <cell r="O98">
            <v>1549.1495238095238</v>
          </cell>
          <cell r="P98">
            <v>1609.3942857142856</v>
          </cell>
          <cell r="Q98">
            <v>1669.6390476190475</v>
          </cell>
          <cell r="R98">
            <v>1729.8838095238093</v>
          </cell>
          <cell r="S98">
            <v>1790.1285714285711</v>
          </cell>
          <cell r="T98">
            <v>1850.373333333333</v>
          </cell>
          <cell r="U98">
            <v>1910.6180952380948</v>
          </cell>
          <cell r="V98">
            <v>1970.8628571428567</v>
          </cell>
          <cell r="W98">
            <v>2031.1076190476185</v>
          </cell>
          <cell r="X98">
            <v>2091.3523809523804</v>
          </cell>
          <cell r="Y98">
            <v>2151.5971428571424</v>
          </cell>
          <cell r="Z98">
            <v>2211.8419047619045</v>
          </cell>
          <cell r="AA98">
            <v>1910.6180952380955</v>
          </cell>
          <cell r="AB98">
            <v>1897.2483333333337</v>
          </cell>
          <cell r="AC98">
            <v>1883.8785714285718</v>
          </cell>
          <cell r="AD98">
            <v>1870.50880952381</v>
          </cell>
          <cell r="AE98">
            <v>1857.1390476190481</v>
          </cell>
        </row>
      </sheetData>
      <sheetData sheetId="5">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6">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Low</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7">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Base</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08">
          <cell r="G208" t="str">
            <v>Low</v>
          </cell>
          <cell r="H208">
            <v>42.389799174074071</v>
          </cell>
          <cell r="I208">
            <v>36.465809974074077</v>
          </cell>
          <cell r="J208">
            <v>35.569335074074075</v>
          </cell>
          <cell r="K208">
            <v>38.272286974074078</v>
          </cell>
          <cell r="L208">
            <v>34.157084474074075</v>
          </cell>
          <cell r="M208">
            <v>35.53257534037408</v>
          </cell>
          <cell r="N208">
            <v>36.773434690474069</v>
          </cell>
          <cell r="O208">
            <v>42.359566936074067</v>
          </cell>
          <cell r="P208">
            <v>51.593021086074074</v>
          </cell>
          <cell r="Q208">
            <v>51.05823207407407</v>
          </cell>
          <cell r="R208">
            <v>58.828523630074066</v>
          </cell>
          <cell r="S208">
            <v>69.276658966074081</v>
          </cell>
          <cell r="T208">
            <v>78.406612488074074</v>
          </cell>
          <cell r="U208">
            <v>74.656716200074086</v>
          </cell>
          <cell r="V208">
            <v>62.619136074074078</v>
          </cell>
          <cell r="W208">
            <v>48.797968286074081</v>
          </cell>
          <cell r="X208">
            <v>52.20252758307408</v>
          </cell>
          <cell r="Y208">
            <v>51.00957789207407</v>
          </cell>
          <cell r="Z208">
            <v>67.083563074074078</v>
          </cell>
          <cell r="AA208">
            <v>72.079969074074057</v>
          </cell>
          <cell r="AB208">
            <v>65.729459982444979</v>
          </cell>
          <cell r="AC208">
            <v>64.942320409137878</v>
          </cell>
          <cell r="AD208">
            <v>63.362334928324181</v>
          </cell>
          <cell r="AE208">
            <v>65.142943044759335</v>
          </cell>
        </row>
        <row r="209">
          <cell r="G209" t="str">
            <v>High</v>
          </cell>
          <cell r="H209">
            <v>42.389799174074071</v>
          </cell>
          <cell r="I209">
            <v>36.465809974074077</v>
          </cell>
          <cell r="J209">
            <v>35.569335074074075</v>
          </cell>
          <cell r="K209">
            <v>38.272286974074078</v>
          </cell>
          <cell r="L209">
            <v>34.157084474074075</v>
          </cell>
          <cell r="M209">
            <v>35.53257534037408</v>
          </cell>
          <cell r="N209">
            <v>36.773434690474069</v>
          </cell>
          <cell r="O209">
            <v>42.359566936074067</v>
          </cell>
          <cell r="P209">
            <v>51.593021086074074</v>
          </cell>
          <cell r="Q209">
            <v>51.05823207407407</v>
          </cell>
          <cell r="R209">
            <v>58.828523630074066</v>
          </cell>
          <cell r="S209">
            <v>69.276658966074081</v>
          </cell>
          <cell r="T209">
            <v>78.406612488074074</v>
          </cell>
          <cell r="U209">
            <v>74.656716200074086</v>
          </cell>
          <cell r="V209">
            <v>62.619136074074078</v>
          </cell>
          <cell r="W209">
            <v>48.797968286074081</v>
          </cell>
          <cell r="X209">
            <v>52.20252758307408</v>
          </cell>
          <cell r="Y209">
            <v>51.00957789207407</v>
          </cell>
          <cell r="Z209">
            <v>67.083563074074078</v>
          </cell>
          <cell r="AA209">
            <v>72.079969074074057</v>
          </cell>
          <cell r="AB209">
            <v>65.729459982444979</v>
          </cell>
          <cell r="AC209">
            <v>64.942320409137878</v>
          </cell>
          <cell r="AD209">
            <v>63.362334928324181</v>
          </cell>
          <cell r="AE209">
            <v>65.142943044759335</v>
          </cell>
        </row>
        <row r="210">
          <cell r="G210" t="str">
            <v>Base</v>
          </cell>
        </row>
        <row r="211">
          <cell r="G211" t="str">
            <v>Low</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t="str">
            <v>High</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8">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High</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sheetData>
      <sheetData sheetId="9">
        <row r="34">
          <cell r="R34">
            <v>2241.6830724899996</v>
          </cell>
          <cell r="S34">
            <v>2163.8976968000002</v>
          </cell>
          <cell r="T34">
            <v>2301.1241944899998</v>
          </cell>
          <cell r="U34">
            <v>2076.5717068700001</v>
          </cell>
          <cell r="V34">
            <v>1996.0602896399998</v>
          </cell>
          <cell r="W34">
            <v>2250.2497511900001</v>
          </cell>
          <cell r="X34">
            <v>2163.1746260100003</v>
          </cell>
          <cell r="Y34">
            <v>2140.9822397200001</v>
          </cell>
          <cell r="Z34">
            <v>2292.7090752799995</v>
          </cell>
          <cell r="AA34">
            <v>2500.0165227299999</v>
          </cell>
          <cell r="AB34">
            <v>2481.8948666900001</v>
          </cell>
          <cell r="AC34">
            <v>2045.6792533299999</v>
          </cell>
          <cell r="AD34">
            <v>2094.8695493</v>
          </cell>
          <cell r="AE34">
            <v>1953.9369025999999</v>
          </cell>
        </row>
        <row r="35">
          <cell r="R35">
            <v>256.05469590000001</v>
          </cell>
          <cell r="S35">
            <v>253.2667701</v>
          </cell>
          <cell r="T35">
            <v>300.73964699999999</v>
          </cell>
          <cell r="U35">
            <v>328.24825880000003</v>
          </cell>
          <cell r="V35">
            <v>306.030933</v>
          </cell>
          <cell r="W35">
            <v>712.26009299999998</v>
          </cell>
          <cell r="X35">
            <v>203.55615209999999</v>
          </cell>
          <cell r="Y35">
            <v>366.60731587999999</v>
          </cell>
          <cell r="Z35">
            <v>507.35561760000002</v>
          </cell>
          <cell r="AA35">
            <v>485.31207719999998</v>
          </cell>
          <cell r="AB35">
            <v>378.14491860999999</v>
          </cell>
          <cell r="AC35">
            <v>411.35808100000003</v>
          </cell>
          <cell r="AD35">
            <v>0.71504779399999996</v>
          </cell>
          <cell r="AE35">
            <v>11.82402203</v>
          </cell>
        </row>
        <row r="36">
          <cell r="R36">
            <v>8899.5570035499986</v>
          </cell>
          <cell r="S36">
            <v>8817.6527938600011</v>
          </cell>
          <cell r="T36">
            <v>9245.813338269998</v>
          </cell>
          <cell r="U36">
            <v>9011.5451928240018</v>
          </cell>
          <cell r="V36">
            <v>9024.3629158299973</v>
          </cell>
          <cell r="W36">
            <v>8728.339281479999</v>
          </cell>
          <cell r="X36">
            <v>9126.2937245939993</v>
          </cell>
          <cell r="Y36">
            <v>8944.5317642250011</v>
          </cell>
          <cell r="Z36">
            <v>8800.5436373460016</v>
          </cell>
          <cell r="AA36">
            <v>8714.2793057930012</v>
          </cell>
          <cell r="AB36">
            <v>8450.0425825519997</v>
          </cell>
          <cell r="AC36">
            <v>8358.6997653549988</v>
          </cell>
          <cell r="AD36">
            <v>8113.2350019459991</v>
          </cell>
          <cell r="AE36">
            <v>7787.2052215100011</v>
          </cell>
        </row>
        <row r="37">
          <cell r="R37">
            <v>7661.6714371359994</v>
          </cell>
          <cell r="S37">
            <v>7776.286964425999</v>
          </cell>
          <cell r="T37">
            <v>7610.5201791749996</v>
          </cell>
          <cell r="U37">
            <v>7263.6624161199998</v>
          </cell>
          <cell r="V37">
            <v>7044.5252494289998</v>
          </cell>
          <cell r="W37">
            <v>6466.0726085319993</v>
          </cell>
          <cell r="X37">
            <v>6855.5085877819974</v>
          </cell>
          <cell r="Y37">
            <v>6963.2062946820006</v>
          </cell>
          <cell r="Z37">
            <v>7246.9256291289994</v>
          </cell>
          <cell r="AA37">
            <v>6912.3675650869991</v>
          </cell>
          <cell r="AB37">
            <v>7691.2867780759989</v>
          </cell>
          <cell r="AC37">
            <v>7979.0961733929998</v>
          </cell>
          <cell r="AD37">
            <v>6385.7180026869992</v>
          </cell>
          <cell r="AE37">
            <v>7075.2106742209999</v>
          </cell>
        </row>
        <row r="38">
          <cell r="R38">
            <v>4086.4875090620003</v>
          </cell>
          <cell r="S38">
            <v>4240.3955410879998</v>
          </cell>
          <cell r="T38">
            <v>4356.9694699659995</v>
          </cell>
          <cell r="U38">
            <v>4400.4775716160002</v>
          </cell>
          <cell r="V38">
            <v>4080.6638443390002</v>
          </cell>
          <cell r="W38">
            <v>3924.871003623</v>
          </cell>
          <cell r="X38">
            <v>4080.422248201</v>
          </cell>
          <cell r="Y38">
            <v>4088.9620284799998</v>
          </cell>
          <cell r="Z38">
            <v>4163.5420287199995</v>
          </cell>
          <cell r="AA38">
            <v>4512.5430191099995</v>
          </cell>
          <cell r="AB38">
            <v>4114.052655085</v>
          </cell>
          <cell r="AC38">
            <v>4448.8855489999996</v>
          </cell>
          <cell r="AD38">
            <v>4409.0903840000001</v>
          </cell>
          <cell r="AE38">
            <v>4408.891697</v>
          </cell>
        </row>
        <row r="39">
          <cell r="R39">
            <v>26505.950918524995</v>
          </cell>
          <cell r="S39">
            <v>27057.599951766999</v>
          </cell>
          <cell r="T39">
            <v>27768.108498663994</v>
          </cell>
          <cell r="U39">
            <v>28144.485808357993</v>
          </cell>
          <cell r="V39">
            <v>26713.211992282002</v>
          </cell>
          <cell r="W39">
            <v>26647.198376786</v>
          </cell>
          <cell r="X39">
            <v>26558.064847981997</v>
          </cell>
          <cell r="Y39">
            <v>26862.425029590002</v>
          </cell>
          <cell r="Z39">
            <v>28236.490102593994</v>
          </cell>
          <cell r="AA39">
            <v>29004.628378201</v>
          </cell>
          <cell r="AB39">
            <v>30663.798993526001</v>
          </cell>
          <cell r="AC39">
            <v>30112.770027643008</v>
          </cell>
          <cell r="AD39">
            <v>29742.328145847001</v>
          </cell>
          <cell r="AE39">
            <v>30186.76773027801</v>
          </cell>
        </row>
        <row r="40">
          <cell r="R40">
            <v>3879.7012499000002</v>
          </cell>
          <cell r="S40">
            <v>3811.8713759000002</v>
          </cell>
          <cell r="T40">
            <v>3687.7944449499996</v>
          </cell>
          <cell r="U40">
            <v>4052.86802012</v>
          </cell>
          <cell r="V40">
            <v>3732.9431664399999</v>
          </cell>
          <cell r="W40">
            <v>3838.0874855900001</v>
          </cell>
          <cell r="X40">
            <v>3896.3264584699996</v>
          </cell>
          <cell r="Y40">
            <v>4023.3897939200001</v>
          </cell>
          <cell r="Z40">
            <v>4441.6666339499998</v>
          </cell>
          <cell r="AA40">
            <v>4460.4758901999994</v>
          </cell>
          <cell r="AB40">
            <v>4050.5395106700003</v>
          </cell>
          <cell r="AC40">
            <v>3608.3347951999999</v>
          </cell>
          <cell r="AD40">
            <v>2971.5261042699999</v>
          </cell>
          <cell r="AE40">
            <v>3218.6991336999999</v>
          </cell>
        </row>
        <row r="41">
          <cell r="R41">
            <v>1816.3775173840002</v>
          </cell>
          <cell r="S41">
            <v>1729.1725085159999</v>
          </cell>
          <cell r="T41">
            <v>1809.3160340530001</v>
          </cell>
          <cell r="U41">
            <v>2002.7971589010001</v>
          </cell>
          <cell r="V41">
            <v>1569.27393001</v>
          </cell>
          <cell r="W41">
            <v>1822.5725142000001</v>
          </cell>
          <cell r="X41">
            <v>1313.8137009700001</v>
          </cell>
          <cell r="Y41">
            <v>1811.0114443580001</v>
          </cell>
          <cell r="Z41">
            <v>1966.132555659</v>
          </cell>
          <cell r="AA41">
            <v>1843.8253456399998</v>
          </cell>
          <cell r="AB41">
            <v>1715.36095056</v>
          </cell>
          <cell r="AC41">
            <v>1500.40197229</v>
          </cell>
          <cell r="AD41">
            <v>1188.2826425000001</v>
          </cell>
          <cell r="AE41">
            <v>1479.3628395000001</v>
          </cell>
        </row>
        <row r="42">
          <cell r="R42">
            <v>5746.479911376</v>
          </cell>
          <cell r="S42">
            <v>5566.126728625999</v>
          </cell>
          <cell r="T42">
            <v>5531.0785744169998</v>
          </cell>
          <cell r="U42">
            <v>5509.7806142379995</v>
          </cell>
          <cell r="V42">
            <v>5673.9444785799997</v>
          </cell>
          <cell r="W42">
            <v>5348.2846288990004</v>
          </cell>
          <cell r="X42">
            <v>5709.1822707800002</v>
          </cell>
          <cell r="Y42">
            <v>5327.3116683639983</v>
          </cell>
          <cell r="Z42">
            <v>5951.8128832550001</v>
          </cell>
          <cell r="AA42">
            <v>6332.950077589001</v>
          </cell>
          <cell r="AB42">
            <v>5853.6235859630006</v>
          </cell>
          <cell r="AC42">
            <v>4927.4810865630006</v>
          </cell>
          <cell r="AD42">
            <v>3630.7389282130007</v>
          </cell>
          <cell r="AE42">
            <v>3869.402575519</v>
          </cell>
        </row>
        <row r="43">
          <cell r="R43">
            <v>3542.670451942</v>
          </cell>
          <cell r="S43">
            <v>3695.7599722179998</v>
          </cell>
          <cell r="T43">
            <v>3595.7598673529997</v>
          </cell>
          <cell r="U43">
            <v>3703.5822214660002</v>
          </cell>
          <cell r="V43">
            <v>3891.4965771289999</v>
          </cell>
          <cell r="W43">
            <v>3776.8268019760003</v>
          </cell>
          <cell r="X43">
            <v>3572.9034326199999</v>
          </cell>
          <cell r="Y43">
            <v>3426.6527044069999</v>
          </cell>
          <cell r="Z43">
            <v>3694.4458117259996</v>
          </cell>
          <cell r="AA43">
            <v>3759.6007925679996</v>
          </cell>
          <cell r="AB43">
            <v>3996.2397316549996</v>
          </cell>
          <cell r="AC43">
            <v>4240.3662453959996</v>
          </cell>
          <cell r="AD43">
            <v>4298.4174826000008</v>
          </cell>
          <cell r="AE43">
            <v>4308.9514624540006</v>
          </cell>
        </row>
        <row r="44">
          <cell r="R44">
            <v>6722.875926398</v>
          </cell>
          <cell r="S44">
            <v>6549.6763158989997</v>
          </cell>
          <cell r="T44">
            <v>9735.1093495830009</v>
          </cell>
          <cell r="U44">
            <v>10917.79018881</v>
          </cell>
          <cell r="V44">
            <v>10471.642102559999</v>
          </cell>
          <cell r="W44">
            <v>9700.2649560009995</v>
          </cell>
          <cell r="X44">
            <v>9166.7088366469998</v>
          </cell>
          <cell r="Y44">
            <v>10082.399690292999</v>
          </cell>
          <cell r="Z44">
            <v>10930.476474950001</v>
          </cell>
          <cell r="AA44">
            <v>11077.385120202998</v>
          </cell>
          <cell r="AB44">
            <v>12644.081003894002</v>
          </cell>
          <cell r="AC44">
            <v>12620.560673337999</v>
          </cell>
          <cell r="AD44">
            <v>10752.502854922999</v>
          </cell>
          <cell r="AE44">
            <v>12228.901004306003</v>
          </cell>
        </row>
        <row r="45">
          <cell r="R45">
            <v>987.87010710000004</v>
          </cell>
          <cell r="S45">
            <v>1056.3657720000001</v>
          </cell>
          <cell r="T45">
            <v>1077.3572095</v>
          </cell>
          <cell r="U45">
            <v>1157.7823619999999</v>
          </cell>
          <cell r="V45">
            <v>865.11798090000002</v>
          </cell>
          <cell r="W45">
            <v>810.12230950000003</v>
          </cell>
          <cell r="X45">
            <v>561.35247136999999</v>
          </cell>
          <cell r="Y45">
            <v>530.68944077000003</v>
          </cell>
          <cell r="Z45">
            <v>562.70049167000002</v>
          </cell>
          <cell r="AA45">
            <v>522.48133399999995</v>
          </cell>
          <cell r="AB45">
            <v>728.54446539999992</v>
          </cell>
          <cell r="AC45">
            <v>648.91529459800006</v>
          </cell>
          <cell r="AD45">
            <v>674.46126260000005</v>
          </cell>
          <cell r="AE45">
            <v>807.73480789999996</v>
          </cell>
        </row>
        <row r="46">
          <cell r="R46">
            <v>8028.1012373619997</v>
          </cell>
          <cell r="S46">
            <v>8070.8592808919984</v>
          </cell>
          <cell r="T46">
            <v>8108.7047170469987</v>
          </cell>
          <cell r="U46">
            <v>8459.6545123170017</v>
          </cell>
          <cell r="V46">
            <v>8153.1399437289983</v>
          </cell>
          <cell r="W46">
            <v>8067.6336821470004</v>
          </cell>
          <cell r="X46">
            <v>7874.9026928249996</v>
          </cell>
          <cell r="Y46">
            <v>8092.7712354900013</v>
          </cell>
          <cell r="Z46">
            <v>8903.6919559619982</v>
          </cell>
          <cell r="AA46">
            <v>9583.8892045320008</v>
          </cell>
          <cell r="AB46">
            <v>10360.924623815999</v>
          </cell>
          <cell r="AC46">
            <v>10390.091238621</v>
          </cell>
          <cell r="AD46">
            <v>8070.4875509460007</v>
          </cell>
          <cell r="AE46">
            <v>8686.678736459</v>
          </cell>
        </row>
        <row r="47">
          <cell r="R47">
            <v>41792.478669936005</v>
          </cell>
          <cell r="S47">
            <v>46010.360973889998</v>
          </cell>
          <cell r="T47">
            <v>44345.152375557009</v>
          </cell>
          <cell r="U47">
            <v>39409.983743543999</v>
          </cell>
          <cell r="V47">
            <v>38522.503463543995</v>
          </cell>
          <cell r="W47">
            <v>36928.813054537</v>
          </cell>
          <cell r="X47">
            <v>31917.853005771005</v>
          </cell>
          <cell r="Y47">
            <v>30913.049653784004</v>
          </cell>
          <cell r="Z47">
            <v>36563.309115559001</v>
          </cell>
          <cell r="AA47">
            <v>36231.182085049993</v>
          </cell>
          <cell r="AB47">
            <v>41925.344552873998</v>
          </cell>
          <cell r="AC47">
            <v>40010.464847378003</v>
          </cell>
          <cell r="AD47">
            <v>34259.478258410003</v>
          </cell>
          <cell r="AE47">
            <v>33961.319954475999</v>
          </cell>
        </row>
        <row r="48">
          <cell r="R48">
            <v>18481.578407179994</v>
          </cell>
          <cell r="S48">
            <v>21586.36417348</v>
          </cell>
          <cell r="T48">
            <v>21592.211247160001</v>
          </cell>
          <cell r="U48">
            <v>17487.501183939999</v>
          </cell>
          <cell r="V48">
            <v>19724.441197800003</v>
          </cell>
          <cell r="W48">
            <v>24393.497758800004</v>
          </cell>
          <cell r="X48">
            <v>22613.35078796</v>
          </cell>
          <cell r="Y48">
            <v>22396.87912998</v>
          </cell>
          <cell r="Z48">
            <v>23725.38254327</v>
          </cell>
          <cell r="AA48">
            <v>22484.80126941</v>
          </cell>
          <cell r="AB48">
            <v>22984.535535661998</v>
          </cell>
          <cell r="AC48">
            <v>23356.263114869998</v>
          </cell>
          <cell r="AD48">
            <v>21977.079059080002</v>
          </cell>
          <cell r="AE48">
            <v>22840.553454469999</v>
          </cell>
        </row>
        <row r="49">
          <cell r="R49">
            <v>749.90207379999993</v>
          </cell>
          <cell r="S49">
            <v>935.18946029999995</v>
          </cell>
          <cell r="T49">
            <v>917.65450629999998</v>
          </cell>
          <cell r="U49">
            <v>688.46132488000001</v>
          </cell>
          <cell r="V49">
            <v>819.13943889999996</v>
          </cell>
          <cell r="W49">
            <v>819.53012970000009</v>
          </cell>
          <cell r="X49">
            <v>287.03224672000005</v>
          </cell>
          <cell r="Y49">
            <v>244.79613380000001</v>
          </cell>
          <cell r="Z49">
            <v>275.05236581000003</v>
          </cell>
          <cell r="AA49">
            <v>316.49096226999995</v>
          </cell>
          <cell r="AB49">
            <v>282.88455316299996</v>
          </cell>
          <cell r="AC49">
            <v>239.51335706</v>
          </cell>
          <cell r="AD49">
            <v>245.71880753400001</v>
          </cell>
          <cell r="AE49">
            <v>308.6148187</v>
          </cell>
        </row>
        <row r="50">
          <cell r="R50">
            <v>40.069969979999996</v>
          </cell>
          <cell r="S50">
            <v>49.290437079999997</v>
          </cell>
          <cell r="T50">
            <v>44.181923900000001</v>
          </cell>
          <cell r="U50">
            <v>31.744433829999998</v>
          </cell>
          <cell r="V50">
            <v>54.459537689999998</v>
          </cell>
          <cell r="W50">
            <v>52.790640359999998</v>
          </cell>
          <cell r="X50">
            <v>43.922344730000006</v>
          </cell>
          <cell r="Y50">
            <v>39.602347330000001</v>
          </cell>
          <cell r="Z50">
            <v>40.60147078</v>
          </cell>
          <cell r="AA50">
            <v>38.540427280000003</v>
          </cell>
          <cell r="AB50">
            <v>36.793157460000003</v>
          </cell>
          <cell r="AC50">
            <v>28.552671589999999</v>
          </cell>
          <cell r="AD50">
            <v>33.155464689999995</v>
          </cell>
          <cell r="AE50">
            <v>33.495301169999998</v>
          </cell>
        </row>
        <row r="51">
          <cell r="R51">
            <v>6917.5240422659999</v>
          </cell>
          <cell r="S51">
            <v>7154.4176529240003</v>
          </cell>
          <cell r="T51">
            <v>6954.8331545249976</v>
          </cell>
          <cell r="U51">
            <v>7466.3359534339979</v>
          </cell>
          <cell r="V51">
            <v>6631.2142074649992</v>
          </cell>
          <cell r="W51">
            <v>6846.4082258890021</v>
          </cell>
          <cell r="X51">
            <v>7440.8036104329985</v>
          </cell>
          <cell r="Y51">
            <v>7458.7309479640007</v>
          </cell>
          <cell r="Z51">
            <v>8233.4972310660014</v>
          </cell>
          <cell r="AA51">
            <v>9313.2930892950026</v>
          </cell>
          <cell r="AB51">
            <v>9743.0205369740015</v>
          </cell>
          <cell r="AC51">
            <v>9752.3034524309987</v>
          </cell>
          <cell r="AD51">
            <v>8962.0381981580013</v>
          </cell>
          <cell r="AE51">
            <v>9637.3531107639992</v>
          </cell>
        </row>
        <row r="52">
          <cell r="R52">
            <v>4004.0712452110001</v>
          </cell>
          <cell r="S52">
            <v>4139.9692471550006</v>
          </cell>
          <cell r="T52">
            <v>4212.7945610890001</v>
          </cell>
          <cell r="U52">
            <v>4270.1149149959992</v>
          </cell>
          <cell r="V52">
            <v>4021.7182798519993</v>
          </cell>
          <cell r="W52">
            <v>4150.6466018599995</v>
          </cell>
          <cell r="X52">
            <v>4351.1031298949993</v>
          </cell>
          <cell r="Y52">
            <v>4871.9967591999994</v>
          </cell>
          <cell r="Z52">
            <v>5226.982737368</v>
          </cell>
          <cell r="AA52">
            <v>5449.5668509220013</v>
          </cell>
          <cell r="AB52">
            <v>5596.5540052040005</v>
          </cell>
          <cell r="AC52">
            <v>4880.9543222960001</v>
          </cell>
          <cell r="AD52">
            <v>3866.1307475399994</v>
          </cell>
          <cell r="AE52">
            <v>4116.998073406</v>
          </cell>
        </row>
        <row r="53">
          <cell r="R53">
            <v>33164.658018429996</v>
          </cell>
          <cell r="S53">
            <v>33170.663591147008</v>
          </cell>
          <cell r="T53">
            <v>30528.007657471997</v>
          </cell>
          <cell r="U53">
            <v>32426.967795426008</v>
          </cell>
          <cell r="V53">
            <v>30920.321995161001</v>
          </cell>
          <cell r="W53">
            <v>30918.806798735004</v>
          </cell>
          <cell r="X53">
            <v>31688.631427576969</v>
          </cell>
          <cell r="Y53">
            <v>33667.820920850994</v>
          </cell>
          <cell r="Z53">
            <v>36171.043930711028</v>
          </cell>
          <cell r="AA53">
            <v>38514.50851054598</v>
          </cell>
          <cell r="AB53">
            <v>38765.897106021977</v>
          </cell>
          <cell r="AC53">
            <v>36751.652896097214</v>
          </cell>
          <cell r="AD53">
            <v>29684.407380997109</v>
          </cell>
          <cell r="AE53">
            <v>31122.570124542992</v>
          </cell>
        </row>
        <row r="55">
          <cell r="K55">
            <v>1990</v>
          </cell>
          <cell r="L55">
            <v>1991</v>
          </cell>
          <cell r="M55">
            <v>1992</v>
          </cell>
          <cell r="N55">
            <v>1993</v>
          </cell>
          <cell r="O55">
            <v>1994</v>
          </cell>
          <cell r="P55">
            <v>1995</v>
          </cell>
          <cell r="Q55">
            <v>1996</v>
          </cell>
          <cell r="R55">
            <v>1997</v>
          </cell>
          <cell r="S55">
            <v>1998</v>
          </cell>
          <cell r="T55">
            <v>1999</v>
          </cell>
          <cell r="U55">
            <v>2000</v>
          </cell>
          <cell r="V55">
            <v>2001</v>
          </cell>
          <cell r="W55">
            <v>2002</v>
          </cell>
          <cell r="X55">
            <v>2003</v>
          </cell>
          <cell r="Y55">
            <v>2004</v>
          </cell>
          <cell r="Z55">
            <v>2005</v>
          </cell>
          <cell r="AA55">
            <v>2006</v>
          </cell>
          <cell r="AB55">
            <v>2007</v>
          </cell>
          <cell r="AC55">
            <v>2008</v>
          </cell>
          <cell r="AD55">
            <v>2009</v>
          </cell>
          <cell r="AE55">
            <v>2010</v>
          </cell>
        </row>
        <row r="56">
          <cell r="K56">
            <v>52.55</v>
          </cell>
          <cell r="L56">
            <v>55.366999999999997</v>
          </cell>
          <cell r="M56">
            <v>57.883000000000003</v>
          </cell>
          <cell r="N56">
            <v>61.042000000000002</v>
          </cell>
          <cell r="O56">
            <v>62.982999999999997</v>
          </cell>
          <cell r="P56">
            <v>63.107999999999997</v>
          </cell>
          <cell r="Q56">
            <v>66.042000000000002</v>
          </cell>
          <cell r="R56">
            <v>68.266999999999996</v>
          </cell>
          <cell r="S56">
            <v>69.266999999999996</v>
          </cell>
          <cell r="T56">
            <v>68.957999999999998</v>
          </cell>
          <cell r="U56">
            <v>70.3</v>
          </cell>
          <cell r="V56">
            <v>69</v>
          </cell>
          <cell r="W56">
            <v>65.433000000000007</v>
          </cell>
          <cell r="X56">
            <v>62.392000000000003</v>
          </cell>
          <cell r="Y56">
            <v>62.25</v>
          </cell>
          <cell r="Z56">
            <v>63.55</v>
          </cell>
          <cell r="AA56">
            <v>66.091999999999999</v>
          </cell>
          <cell r="AB56">
            <v>66.242000000000004</v>
          </cell>
          <cell r="AC56">
            <v>62.957999999999998</v>
          </cell>
          <cell r="AD56">
            <v>54.8</v>
          </cell>
          <cell r="AE56">
            <v>53.2</v>
          </cell>
        </row>
        <row r="57">
          <cell r="K57">
            <v>19.5</v>
          </cell>
          <cell r="L57">
            <v>19.132999999999999</v>
          </cell>
          <cell r="M57">
            <v>20</v>
          </cell>
          <cell r="N57">
            <v>20.399999999999999</v>
          </cell>
          <cell r="O57">
            <v>20.707999999999998</v>
          </cell>
          <cell r="P57">
            <v>21.308</v>
          </cell>
          <cell r="Q57">
            <v>22.007999999999999</v>
          </cell>
          <cell r="R57">
            <v>22.207999999999998</v>
          </cell>
          <cell r="S57">
            <v>22.183</v>
          </cell>
          <cell r="T57">
            <v>22.6</v>
          </cell>
          <cell r="U57">
            <v>22.55</v>
          </cell>
          <cell r="V57">
            <v>21.382999999999999</v>
          </cell>
          <cell r="W57">
            <v>20.016999999999999</v>
          </cell>
          <cell r="X57">
            <v>18.975000000000001</v>
          </cell>
          <cell r="Y57">
            <v>19.167000000000002</v>
          </cell>
          <cell r="Z57">
            <v>19.574999999999999</v>
          </cell>
          <cell r="AA57">
            <v>20.2</v>
          </cell>
          <cell r="AB57">
            <v>20.442</v>
          </cell>
          <cell r="AC57">
            <v>19.917000000000002</v>
          </cell>
          <cell r="AD57">
            <v>17.417000000000002</v>
          </cell>
          <cell r="AE57">
            <v>16.542000000000002</v>
          </cell>
        </row>
        <row r="58">
          <cell r="K58">
            <v>204.15700000000001</v>
          </cell>
          <cell r="L58">
            <v>196.375</v>
          </cell>
          <cell r="M58">
            <v>193.01</v>
          </cell>
          <cell r="N58">
            <v>194.80099999999999</v>
          </cell>
          <cell r="O58">
            <v>202.876</v>
          </cell>
          <cell r="P58">
            <v>210.71700000000001</v>
          </cell>
          <cell r="Q58">
            <v>217.52500000000001</v>
          </cell>
          <cell r="R58">
            <v>226.88200000000001</v>
          </cell>
          <cell r="S58">
            <v>228.47300000000001</v>
          </cell>
          <cell r="T58">
            <v>224.44900000000001</v>
          </cell>
          <cell r="U58">
            <v>225.08199999999999</v>
          </cell>
          <cell r="V58">
            <v>215.715</v>
          </cell>
          <cell r="W58">
            <v>201.59100000000001</v>
          </cell>
          <cell r="X58">
            <v>194.80799999999999</v>
          </cell>
          <cell r="Y58">
            <v>199.892</v>
          </cell>
          <cell r="Z58">
            <v>203.98400000000001</v>
          </cell>
          <cell r="AA58">
            <v>207.45</v>
          </cell>
          <cell r="AB58">
            <v>204.02500000000001</v>
          </cell>
          <cell r="AC58">
            <v>195.083</v>
          </cell>
          <cell r="AD58">
            <v>167.04900000000001</v>
          </cell>
          <cell r="AE58">
            <v>163.9</v>
          </cell>
        </row>
        <row r="59">
          <cell r="K59">
            <v>335.97500000000002</v>
          </cell>
          <cell r="L59">
            <v>328.6</v>
          </cell>
          <cell r="M59">
            <v>325.17500000000001</v>
          </cell>
          <cell r="N59">
            <v>317.25</v>
          </cell>
          <cell r="O59">
            <v>311.733</v>
          </cell>
          <cell r="P59">
            <v>311.30799999999999</v>
          </cell>
          <cell r="Q59">
            <v>324.84199999999998</v>
          </cell>
          <cell r="R59">
            <v>350.40800000000002</v>
          </cell>
          <cell r="S59">
            <v>360.625</v>
          </cell>
          <cell r="T59">
            <v>343.56700000000001</v>
          </cell>
          <cell r="U59">
            <v>331.88299999999998</v>
          </cell>
          <cell r="V59">
            <v>316.05</v>
          </cell>
          <cell r="W59">
            <v>284.94200000000001</v>
          </cell>
          <cell r="X59">
            <v>267.19200000000001</v>
          </cell>
          <cell r="Y59">
            <v>263.72500000000002</v>
          </cell>
          <cell r="Z59">
            <v>272.58300000000003</v>
          </cell>
          <cell r="AA59">
            <v>285.82499999999999</v>
          </cell>
          <cell r="AB59">
            <v>293.21699999999998</v>
          </cell>
          <cell r="AC59">
            <v>291.04199999999997</v>
          </cell>
          <cell r="AD59">
            <v>265.483</v>
          </cell>
          <cell r="AE59">
            <v>258.11700000000002</v>
          </cell>
        </row>
        <row r="60">
          <cell r="K60">
            <v>612.18200000000002</v>
          </cell>
          <cell r="L60">
            <v>599.47500000000002</v>
          </cell>
          <cell r="M60">
            <v>596.06799999999998</v>
          </cell>
          <cell r="N60">
            <v>593.49299999999994</v>
          </cell>
          <cell r="O60">
            <v>598.29999999999995</v>
          </cell>
          <cell r="P60">
            <v>606.44100000000003</v>
          </cell>
          <cell r="Q60">
            <v>630.41699999999992</v>
          </cell>
          <cell r="R60">
            <v>667.76499999999999</v>
          </cell>
          <cell r="S60">
            <v>680.548</v>
          </cell>
          <cell r="T60">
            <v>659.57400000000007</v>
          </cell>
          <cell r="U60">
            <v>649.81500000000005</v>
          </cell>
          <cell r="V60">
            <v>622.14800000000002</v>
          </cell>
          <cell r="W60">
            <v>571.98299999999995</v>
          </cell>
          <cell r="X60">
            <v>543.36699999999996</v>
          </cell>
          <cell r="Y60">
            <v>545.03399999999999</v>
          </cell>
          <cell r="Z60">
            <v>559.69200000000001</v>
          </cell>
          <cell r="AA60">
            <v>579.56700000000001</v>
          </cell>
          <cell r="AB60">
            <v>583.92599999999993</v>
          </cell>
          <cell r="AC60">
            <v>569</v>
          </cell>
          <cell r="AD60">
            <v>504.74900000000002</v>
          </cell>
          <cell r="AE60">
            <v>491.75900000000001</v>
          </cell>
        </row>
        <row r="63">
          <cell r="R63">
            <v>5561</v>
          </cell>
          <cell r="S63">
            <v>5511</v>
          </cell>
          <cell r="T63">
            <v>5838</v>
          </cell>
          <cell r="U63">
            <v>5356</v>
          </cell>
          <cell r="V63">
            <v>5261</v>
          </cell>
          <cell r="W63">
            <v>5442</v>
          </cell>
          <cell r="X63">
            <v>5246</v>
          </cell>
          <cell r="Y63">
            <v>5046</v>
          </cell>
          <cell r="Z63">
            <v>5210</v>
          </cell>
          <cell r="AA63">
            <v>5741</v>
          </cell>
          <cell r="AB63">
            <v>5611</v>
          </cell>
          <cell r="AC63">
            <v>4441</v>
          </cell>
          <cell r="AD63">
            <v>4359</v>
          </cell>
          <cell r="AE63">
            <v>4070</v>
          </cell>
        </row>
        <row r="64">
          <cell r="R64">
            <v>471</v>
          </cell>
          <cell r="S64">
            <v>472</v>
          </cell>
          <cell r="T64">
            <v>532</v>
          </cell>
          <cell r="U64">
            <v>572</v>
          </cell>
          <cell r="V64">
            <v>511</v>
          </cell>
          <cell r="W64">
            <v>1141</v>
          </cell>
          <cell r="X64">
            <v>311</v>
          </cell>
          <cell r="Y64">
            <v>528</v>
          </cell>
          <cell r="Z64">
            <v>686</v>
          </cell>
          <cell r="AA64">
            <v>622</v>
          </cell>
          <cell r="AB64">
            <v>494</v>
          </cell>
          <cell r="AC64">
            <v>528</v>
          </cell>
          <cell r="AD64">
            <v>1</v>
          </cell>
          <cell r="AE64">
            <v>21</v>
          </cell>
        </row>
        <row r="65">
          <cell r="R65">
            <v>20517</v>
          </cell>
          <cell r="S65">
            <v>20752</v>
          </cell>
          <cell r="T65">
            <v>19820</v>
          </cell>
          <cell r="U65">
            <v>18901</v>
          </cell>
          <cell r="V65">
            <v>18107</v>
          </cell>
          <cell r="W65">
            <v>15947</v>
          </cell>
          <cell r="X65">
            <v>16534</v>
          </cell>
          <cell r="Y65">
            <v>15968</v>
          </cell>
          <cell r="Z65">
            <v>14992</v>
          </cell>
          <cell r="AA65">
            <v>14275</v>
          </cell>
          <cell r="AB65">
            <v>13733</v>
          </cell>
          <cell r="AC65">
            <v>14005</v>
          </cell>
          <cell r="AD65">
            <v>13118</v>
          </cell>
          <cell r="AE65">
            <v>11896</v>
          </cell>
        </row>
        <row r="66">
          <cell r="R66">
            <v>16784</v>
          </cell>
          <cell r="S66">
            <v>16968</v>
          </cell>
          <cell r="T66">
            <v>16248</v>
          </cell>
          <cell r="U66">
            <v>15603</v>
          </cell>
          <cell r="V66">
            <v>14433</v>
          </cell>
          <cell r="W66">
            <v>12367</v>
          </cell>
          <cell r="X66">
            <v>11875</v>
          </cell>
          <cell r="Y66">
            <v>11897</v>
          </cell>
          <cell r="Z66">
            <v>12704</v>
          </cell>
          <cell r="AA66">
            <v>13455</v>
          </cell>
          <cell r="AB66">
            <v>14273</v>
          </cell>
          <cell r="AC66">
            <v>14356</v>
          </cell>
          <cell r="AD66">
            <v>12445</v>
          </cell>
          <cell r="AE66">
            <v>12051</v>
          </cell>
        </row>
        <row r="67">
          <cell r="R67">
            <v>14657</v>
          </cell>
          <cell r="S67">
            <v>14498</v>
          </cell>
          <cell r="T67">
            <v>14353</v>
          </cell>
          <cell r="U67">
            <v>13734</v>
          </cell>
          <cell r="V67">
            <v>13209</v>
          </cell>
          <cell r="W67">
            <v>12665</v>
          </cell>
          <cell r="X67">
            <v>12555</v>
          </cell>
          <cell r="Y67">
            <v>12330</v>
          </cell>
          <cell r="Z67">
            <v>11864</v>
          </cell>
          <cell r="AA67">
            <v>12741</v>
          </cell>
          <cell r="AB67">
            <v>11430</v>
          </cell>
          <cell r="AC67">
            <v>12221</v>
          </cell>
          <cell r="AD67">
            <v>12099</v>
          </cell>
          <cell r="AE67">
            <v>11904</v>
          </cell>
        </row>
        <row r="68">
          <cell r="R68">
            <v>64864</v>
          </cell>
          <cell r="S68">
            <v>63666</v>
          </cell>
          <cell r="T68">
            <v>64446</v>
          </cell>
          <cell r="U68">
            <v>64955</v>
          </cell>
          <cell r="V68">
            <v>62868</v>
          </cell>
          <cell r="W68">
            <v>60760</v>
          </cell>
          <cell r="X68">
            <v>60488</v>
          </cell>
          <cell r="Y68">
            <v>59934</v>
          </cell>
          <cell r="Z68">
            <v>58992</v>
          </cell>
          <cell r="AA68">
            <v>59320</v>
          </cell>
          <cell r="AB68">
            <v>62434</v>
          </cell>
          <cell r="AC68">
            <v>62832</v>
          </cell>
          <cell r="AD68">
            <v>62266</v>
          </cell>
          <cell r="AE68">
            <v>62860</v>
          </cell>
        </row>
        <row r="69">
          <cell r="R69">
            <v>26496</v>
          </cell>
          <cell r="S69">
            <v>25874</v>
          </cell>
          <cell r="T69">
            <v>24842</v>
          </cell>
          <cell r="U69">
            <v>25486</v>
          </cell>
          <cell r="V69">
            <v>22660</v>
          </cell>
          <cell r="W69">
            <v>22153</v>
          </cell>
          <cell r="X69">
            <v>22029</v>
          </cell>
          <cell r="Y69">
            <v>22790</v>
          </cell>
          <cell r="Z69">
            <v>23420</v>
          </cell>
          <cell r="AA69">
            <v>23046</v>
          </cell>
          <cell r="AB69">
            <v>21291</v>
          </cell>
          <cell r="AC69">
            <v>19378</v>
          </cell>
          <cell r="AD69">
            <v>15880</v>
          </cell>
          <cell r="AE69">
            <v>15041</v>
          </cell>
        </row>
        <row r="70">
          <cell r="R70">
            <v>12252</v>
          </cell>
          <cell r="S70">
            <v>11657</v>
          </cell>
          <cell r="T70">
            <v>12130</v>
          </cell>
          <cell r="U70">
            <v>12879</v>
          </cell>
          <cell r="V70">
            <v>9662</v>
          </cell>
          <cell r="W70">
            <v>10770</v>
          </cell>
          <cell r="X70">
            <v>7440</v>
          </cell>
          <cell r="Y70">
            <v>10362</v>
          </cell>
          <cell r="Z70">
            <v>10507</v>
          </cell>
          <cell r="AA70">
            <v>9746</v>
          </cell>
          <cell r="AB70">
            <v>9142</v>
          </cell>
          <cell r="AC70">
            <v>8120</v>
          </cell>
          <cell r="AD70">
            <v>6428</v>
          </cell>
          <cell r="AE70">
            <v>6879</v>
          </cell>
        </row>
        <row r="71">
          <cell r="R71">
            <v>38812</v>
          </cell>
          <cell r="S71">
            <v>37565</v>
          </cell>
          <cell r="T71">
            <v>37205</v>
          </cell>
          <cell r="U71">
            <v>34589</v>
          </cell>
          <cell r="V71">
            <v>34285</v>
          </cell>
          <cell r="W71">
            <v>31009</v>
          </cell>
          <cell r="X71">
            <v>32445</v>
          </cell>
          <cell r="Y71">
            <v>30309</v>
          </cell>
          <cell r="Z71">
            <v>31736</v>
          </cell>
          <cell r="AA71">
            <v>33173</v>
          </cell>
          <cell r="AB71">
            <v>31198</v>
          </cell>
          <cell r="AC71">
            <v>26786</v>
          </cell>
          <cell r="AD71">
            <v>19729</v>
          </cell>
          <cell r="AE71">
            <v>18380</v>
          </cell>
        </row>
        <row r="72">
          <cell r="R72">
            <v>11310</v>
          </cell>
          <cell r="S72">
            <v>11351</v>
          </cell>
          <cell r="T72">
            <v>10908</v>
          </cell>
          <cell r="U72">
            <v>11080</v>
          </cell>
          <cell r="V72">
            <v>11527</v>
          </cell>
          <cell r="W72">
            <v>10644</v>
          </cell>
          <cell r="X72">
            <v>10047</v>
          </cell>
          <cell r="Y72">
            <v>9659</v>
          </cell>
          <cell r="Z72">
            <v>9617</v>
          </cell>
          <cell r="AA72">
            <v>9655</v>
          </cell>
          <cell r="AB72">
            <v>10137</v>
          </cell>
          <cell r="AC72">
            <v>10393</v>
          </cell>
          <cell r="AD72">
            <v>10385</v>
          </cell>
          <cell r="AE72">
            <v>10513</v>
          </cell>
        </row>
        <row r="73">
          <cell r="R73">
            <v>55429</v>
          </cell>
          <cell r="S73">
            <v>57601</v>
          </cell>
          <cell r="T73">
            <v>69099</v>
          </cell>
          <cell r="U73">
            <v>73302</v>
          </cell>
          <cell r="V73">
            <v>75464</v>
          </cell>
          <cell r="W73">
            <v>63198</v>
          </cell>
          <cell r="X73">
            <v>53968</v>
          </cell>
          <cell r="Y73">
            <v>53006</v>
          </cell>
          <cell r="Z73">
            <v>54157</v>
          </cell>
          <cell r="AA73">
            <v>56045</v>
          </cell>
          <cell r="AB73">
            <v>53965</v>
          </cell>
          <cell r="AC73">
            <v>50956</v>
          </cell>
          <cell r="AD73">
            <v>45309</v>
          </cell>
          <cell r="AE73">
            <v>44491</v>
          </cell>
        </row>
        <row r="74">
          <cell r="R74">
            <v>1969</v>
          </cell>
          <cell r="S74">
            <v>1920</v>
          </cell>
          <cell r="T74">
            <v>1820</v>
          </cell>
          <cell r="U74">
            <v>1906</v>
          </cell>
          <cell r="V74">
            <v>1506</v>
          </cell>
          <cell r="W74">
            <v>1223</v>
          </cell>
          <cell r="X74">
            <v>844</v>
          </cell>
          <cell r="Y74">
            <v>782</v>
          </cell>
          <cell r="Z74">
            <v>765</v>
          </cell>
          <cell r="AA74">
            <v>714</v>
          </cell>
          <cell r="AB74">
            <v>898</v>
          </cell>
          <cell r="AC74">
            <v>895</v>
          </cell>
          <cell r="AD74">
            <v>1130</v>
          </cell>
          <cell r="AE74">
            <v>1160</v>
          </cell>
        </row>
        <row r="75">
          <cell r="R75">
            <v>41716</v>
          </cell>
          <cell r="S75">
            <v>42787</v>
          </cell>
          <cell r="T75">
            <v>41996</v>
          </cell>
          <cell r="U75">
            <v>42475</v>
          </cell>
          <cell r="V75">
            <v>40521</v>
          </cell>
          <cell r="W75">
            <v>37406</v>
          </cell>
          <cell r="X75">
            <v>36377</v>
          </cell>
          <cell r="Y75">
            <v>38029</v>
          </cell>
          <cell r="Z75">
            <v>40003</v>
          </cell>
          <cell r="AA75">
            <v>41483</v>
          </cell>
          <cell r="AB75">
            <v>43588</v>
          </cell>
          <cell r="AC75">
            <v>44269</v>
          </cell>
          <cell r="AD75">
            <v>37338</v>
          </cell>
          <cell r="AE75">
            <v>36808</v>
          </cell>
        </row>
        <row r="76">
          <cell r="R76">
            <v>136196</v>
          </cell>
          <cell r="S76">
            <v>145117</v>
          </cell>
          <cell r="T76">
            <v>133689</v>
          </cell>
          <cell r="U76">
            <v>120895</v>
          </cell>
          <cell r="V76">
            <v>116259</v>
          </cell>
          <cell r="W76">
            <v>103705</v>
          </cell>
          <cell r="X76">
            <v>94377</v>
          </cell>
          <cell r="Y76">
            <v>92283</v>
          </cell>
          <cell r="Z76">
            <v>99083</v>
          </cell>
          <cell r="AA76">
            <v>109159</v>
          </cell>
          <cell r="AB76">
            <v>114018</v>
          </cell>
          <cell r="AC76">
            <v>113610</v>
          </cell>
          <cell r="AD76">
            <v>104792</v>
          </cell>
          <cell r="AE76">
            <v>102399</v>
          </cell>
        </row>
        <row r="77">
          <cell r="R77">
            <v>4522</v>
          </cell>
          <cell r="S77">
            <v>4417</v>
          </cell>
          <cell r="T77">
            <v>4358</v>
          </cell>
          <cell r="U77">
            <v>4131</v>
          </cell>
          <cell r="V77">
            <v>4143</v>
          </cell>
          <cell r="W77">
            <v>4491</v>
          </cell>
          <cell r="X77">
            <v>4541</v>
          </cell>
          <cell r="Y77">
            <v>3992</v>
          </cell>
          <cell r="Z77">
            <v>3894</v>
          </cell>
          <cell r="AA77">
            <v>3842</v>
          </cell>
          <cell r="AB77">
            <v>3986</v>
          </cell>
          <cell r="AC77">
            <v>4010</v>
          </cell>
          <cell r="AD77">
            <v>3788</v>
          </cell>
          <cell r="AE77">
            <v>3799</v>
          </cell>
        </row>
        <row r="78">
          <cell r="R78">
            <v>7719</v>
          </cell>
          <cell r="S78">
            <v>8266</v>
          </cell>
          <cell r="T78">
            <v>8083</v>
          </cell>
          <cell r="U78">
            <v>6149</v>
          </cell>
          <cell r="V78">
            <v>7395</v>
          </cell>
          <cell r="W78">
            <v>7256</v>
          </cell>
          <cell r="X78">
            <v>3020</v>
          </cell>
          <cell r="Y78">
            <v>2667</v>
          </cell>
          <cell r="Z78">
            <v>3108</v>
          </cell>
          <cell r="AA78">
            <v>3455</v>
          </cell>
          <cell r="AB78">
            <v>3252</v>
          </cell>
          <cell r="AC78">
            <v>2718</v>
          </cell>
          <cell r="AD78">
            <v>2714</v>
          </cell>
          <cell r="AE78">
            <v>3162</v>
          </cell>
        </row>
        <row r="79">
          <cell r="R79">
            <v>415</v>
          </cell>
          <cell r="S79">
            <v>438</v>
          </cell>
          <cell r="T79">
            <v>392</v>
          </cell>
          <cell r="U79">
            <v>289</v>
          </cell>
          <cell r="V79">
            <v>493</v>
          </cell>
          <cell r="W79">
            <v>465</v>
          </cell>
          <cell r="X79">
            <v>484</v>
          </cell>
          <cell r="Y79">
            <v>457</v>
          </cell>
          <cell r="Z79">
            <v>477</v>
          </cell>
          <cell r="AA79">
            <v>441</v>
          </cell>
          <cell r="AB79">
            <v>439</v>
          </cell>
          <cell r="AC79">
            <v>321</v>
          </cell>
          <cell r="AD79">
            <v>363</v>
          </cell>
          <cell r="AE79">
            <v>338</v>
          </cell>
        </row>
        <row r="80">
          <cell r="R80">
            <v>10704</v>
          </cell>
          <cell r="S80">
            <v>11187</v>
          </cell>
          <cell r="T80">
            <v>10829</v>
          </cell>
          <cell r="U80">
            <v>11239</v>
          </cell>
          <cell r="V80">
            <v>10120</v>
          </cell>
          <cell r="W80">
            <v>9916</v>
          </cell>
          <cell r="X80">
            <v>10325</v>
          </cell>
          <cell r="Y80">
            <v>10128</v>
          </cell>
          <cell r="Z80">
            <v>10274</v>
          </cell>
          <cell r="AA80">
            <v>11333</v>
          </cell>
          <cell r="AB80">
            <v>11574</v>
          </cell>
          <cell r="AC80">
            <v>12133</v>
          </cell>
          <cell r="AD80">
            <v>11425</v>
          </cell>
          <cell r="AE80">
            <v>11543</v>
          </cell>
        </row>
        <row r="81">
          <cell r="R81">
            <v>15915</v>
          </cell>
          <cell r="S81">
            <v>16513</v>
          </cell>
          <cell r="T81">
            <v>16722</v>
          </cell>
          <cell r="U81">
            <v>17285</v>
          </cell>
          <cell r="V81">
            <v>16260</v>
          </cell>
          <cell r="W81">
            <v>15733</v>
          </cell>
          <cell r="X81">
            <v>16244</v>
          </cell>
          <cell r="Y81">
            <v>18165</v>
          </cell>
          <cell r="Z81">
            <v>18418</v>
          </cell>
          <cell r="AA81">
            <v>19210</v>
          </cell>
          <cell r="AB81">
            <v>19936</v>
          </cell>
          <cell r="AC81">
            <v>18985</v>
          </cell>
          <cell r="AD81">
            <v>16540</v>
          </cell>
          <cell r="AE81">
            <v>15951</v>
          </cell>
        </row>
        <row r="82">
          <cell r="R82">
            <v>179937</v>
          </cell>
          <cell r="S82">
            <v>182930</v>
          </cell>
          <cell r="T82">
            <v>165785</v>
          </cell>
          <cell r="U82">
            <v>166299</v>
          </cell>
          <cell r="V82">
            <v>158635</v>
          </cell>
          <cell r="W82">
            <v>148754</v>
          </cell>
          <cell r="X82">
            <v>144987</v>
          </cell>
          <cell r="Y82">
            <v>147412</v>
          </cell>
          <cell r="Z82">
            <v>150939</v>
          </cell>
          <cell r="AA82">
            <v>153451</v>
          </cell>
          <cell r="AB82">
            <v>153455</v>
          </cell>
          <cell r="AC82">
            <v>148403</v>
          </cell>
          <cell r="AD82">
            <v>125607</v>
          </cell>
          <cell r="AE82">
            <v>119972</v>
          </cell>
        </row>
        <row r="83">
          <cell r="R83">
            <v>666246</v>
          </cell>
          <cell r="S83">
            <v>679490</v>
          </cell>
          <cell r="T83">
            <v>659095</v>
          </cell>
          <cell r="U83">
            <v>647125</v>
          </cell>
          <cell r="V83">
            <v>623319</v>
          </cell>
          <cell r="W83">
            <v>575045</v>
          </cell>
          <cell r="X83">
            <v>544137</v>
          </cell>
          <cell r="Y83">
            <v>545744</v>
          </cell>
          <cell r="Z83">
            <v>560846</v>
          </cell>
          <cell r="AA83">
            <v>580907</v>
          </cell>
          <cell r="AB83">
            <v>584854</v>
          </cell>
          <cell r="AC83">
            <v>569360</v>
          </cell>
          <cell r="AD83">
            <v>505716</v>
          </cell>
          <cell r="AE83">
            <v>493238</v>
          </cell>
        </row>
        <row r="84">
          <cell r="R84">
            <v>0.99772524765448922</v>
          </cell>
          <cell r="S84">
            <v>0.99844537049554183</v>
          </cell>
          <cell r="T84">
            <v>0.99927377367816184</v>
          </cell>
          <cell r="U84">
            <v>0.99586036025638069</v>
          </cell>
          <cell r="V84">
            <v>1.0018821888039502</v>
          </cell>
          <cell r="W84">
            <v>1.0053533059548974</v>
          </cell>
          <cell r="X84">
            <v>1.0014170901066866</v>
          </cell>
          <cell r="Y84">
            <v>1.0013026710260278</v>
          </cell>
          <cell r="Z84">
            <v>1.0020618483022805</v>
          </cell>
          <cell r="AA84">
            <v>1.002312070908109</v>
          </cell>
          <cell r="AB84">
            <v>1.0015892424725052</v>
          </cell>
          <cell r="AC84">
            <v>1.0006326889279438</v>
          </cell>
          <cell r="AD84">
            <v>1.0019158036964908</v>
          </cell>
          <cell r="AE84">
            <v>1.0030075707816226</v>
          </cell>
        </row>
      </sheetData>
      <sheetData sheetId="10">
        <row r="20">
          <cell r="H20">
            <v>420.90410493345433</v>
          </cell>
          <cell r="I20">
            <v>423.13679518832237</v>
          </cell>
          <cell r="J20">
            <v>394.67431530947567</v>
          </cell>
          <cell r="K20">
            <v>468.25061854804272</v>
          </cell>
          <cell r="L20">
            <v>344.52373444721451</v>
          </cell>
          <cell r="M20">
            <v>445.49503488725964</v>
          </cell>
          <cell r="N20">
            <v>348.28403706589631</v>
          </cell>
          <cell r="O20">
            <v>362.3397594571631</v>
          </cell>
          <cell r="P20">
            <v>371.606224056516</v>
          </cell>
          <cell r="Q20">
            <v>312.50970489313931</v>
          </cell>
          <cell r="R20">
            <v>335.2975740310236</v>
          </cell>
          <cell r="S20">
            <v>342.2055640259951</v>
          </cell>
          <cell r="T20">
            <v>402.99180686349803</v>
          </cell>
          <cell r="U20">
            <v>414.03797570414213</v>
          </cell>
          <cell r="V20">
            <v>389.97709928167609</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25.562876348592489</v>
          </cell>
          <cell r="I21">
            <v>25.698333253680506</v>
          </cell>
          <cell r="J21">
            <v>13.848576325371898</v>
          </cell>
          <cell r="K21">
            <v>28.066991307719697</v>
          </cell>
          <cell r="L21">
            <v>16.117144199118059</v>
          </cell>
          <cell r="M21">
            <v>37.124640142297991</v>
          </cell>
          <cell r="N21">
            <v>24.163570975730682</v>
          </cell>
          <cell r="O21">
            <v>20.725655611245173</v>
          </cell>
          <cell r="P21">
            <v>16.890770559431886</v>
          </cell>
          <cell r="Q21">
            <v>14.204568678363051</v>
          </cell>
          <cell r="R21">
            <v>15.240536736838072</v>
          </cell>
          <cell r="S21">
            <v>43.601175474442854</v>
          </cell>
          <cell r="T21">
            <v>51.34627945462649</v>
          </cell>
          <cell r="U21">
            <v>52.753693876351583</v>
          </cell>
          <cell r="V21">
            <v>49.688014634735822</v>
          </cell>
          <cell r="W21">
            <v>47.389006316911576</v>
          </cell>
          <cell r="X21">
            <v>39.719600078948531</v>
          </cell>
          <cell r="Y21">
            <v>42.946811008193642</v>
          </cell>
          <cell r="Z21">
            <v>42.912847331836325</v>
          </cell>
          <cell r="AA21">
            <v>45.360843253028662</v>
          </cell>
          <cell r="AB21">
            <v>43.780346509804978</v>
          </cell>
          <cell r="AC21">
            <v>37.521853433522573</v>
          </cell>
          <cell r="AD21">
            <v>21.874406648760488</v>
          </cell>
          <cell r="AE21">
            <v>28.568841979826072</v>
          </cell>
        </row>
        <row r="22">
          <cell r="G22">
            <v>148.09067407337858</v>
          </cell>
          <cell r="H22">
            <v>147.57241187782651</v>
          </cell>
          <cell r="I22">
            <v>148.35520903287315</v>
          </cell>
          <cell r="J22">
            <v>165.79860767185517</v>
          </cell>
          <cell r="K22">
            <v>173.03383335582868</v>
          </cell>
          <cell r="L22">
            <v>144.04017279599154</v>
          </cell>
          <cell r="M22">
            <v>167.02077778073459</v>
          </cell>
          <cell r="N22">
            <v>156.95175264438686</v>
          </cell>
          <cell r="O22">
            <v>159.76203940526821</v>
          </cell>
          <cell r="P22">
            <v>160.37081910472003</v>
          </cell>
          <cell r="Q22">
            <v>134.84041862377427</v>
          </cell>
          <cell r="R22">
            <v>144.66695632902375</v>
          </cell>
          <cell r="S22">
            <v>123.14160260115491</v>
          </cell>
          <cell r="T22">
            <v>145.02256658050578</v>
          </cell>
          <cell r="U22">
            <v>148.98487297542223</v>
          </cell>
          <cell r="V22">
            <v>140.3064744760587</v>
          </cell>
          <cell r="W22">
            <v>145.5638815883764</v>
          </cell>
          <cell r="X22">
            <v>115.86372571929033</v>
          </cell>
          <cell r="Y22">
            <v>125.98853086440919</v>
          </cell>
          <cell r="Z22">
            <v>141.5697676064546</v>
          </cell>
          <cell r="AA22">
            <v>139.73676861475923</v>
          </cell>
          <cell r="AB22">
            <v>137.37429289745472</v>
          </cell>
          <cell r="AC22">
            <v>118.55546948593621</v>
          </cell>
          <cell r="AD22">
            <v>121.9097195623316</v>
          </cell>
          <cell r="AE22">
            <v>123.60453687075486</v>
          </cell>
        </row>
        <row r="23">
          <cell r="G23">
            <v>285.87082646496032</v>
          </cell>
          <cell r="H23">
            <v>284.87051536995608</v>
          </cell>
          <cell r="I23">
            <v>286.38156346652335</v>
          </cell>
          <cell r="J23">
            <v>292.12065892251803</v>
          </cell>
          <cell r="K23">
            <v>295.25657380571096</v>
          </cell>
          <cell r="L23">
            <v>273.72255952617945</v>
          </cell>
          <cell r="M23">
            <v>296.99142911960104</v>
          </cell>
          <cell r="N23">
            <v>303.2728886913564</v>
          </cell>
          <cell r="O23">
            <v>305.80805486181697</v>
          </cell>
          <cell r="P23">
            <v>304.02727286374443</v>
          </cell>
          <cell r="Q23">
            <v>255.67266336902762</v>
          </cell>
          <cell r="R23">
            <v>274.31306879249058</v>
          </cell>
          <cell r="S23">
            <v>295.74791991806399</v>
          </cell>
          <cell r="T23">
            <v>348.28133891832391</v>
          </cell>
          <cell r="U23">
            <v>357.82579254635169</v>
          </cell>
          <cell r="V23">
            <v>337.03000536087393</v>
          </cell>
          <cell r="W23">
            <v>341.86317827135667</v>
          </cell>
          <cell r="X23">
            <v>297.0016363582576</v>
          </cell>
          <cell r="Y23">
            <v>256.94850517252331</v>
          </cell>
          <cell r="Z23">
            <v>276.85700974362169</v>
          </cell>
          <cell r="AA23">
            <v>297.90433494381182</v>
          </cell>
          <cell r="AB23">
            <v>295.22513781900727</v>
          </cell>
          <cell r="AC23">
            <v>265.07383573829964</v>
          </cell>
          <cell r="AD23">
            <v>267.25903800414943</v>
          </cell>
          <cell r="AE23">
            <v>299.10375236482099</v>
          </cell>
        </row>
        <row r="24">
          <cell r="G24">
            <v>881.99616063500446</v>
          </cell>
          <cell r="H24">
            <v>878.90990852982929</v>
          </cell>
          <cell r="I24">
            <v>883.57190094139946</v>
          </cell>
          <cell r="J24">
            <v>866.44215822922081</v>
          </cell>
          <cell r="K24">
            <v>964.60788783349199</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947.64197928500766</v>
          </cell>
          <cell r="U24">
            <v>973.60245291650426</v>
          </cell>
          <cell r="V24">
            <v>917.00158079266578</v>
          </cell>
          <cell r="W24">
            <v>926.19414624671435</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842.12418774695084</v>
          </cell>
        </row>
      </sheetData>
      <sheetData sheetId="11">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50">
          <cell r="G50">
            <v>1988</v>
          </cell>
          <cell r="H50">
            <v>1989</v>
          </cell>
          <cell r="I50">
            <v>1990</v>
          </cell>
          <cell r="J50">
            <v>1991</v>
          </cell>
          <cell r="K50">
            <v>1992</v>
          </cell>
          <cell r="L50">
            <v>1993</v>
          </cell>
          <cell r="M50">
            <v>1994</v>
          </cell>
          <cell r="N50">
            <v>1995</v>
          </cell>
          <cell r="O50">
            <v>1996</v>
          </cell>
          <cell r="P50">
            <v>1997</v>
          </cell>
          <cell r="Q50">
            <v>1998</v>
          </cell>
          <cell r="R50">
            <v>1999</v>
          </cell>
          <cell r="S50">
            <v>2000</v>
          </cell>
          <cell r="T50">
            <v>2001</v>
          </cell>
          <cell r="U50">
            <v>2002</v>
          </cell>
          <cell r="V50">
            <v>2003</v>
          </cell>
          <cell r="W50">
            <v>2004</v>
          </cell>
          <cell r="X50">
            <v>2005</v>
          </cell>
          <cell r="Y50">
            <v>2006</v>
          </cell>
          <cell r="Z50">
            <v>2007</v>
          </cell>
          <cell r="AA50">
            <v>2008</v>
          </cell>
          <cell r="AB50">
            <v>2009</v>
          </cell>
          <cell r="AC50">
            <v>2010</v>
          </cell>
          <cell r="AD50">
            <v>2011</v>
          </cell>
          <cell r="AE50">
            <v>2012</v>
          </cell>
        </row>
        <row r="51">
          <cell r="G51">
            <v>422.38208634660771</v>
          </cell>
          <cell r="H51">
            <v>420.90410493345433</v>
          </cell>
          <cell r="I51">
            <v>423.13679518832231</v>
          </cell>
          <cell r="J51">
            <v>394.67431530947567</v>
          </cell>
          <cell r="K51">
            <v>468.25061854804272</v>
          </cell>
          <cell r="L51">
            <v>344.52373444721451</v>
          </cell>
          <cell r="M51">
            <v>445.49503488725958</v>
          </cell>
          <cell r="N51">
            <v>348.28403706589631</v>
          </cell>
          <cell r="O51">
            <v>362.3397594571631</v>
          </cell>
          <cell r="P51">
            <v>371.60622405651606</v>
          </cell>
          <cell r="Q51">
            <v>312.50970489313931</v>
          </cell>
          <cell r="R51">
            <v>335.29757403102366</v>
          </cell>
          <cell r="S51">
            <v>342.2055640259951</v>
          </cell>
          <cell r="T51">
            <v>402.99180686349797</v>
          </cell>
          <cell r="U51">
            <v>414.03797570414213</v>
          </cell>
          <cell r="V51">
            <v>389.97709928167603</v>
          </cell>
          <cell r="W51">
            <v>391.37822136142915</v>
          </cell>
          <cell r="X51">
            <v>293.2540267496567</v>
          </cell>
          <cell r="Y51">
            <v>312.26727082893217</v>
          </cell>
          <cell r="Z51">
            <v>358.48883909919152</v>
          </cell>
          <cell r="AA51">
            <v>360.66110448832524</v>
          </cell>
          <cell r="AB51">
            <v>326.86508800620044</v>
          </cell>
          <cell r="AC51">
            <v>307.34855388727095</v>
          </cell>
          <cell r="AD51">
            <v>315.74630914426245</v>
          </cell>
          <cell r="AE51">
            <v>390.84711724540011</v>
          </cell>
        </row>
        <row r="52">
          <cell r="G52">
            <v>25.652573750057851</v>
          </cell>
          <cell r="H52">
            <v>25.562876348592493</v>
          </cell>
          <cell r="I52">
            <v>25.698333253680506</v>
          </cell>
          <cell r="J52">
            <v>13.848576325371896</v>
          </cell>
          <cell r="K52">
            <v>28.066991307719693</v>
          </cell>
          <cell r="L52">
            <v>16.117144199118062</v>
          </cell>
          <cell r="M52">
            <v>37.124640142297984</v>
          </cell>
          <cell r="N52">
            <v>24.163570975730682</v>
          </cell>
          <cell r="O52">
            <v>20.725655611245173</v>
          </cell>
          <cell r="P52">
            <v>16.890770559431886</v>
          </cell>
          <cell r="Q52">
            <v>14.204568678363051</v>
          </cell>
          <cell r="R52">
            <v>15.240536736838074</v>
          </cell>
          <cell r="S52">
            <v>43.601175474442854</v>
          </cell>
          <cell r="T52">
            <v>51.34627945462649</v>
          </cell>
          <cell r="U52">
            <v>52.753693876351583</v>
          </cell>
          <cell r="V52">
            <v>49.688014634735815</v>
          </cell>
          <cell r="W52">
            <v>47.389006316911583</v>
          </cell>
          <cell r="X52">
            <v>39.719600078948538</v>
          </cell>
          <cell r="Y52">
            <v>42.946811008193649</v>
          </cell>
          <cell r="Z52">
            <v>42.912847331836332</v>
          </cell>
          <cell r="AA52">
            <v>45.360843253028669</v>
          </cell>
          <cell r="AB52">
            <v>43.780346509804978</v>
          </cell>
          <cell r="AC52">
            <v>37.521853433522573</v>
          </cell>
          <cell r="AD52">
            <v>21.874406648760488</v>
          </cell>
          <cell r="AE52">
            <v>28.568841979826072</v>
          </cell>
        </row>
        <row r="53">
          <cell r="G53">
            <v>148.09067407337858</v>
          </cell>
          <cell r="H53">
            <v>147.57241187782651</v>
          </cell>
          <cell r="I53">
            <v>148.35520903287318</v>
          </cell>
          <cell r="J53">
            <v>165.79860767185514</v>
          </cell>
          <cell r="K53">
            <v>173.03383335582868</v>
          </cell>
          <cell r="L53">
            <v>144.04017279599154</v>
          </cell>
          <cell r="M53">
            <v>167.02077778073456</v>
          </cell>
          <cell r="N53">
            <v>156.95175264438686</v>
          </cell>
          <cell r="O53">
            <v>159.76203940526821</v>
          </cell>
          <cell r="P53">
            <v>160.37081910472</v>
          </cell>
          <cell r="Q53">
            <v>134.84041862377427</v>
          </cell>
          <cell r="R53">
            <v>144.66695632902378</v>
          </cell>
          <cell r="S53">
            <v>123.14160260115491</v>
          </cell>
          <cell r="T53">
            <v>145.02256658050578</v>
          </cell>
          <cell r="U53">
            <v>148.98487297542223</v>
          </cell>
          <cell r="V53">
            <v>140.30647447605867</v>
          </cell>
          <cell r="W53">
            <v>145.56388158837643</v>
          </cell>
          <cell r="X53">
            <v>115.86372571929033</v>
          </cell>
          <cell r="Y53">
            <v>125.98853086440919</v>
          </cell>
          <cell r="Z53">
            <v>141.5697676064546</v>
          </cell>
          <cell r="AA53">
            <v>139.7367686147592</v>
          </cell>
          <cell r="AB53">
            <v>137.37429289745472</v>
          </cell>
          <cell r="AC53">
            <v>118.55546948593621</v>
          </cell>
          <cell r="AD53">
            <v>121.90971956233162</v>
          </cell>
          <cell r="AE53">
            <v>123.60453687075486</v>
          </cell>
        </row>
        <row r="54">
          <cell r="G54">
            <v>285.87082646496026</v>
          </cell>
          <cell r="H54">
            <v>284.87051536995608</v>
          </cell>
          <cell r="I54">
            <v>286.38156346652335</v>
          </cell>
          <cell r="J54">
            <v>292.12065892251798</v>
          </cell>
          <cell r="K54">
            <v>295.2565738057109</v>
          </cell>
          <cell r="L54">
            <v>273.72255952617945</v>
          </cell>
          <cell r="M54">
            <v>296.99142911960104</v>
          </cell>
          <cell r="N54">
            <v>303.27288869135646</v>
          </cell>
          <cell r="O54">
            <v>305.80805486181691</v>
          </cell>
          <cell r="P54">
            <v>304.02727286374443</v>
          </cell>
          <cell r="Q54">
            <v>255.67266336902762</v>
          </cell>
          <cell r="R54">
            <v>274.31306879249058</v>
          </cell>
          <cell r="S54">
            <v>295.74791991806393</v>
          </cell>
          <cell r="T54">
            <v>348.28133891832385</v>
          </cell>
          <cell r="U54">
            <v>357.82579254635169</v>
          </cell>
          <cell r="V54">
            <v>337.03000536087387</v>
          </cell>
          <cell r="W54">
            <v>341.86317827135667</v>
          </cell>
          <cell r="X54">
            <v>297.0016363582576</v>
          </cell>
          <cell r="Y54">
            <v>256.94850517252331</v>
          </cell>
          <cell r="Z54">
            <v>276.85700974362169</v>
          </cell>
          <cell r="AA54">
            <v>297.90433494381182</v>
          </cell>
          <cell r="AB54">
            <v>295.22513781900722</v>
          </cell>
          <cell r="AC54">
            <v>265.07383573829964</v>
          </cell>
          <cell r="AD54">
            <v>267.25903800414949</v>
          </cell>
          <cell r="AE54">
            <v>299.10375236482099</v>
          </cell>
        </row>
        <row r="55">
          <cell r="G55">
            <v>881.99616063500446</v>
          </cell>
          <cell r="H55">
            <v>878.90990852982941</v>
          </cell>
          <cell r="I55">
            <v>883.57190094139935</v>
          </cell>
          <cell r="J55">
            <v>866.44215822922069</v>
          </cell>
          <cell r="K55">
            <v>964.60788783349187</v>
          </cell>
          <cell r="L55">
            <v>778.40348106905492</v>
          </cell>
          <cell r="M55">
            <v>946.6318819298931</v>
          </cell>
          <cell r="N55">
            <v>832.67224937737035</v>
          </cell>
          <cell r="O55">
            <v>848.63549634990864</v>
          </cell>
          <cell r="P55">
            <v>852.89507384849344</v>
          </cell>
          <cell r="Q55">
            <v>717.22734293522569</v>
          </cell>
          <cell r="R55">
            <v>769.51812330024813</v>
          </cell>
          <cell r="S55">
            <v>804.69619959655552</v>
          </cell>
          <cell r="T55">
            <v>947.64197928500778</v>
          </cell>
          <cell r="U55">
            <v>973.60245291650426</v>
          </cell>
          <cell r="V55">
            <v>917.00158079266578</v>
          </cell>
          <cell r="W55">
            <v>926.19414624671447</v>
          </cell>
          <cell r="X55">
            <v>745.8391027960281</v>
          </cell>
          <cell r="Y55">
            <v>738.15110558736103</v>
          </cell>
          <cell r="Z55">
            <v>819.82857199685373</v>
          </cell>
          <cell r="AA55">
            <v>843.66301387825172</v>
          </cell>
          <cell r="AB55">
            <v>803.24492655162635</v>
          </cell>
          <cell r="AC55">
            <v>728.49965144856913</v>
          </cell>
          <cell r="AD55">
            <v>726.78953384067529</v>
          </cell>
          <cell r="AE55">
            <v>842.12418774695072</v>
          </cell>
        </row>
      </sheetData>
      <sheetData sheetId="12">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sheetData>
      <sheetData sheetId="13"/>
      <sheetData sheetId="14"/>
      <sheetData sheetId="15"/>
      <sheetData sheetId="16">
        <row r="21">
          <cell r="G21" t="str">
            <v>Number_of_Circuits</v>
          </cell>
          <cell r="H21" t="str">
            <v>Pos_Rel</v>
          </cell>
          <cell r="I21" t="str">
            <v>ID</v>
          </cell>
        </row>
        <row r="22">
          <cell r="G22">
            <v>2</v>
          </cell>
          <cell r="H22" t="str">
            <v>Within 1 mile</v>
          </cell>
          <cell r="I22">
            <v>3337427414</v>
          </cell>
        </row>
        <row r="23">
          <cell r="G23">
            <v>1</v>
          </cell>
          <cell r="H23" t="str">
            <v>Within 1 mile</v>
          </cell>
          <cell r="I23">
            <v>3342618410</v>
          </cell>
        </row>
        <row r="24">
          <cell r="G24">
            <v>2</v>
          </cell>
          <cell r="H24" t="str">
            <v>Within 1 mile</v>
          </cell>
          <cell r="I24">
            <v>3352749805</v>
          </cell>
        </row>
        <row r="25">
          <cell r="G25">
            <v>2</v>
          </cell>
          <cell r="H25" t="str">
            <v>Not verified to be within 1 mile</v>
          </cell>
          <cell r="I25">
            <v>3349560210</v>
          </cell>
        </row>
        <row r="26">
          <cell r="G26">
            <v>1</v>
          </cell>
          <cell r="H26" t="str">
            <v>Not verified to be within 1 mile</v>
          </cell>
          <cell r="I26">
            <v>3349560228</v>
          </cell>
        </row>
        <row r="27">
          <cell r="G27">
            <v>2</v>
          </cell>
          <cell r="H27" t="str">
            <v>Not verified to be within 1 mile</v>
          </cell>
          <cell r="I27">
            <v>3349560223</v>
          </cell>
        </row>
        <row r="28">
          <cell r="G28">
            <v>1</v>
          </cell>
          <cell r="H28" t="str">
            <v>Within 165 feet</v>
          </cell>
          <cell r="I28">
            <v>3342618062</v>
          </cell>
        </row>
        <row r="29">
          <cell r="G29">
            <v>5</v>
          </cell>
          <cell r="H29" t="str">
            <v>Within 165 feet</v>
          </cell>
          <cell r="I29">
            <v>3349559673</v>
          </cell>
        </row>
        <row r="30">
          <cell r="G30">
            <v>7</v>
          </cell>
          <cell r="H30" t="str">
            <v>Within 165 feet</v>
          </cell>
          <cell r="I30">
            <v>3337405809</v>
          </cell>
        </row>
        <row r="31">
          <cell r="G31">
            <v>4</v>
          </cell>
          <cell r="H31" t="str">
            <v>Within 40 feet</v>
          </cell>
          <cell r="I31">
            <v>3337405811</v>
          </cell>
        </row>
        <row r="32">
          <cell r="G32">
            <v>4</v>
          </cell>
          <cell r="H32" t="str">
            <v>Within 1 mile</v>
          </cell>
          <cell r="I32">
            <v>3337405841</v>
          </cell>
        </row>
        <row r="33">
          <cell r="G33">
            <v>3</v>
          </cell>
          <cell r="H33" t="str">
            <v>Within 165 feet</v>
          </cell>
          <cell r="I33">
            <v>3337405851</v>
          </cell>
        </row>
        <row r="34">
          <cell r="G34">
            <v>1</v>
          </cell>
          <cell r="H34" t="str">
            <v>Within 1 mile</v>
          </cell>
          <cell r="I34">
            <v>3352750258</v>
          </cell>
        </row>
        <row r="35">
          <cell r="G35">
            <v>8</v>
          </cell>
          <cell r="H35" t="str">
            <v>Within 165 feet</v>
          </cell>
          <cell r="I35">
            <v>3337405875</v>
          </cell>
        </row>
        <row r="36">
          <cell r="G36">
            <v>6</v>
          </cell>
          <cell r="H36" t="str">
            <v>Within 165 feet</v>
          </cell>
          <cell r="I36">
            <v>3337405876</v>
          </cell>
        </row>
        <row r="37">
          <cell r="G37">
            <v>2</v>
          </cell>
          <cell r="H37" t="str">
            <v>Within 165 feet</v>
          </cell>
          <cell r="I37">
            <v>3342618042</v>
          </cell>
        </row>
        <row r="38">
          <cell r="G38">
            <v>4</v>
          </cell>
          <cell r="H38" t="str">
            <v>Within 1 mile</v>
          </cell>
          <cell r="I38">
            <v>3365669816</v>
          </cell>
        </row>
        <row r="39">
          <cell r="G39">
            <v>3</v>
          </cell>
          <cell r="H39" t="str">
            <v>Within 40 feet</v>
          </cell>
          <cell r="I39">
            <v>3337405945</v>
          </cell>
        </row>
        <row r="40">
          <cell r="G40">
            <v>2</v>
          </cell>
          <cell r="H40" t="str">
            <v>Within 1 mile</v>
          </cell>
          <cell r="I40">
            <v>3337428205</v>
          </cell>
        </row>
        <row r="41">
          <cell r="G41">
            <v>2</v>
          </cell>
          <cell r="H41" t="str">
            <v>Not Verified to be within 1 mile</v>
          </cell>
          <cell r="I41">
            <v>3342618238</v>
          </cell>
        </row>
        <row r="42">
          <cell r="G42">
            <v>2</v>
          </cell>
          <cell r="H42" t="str">
            <v>Not Verified to be within 1 mile</v>
          </cell>
          <cell r="I42">
            <v>3342618215</v>
          </cell>
        </row>
        <row r="43">
          <cell r="G43">
            <v>3</v>
          </cell>
          <cell r="H43" t="str">
            <v>Within 1 mile</v>
          </cell>
          <cell r="I43">
            <v>3337405994</v>
          </cell>
        </row>
        <row r="44">
          <cell r="G44">
            <v>1</v>
          </cell>
          <cell r="H44" t="str">
            <v>Within 40 feet</v>
          </cell>
          <cell r="I44">
            <v>3349559578</v>
          </cell>
        </row>
        <row r="45">
          <cell r="G45">
            <v>3</v>
          </cell>
          <cell r="H45" t="str">
            <v>Not Verified to be within 1 mile</v>
          </cell>
          <cell r="I45">
            <v>3342618203</v>
          </cell>
        </row>
        <row r="46">
          <cell r="G46">
            <v>8</v>
          </cell>
          <cell r="H46" t="str">
            <v>Within 165 feet</v>
          </cell>
          <cell r="I46">
            <v>3337406029</v>
          </cell>
        </row>
        <row r="47">
          <cell r="G47">
            <v>6</v>
          </cell>
          <cell r="H47" t="str">
            <v>Within 40 feet</v>
          </cell>
          <cell r="I47">
            <v>3337406039</v>
          </cell>
        </row>
        <row r="48">
          <cell r="G48">
            <v>5</v>
          </cell>
          <cell r="H48" t="str">
            <v>Within 40 feet</v>
          </cell>
          <cell r="I48">
            <v>3337427457</v>
          </cell>
        </row>
        <row r="49">
          <cell r="G49">
            <v>3</v>
          </cell>
          <cell r="H49" t="str">
            <v>Within 40 feet</v>
          </cell>
          <cell r="I49">
            <v>3352750139</v>
          </cell>
        </row>
        <row r="50">
          <cell r="G50">
            <v>1</v>
          </cell>
          <cell r="H50" t="str">
            <v>Within 40 feet</v>
          </cell>
          <cell r="I50">
            <v>3352750138</v>
          </cell>
        </row>
        <row r="51">
          <cell r="G51">
            <v>1</v>
          </cell>
          <cell r="H51" t="str">
            <v>Not Verified to be within 1 mile</v>
          </cell>
          <cell r="I51">
            <v>3342618050</v>
          </cell>
        </row>
        <row r="52">
          <cell r="G52">
            <v>5</v>
          </cell>
          <cell r="H52" t="str">
            <v>Within 165 feet</v>
          </cell>
          <cell r="I52">
            <v>3337406065</v>
          </cell>
        </row>
        <row r="53">
          <cell r="G53">
            <v>1</v>
          </cell>
          <cell r="H53" t="str">
            <v>Within 1 mile</v>
          </cell>
          <cell r="I53">
            <v>3337406075</v>
          </cell>
        </row>
        <row r="54">
          <cell r="G54">
            <v>4</v>
          </cell>
          <cell r="H54" t="str">
            <v>Within 40 feet</v>
          </cell>
          <cell r="I54">
            <v>3353097876</v>
          </cell>
        </row>
        <row r="55">
          <cell r="G55">
            <v>2</v>
          </cell>
          <cell r="H55" t="str">
            <v>Not Verified to be within 1 mile</v>
          </cell>
          <cell r="I55">
            <v>3342618108</v>
          </cell>
        </row>
        <row r="56">
          <cell r="G56">
            <v>5</v>
          </cell>
          <cell r="H56" t="str">
            <v>Within 1 mile</v>
          </cell>
          <cell r="I56">
            <v>3337406092</v>
          </cell>
        </row>
        <row r="57">
          <cell r="G57">
            <v>4</v>
          </cell>
          <cell r="H57" t="str">
            <v>Within 40 feet</v>
          </cell>
          <cell r="I57">
            <v>3349559515</v>
          </cell>
        </row>
        <row r="58">
          <cell r="G58">
            <v>3</v>
          </cell>
          <cell r="H58" t="str">
            <v>Within 40 feet</v>
          </cell>
          <cell r="I58">
            <v>3337406222</v>
          </cell>
        </row>
        <row r="59">
          <cell r="G59">
            <v>1</v>
          </cell>
          <cell r="H59" t="str">
            <v>Within 40 feet</v>
          </cell>
          <cell r="I59">
            <v>3349559567</v>
          </cell>
        </row>
        <row r="60">
          <cell r="G60">
            <v>3</v>
          </cell>
          <cell r="H60" t="str">
            <v>Not verified to be within 1 mile</v>
          </cell>
          <cell r="I60">
            <v>3337406235</v>
          </cell>
        </row>
        <row r="61">
          <cell r="G61">
            <v>3</v>
          </cell>
          <cell r="H61" t="str">
            <v>Not Verified to be within 1 mile</v>
          </cell>
          <cell r="I61">
            <v>3337406236</v>
          </cell>
        </row>
        <row r="62">
          <cell r="G62">
            <v>1</v>
          </cell>
          <cell r="H62" t="str">
            <v>Within 1 mile</v>
          </cell>
          <cell r="I62">
            <v>3337427508</v>
          </cell>
        </row>
        <row r="63">
          <cell r="G63">
            <v>9</v>
          </cell>
          <cell r="H63" t="str">
            <v>Within 40 feet</v>
          </cell>
          <cell r="I63">
            <v>3337406253</v>
          </cell>
        </row>
        <row r="64">
          <cell r="G64">
            <v>1</v>
          </cell>
          <cell r="H64" t="str">
            <v>Not Verified to be within 1 mile</v>
          </cell>
          <cell r="I64">
            <v>3342618167</v>
          </cell>
        </row>
        <row r="65">
          <cell r="G65">
            <v>1</v>
          </cell>
          <cell r="H65" t="str">
            <v>Not Verified to be within 1 mile</v>
          </cell>
          <cell r="I65">
            <v>3342618232</v>
          </cell>
        </row>
        <row r="66">
          <cell r="G66">
            <v>2</v>
          </cell>
          <cell r="H66" t="str">
            <v>Within 40 feet</v>
          </cell>
          <cell r="I66">
            <v>3349559646</v>
          </cell>
        </row>
        <row r="67">
          <cell r="G67">
            <v>2</v>
          </cell>
          <cell r="H67" t="str">
            <v>Within 1 mile</v>
          </cell>
          <cell r="I67">
            <v>3342618182</v>
          </cell>
        </row>
        <row r="68">
          <cell r="G68">
            <v>2</v>
          </cell>
          <cell r="H68" t="str">
            <v>Not Verified to be within 1 mile</v>
          </cell>
          <cell r="I68">
            <v>3337406279</v>
          </cell>
        </row>
        <row r="69">
          <cell r="G69">
            <v>1</v>
          </cell>
          <cell r="H69" t="str">
            <v>Within 40 feet</v>
          </cell>
          <cell r="I69">
            <v>3349559565</v>
          </cell>
        </row>
        <row r="70">
          <cell r="G70">
            <v>3</v>
          </cell>
          <cell r="H70" t="str">
            <v>Within 165 feet</v>
          </cell>
          <cell r="I70">
            <v>3337406291</v>
          </cell>
        </row>
        <row r="71">
          <cell r="G71">
            <v>1</v>
          </cell>
          <cell r="H71" t="str">
            <v>Not Verified to be within 1 mile</v>
          </cell>
          <cell r="I71">
            <v>3342618333</v>
          </cell>
        </row>
        <row r="72">
          <cell r="G72">
            <v>1</v>
          </cell>
          <cell r="H72" t="str">
            <v>Not verified to be within 1 mile</v>
          </cell>
          <cell r="I72">
            <v>3349560041</v>
          </cell>
        </row>
        <row r="73">
          <cell r="G73">
            <v>1</v>
          </cell>
          <cell r="H73" t="str">
            <v>Not verified to be within 1 mile</v>
          </cell>
          <cell r="I73">
            <v>3349560331</v>
          </cell>
        </row>
        <row r="74">
          <cell r="G74">
            <v>2</v>
          </cell>
          <cell r="H74" t="str">
            <v>Within 1 mile</v>
          </cell>
          <cell r="I74">
            <v>3342618130</v>
          </cell>
        </row>
        <row r="75">
          <cell r="G75">
            <v>4</v>
          </cell>
          <cell r="H75" t="str">
            <v>Within 165 feet</v>
          </cell>
          <cell r="I75">
            <v>3353098108</v>
          </cell>
        </row>
        <row r="76">
          <cell r="G76">
            <v>2</v>
          </cell>
          <cell r="H76" t="str">
            <v>Within 40 feet</v>
          </cell>
          <cell r="I76">
            <v>3337406325</v>
          </cell>
        </row>
        <row r="77">
          <cell r="G77">
            <v>2</v>
          </cell>
          <cell r="H77" t="str">
            <v>Within 165 feet</v>
          </cell>
          <cell r="I77">
            <v>3337406328</v>
          </cell>
        </row>
        <row r="78">
          <cell r="G78">
            <v>4</v>
          </cell>
          <cell r="H78" t="str">
            <v>Within 165 feet</v>
          </cell>
          <cell r="I78">
            <v>3349559676</v>
          </cell>
        </row>
        <row r="79">
          <cell r="G79">
            <v>5</v>
          </cell>
          <cell r="H79" t="str">
            <v>Not verified to be within 1 mile</v>
          </cell>
          <cell r="I79">
            <v>3349560178</v>
          </cell>
        </row>
        <row r="80">
          <cell r="G80">
            <v>6</v>
          </cell>
          <cell r="H80" t="str">
            <v>Within 165 feet</v>
          </cell>
          <cell r="I80">
            <v>3337406371</v>
          </cell>
        </row>
        <row r="81">
          <cell r="G81">
            <v>2</v>
          </cell>
          <cell r="H81" t="str">
            <v>Within 1 mile</v>
          </cell>
          <cell r="I81">
            <v>3342617827</v>
          </cell>
        </row>
        <row r="82">
          <cell r="G82">
            <v>2</v>
          </cell>
          <cell r="H82" t="str">
            <v>Within 1 mile</v>
          </cell>
          <cell r="I82">
            <v>3337406374</v>
          </cell>
        </row>
        <row r="83">
          <cell r="G83">
            <v>3</v>
          </cell>
          <cell r="H83" t="str">
            <v>Within 1 mile</v>
          </cell>
          <cell r="I83">
            <v>3337428236</v>
          </cell>
        </row>
        <row r="84">
          <cell r="G84">
            <v>2</v>
          </cell>
          <cell r="H84" t="str">
            <v>Within 165 feet</v>
          </cell>
          <cell r="I84">
            <v>3337406412</v>
          </cell>
        </row>
        <row r="85">
          <cell r="G85">
            <v>1</v>
          </cell>
          <cell r="H85" t="str">
            <v>Not verified to be within 1 mile</v>
          </cell>
          <cell r="I85">
            <v>3349560076</v>
          </cell>
        </row>
        <row r="86">
          <cell r="G86">
            <v>2</v>
          </cell>
          <cell r="H86" t="str">
            <v>Not Verified to be within 1 mile</v>
          </cell>
          <cell r="I86">
            <v>3342618126</v>
          </cell>
        </row>
        <row r="87">
          <cell r="G87">
            <v>1</v>
          </cell>
          <cell r="H87" t="str">
            <v>Not Verified to be within 1 mile</v>
          </cell>
          <cell r="I87">
            <v>3342618089</v>
          </cell>
        </row>
        <row r="88">
          <cell r="G88">
            <v>2</v>
          </cell>
          <cell r="H88" t="str">
            <v>Within 165 feet</v>
          </cell>
          <cell r="I88">
            <v>3352749992</v>
          </cell>
        </row>
        <row r="89">
          <cell r="G89">
            <v>1</v>
          </cell>
          <cell r="H89" t="str">
            <v>Within 165 feet</v>
          </cell>
          <cell r="I89">
            <v>3338290484</v>
          </cell>
        </row>
        <row r="90">
          <cell r="G90">
            <v>1</v>
          </cell>
          <cell r="H90" t="str">
            <v>Not Verified to be within 1 mile</v>
          </cell>
          <cell r="I90">
            <v>3342618281</v>
          </cell>
        </row>
        <row r="91">
          <cell r="G91">
            <v>3</v>
          </cell>
          <cell r="H91" t="str">
            <v>Within 40 feet</v>
          </cell>
          <cell r="I91">
            <v>3337406568</v>
          </cell>
        </row>
        <row r="92">
          <cell r="G92">
            <v>2</v>
          </cell>
          <cell r="H92" t="str">
            <v>Within 1 mile</v>
          </cell>
          <cell r="I92">
            <v>3352749896</v>
          </cell>
        </row>
        <row r="93">
          <cell r="G93">
            <v>4</v>
          </cell>
          <cell r="H93" t="str">
            <v>Within 165 feet</v>
          </cell>
          <cell r="I93">
            <v>3337406590</v>
          </cell>
        </row>
        <row r="94">
          <cell r="G94">
            <v>4</v>
          </cell>
          <cell r="H94" t="str">
            <v>Within 40 feet</v>
          </cell>
          <cell r="I94">
            <v>3337406602</v>
          </cell>
        </row>
        <row r="95">
          <cell r="G95">
            <v>2</v>
          </cell>
          <cell r="H95" t="str">
            <v>Within 1 mile</v>
          </cell>
          <cell r="I95">
            <v>3352749982</v>
          </cell>
        </row>
        <row r="96">
          <cell r="G96">
            <v>1</v>
          </cell>
          <cell r="H96" t="str">
            <v>Not Verified to be within 1 mile</v>
          </cell>
          <cell r="I96">
            <v>3337406632</v>
          </cell>
        </row>
        <row r="97">
          <cell r="G97">
            <v>3</v>
          </cell>
          <cell r="H97" t="str">
            <v>Within 165 feet</v>
          </cell>
          <cell r="I97">
            <v>3337406649</v>
          </cell>
        </row>
        <row r="98">
          <cell r="G98">
            <v>2</v>
          </cell>
          <cell r="H98" t="str">
            <v>Not verified to be within 1 mile</v>
          </cell>
          <cell r="I98">
            <v>3349559693</v>
          </cell>
        </row>
        <row r="99">
          <cell r="G99">
            <v>2</v>
          </cell>
          <cell r="H99" t="str">
            <v>Within 1 mile</v>
          </cell>
          <cell r="I99">
            <v>3353097619</v>
          </cell>
        </row>
        <row r="100">
          <cell r="G100">
            <v>2</v>
          </cell>
          <cell r="H100" t="str">
            <v>Not verified to be within 1 mile</v>
          </cell>
          <cell r="I100">
            <v>3349559868</v>
          </cell>
        </row>
        <row r="101">
          <cell r="G101">
            <v>1</v>
          </cell>
          <cell r="H101" t="str">
            <v>Within 1 mile</v>
          </cell>
          <cell r="I101">
            <v>3342618366</v>
          </cell>
        </row>
        <row r="102">
          <cell r="G102">
            <v>3</v>
          </cell>
          <cell r="H102" t="str">
            <v>Not verified to be within 1 mile</v>
          </cell>
          <cell r="I102">
            <v>3349560078</v>
          </cell>
        </row>
        <row r="103">
          <cell r="G103">
            <v>4</v>
          </cell>
          <cell r="H103" t="str">
            <v>Within 1 mile</v>
          </cell>
          <cell r="I103">
            <v>3337406789</v>
          </cell>
        </row>
        <row r="104">
          <cell r="G104">
            <v>3</v>
          </cell>
          <cell r="H104" t="str">
            <v>Within 1 mile</v>
          </cell>
          <cell r="I104">
            <v>3337406795</v>
          </cell>
        </row>
        <row r="105">
          <cell r="G105">
            <v>2</v>
          </cell>
          <cell r="H105" t="str">
            <v>Within 1 mile</v>
          </cell>
          <cell r="I105">
            <v>3337406808</v>
          </cell>
        </row>
        <row r="106">
          <cell r="G106">
            <v>4</v>
          </cell>
          <cell r="H106" t="str">
            <v>Within 1 mile</v>
          </cell>
          <cell r="I106">
            <v>3337406818</v>
          </cell>
        </row>
        <row r="107">
          <cell r="G107">
            <v>0</v>
          </cell>
          <cell r="H107" t="str">
            <v>Within 165 feet</v>
          </cell>
          <cell r="I107">
            <v>3337406821</v>
          </cell>
        </row>
        <row r="108">
          <cell r="G108">
            <v>0</v>
          </cell>
          <cell r="H108" t="str">
            <v>Within 1 mile</v>
          </cell>
          <cell r="I108">
            <v>3337406822</v>
          </cell>
        </row>
        <row r="109">
          <cell r="G109">
            <v>2</v>
          </cell>
          <cell r="H109" t="str">
            <v>Within 1 mile</v>
          </cell>
          <cell r="I109">
            <v>3352749976</v>
          </cell>
        </row>
        <row r="110">
          <cell r="G110">
            <v>7</v>
          </cell>
          <cell r="H110" t="str">
            <v>Within 40 feet</v>
          </cell>
          <cell r="I110">
            <v>3337406824</v>
          </cell>
        </row>
        <row r="111">
          <cell r="G111">
            <v>5</v>
          </cell>
          <cell r="H111" t="str">
            <v>Within 1 mile</v>
          </cell>
          <cell r="I111">
            <v>3337406842</v>
          </cell>
        </row>
        <row r="112">
          <cell r="G112">
            <v>3</v>
          </cell>
          <cell r="H112" t="str">
            <v>Within 1 mile</v>
          </cell>
          <cell r="I112">
            <v>3341136911</v>
          </cell>
        </row>
        <row r="113">
          <cell r="G113">
            <v>1</v>
          </cell>
          <cell r="H113" t="str">
            <v>Not Verified to be within 1 mile</v>
          </cell>
          <cell r="I113">
            <v>3342618111</v>
          </cell>
        </row>
        <row r="114">
          <cell r="G114">
            <v>3</v>
          </cell>
          <cell r="H114" t="str">
            <v>Not Verified to be within 1 mile</v>
          </cell>
          <cell r="I114">
            <v>3342618095</v>
          </cell>
        </row>
        <row r="115">
          <cell r="G115">
            <v>5</v>
          </cell>
          <cell r="H115" t="str">
            <v>Within 1 mile</v>
          </cell>
          <cell r="I115">
            <v>3337406867</v>
          </cell>
        </row>
        <row r="116">
          <cell r="G116">
            <v>2</v>
          </cell>
          <cell r="H116" t="str">
            <v>Within 1 mile</v>
          </cell>
          <cell r="I116">
            <v>3337406868</v>
          </cell>
        </row>
        <row r="117">
          <cell r="G117">
            <v>2</v>
          </cell>
          <cell r="H117" t="str">
            <v>Not Verified to be within 1 mile</v>
          </cell>
          <cell r="I117">
            <v>3342618197</v>
          </cell>
        </row>
        <row r="118">
          <cell r="G118">
            <v>2</v>
          </cell>
          <cell r="H118" t="str">
            <v>Within 165 feet</v>
          </cell>
          <cell r="I118">
            <v>3337406880</v>
          </cell>
        </row>
        <row r="119">
          <cell r="G119">
            <v>2</v>
          </cell>
          <cell r="H119" t="str">
            <v>Within 165 feet</v>
          </cell>
          <cell r="I119">
            <v>3349560088</v>
          </cell>
        </row>
        <row r="120">
          <cell r="G120">
            <v>2</v>
          </cell>
          <cell r="H120" t="str">
            <v>Within 1 mile</v>
          </cell>
          <cell r="I120">
            <v>3352750254</v>
          </cell>
        </row>
        <row r="121">
          <cell r="G121">
            <v>2</v>
          </cell>
          <cell r="H121" t="str">
            <v>Within 165 feet</v>
          </cell>
          <cell r="I121">
            <v>3337406994</v>
          </cell>
        </row>
        <row r="122">
          <cell r="G122">
            <v>2</v>
          </cell>
          <cell r="H122" t="str">
            <v>Within 165 feet</v>
          </cell>
          <cell r="I122">
            <v>3337406995</v>
          </cell>
        </row>
        <row r="123">
          <cell r="G123">
            <v>2</v>
          </cell>
          <cell r="H123" t="str">
            <v>Within 165 feet</v>
          </cell>
          <cell r="I123">
            <v>3337407000</v>
          </cell>
        </row>
        <row r="124">
          <cell r="G124">
            <v>1</v>
          </cell>
          <cell r="H124" t="str">
            <v>Within 165 feet</v>
          </cell>
          <cell r="I124">
            <v>3337407041</v>
          </cell>
        </row>
        <row r="125">
          <cell r="G125">
            <v>1</v>
          </cell>
          <cell r="H125" t="str">
            <v>Within 165 feet</v>
          </cell>
          <cell r="I125">
            <v>3349560137</v>
          </cell>
        </row>
        <row r="126">
          <cell r="G126">
            <v>1</v>
          </cell>
          <cell r="H126" t="str">
            <v>Within 1 mile</v>
          </cell>
          <cell r="I126">
            <v>3337428131</v>
          </cell>
        </row>
        <row r="127">
          <cell r="G127">
            <v>15</v>
          </cell>
          <cell r="H127" t="str">
            <v>Within 165 feet</v>
          </cell>
          <cell r="I127">
            <v>3337407067</v>
          </cell>
        </row>
        <row r="128">
          <cell r="G128">
            <v>3</v>
          </cell>
          <cell r="H128" t="str">
            <v>Not verified to be within 1 mile</v>
          </cell>
          <cell r="I128">
            <v>3349559961</v>
          </cell>
        </row>
        <row r="129">
          <cell r="G129">
            <v>2</v>
          </cell>
          <cell r="H129" t="str">
            <v>Within 1 mile</v>
          </cell>
          <cell r="I129">
            <v>3352749859</v>
          </cell>
        </row>
        <row r="130">
          <cell r="G130">
            <v>2</v>
          </cell>
          <cell r="H130" t="str">
            <v>Not verified to be within 1 mile</v>
          </cell>
          <cell r="I130">
            <v>3337407118</v>
          </cell>
        </row>
        <row r="131">
          <cell r="G131">
            <v>1</v>
          </cell>
          <cell r="H131" t="str">
            <v>Within 1 mile</v>
          </cell>
          <cell r="I131">
            <v>3337407116</v>
          </cell>
        </row>
        <row r="132">
          <cell r="G132">
            <v>2</v>
          </cell>
          <cell r="H132" t="str">
            <v>Within 1 mile</v>
          </cell>
          <cell r="I132">
            <v>3352750273</v>
          </cell>
        </row>
        <row r="133">
          <cell r="G133">
            <v>1</v>
          </cell>
          <cell r="H133" t="str">
            <v>Not verified to be within 1 mile</v>
          </cell>
          <cell r="I133">
            <v>3349560072</v>
          </cell>
        </row>
        <row r="134">
          <cell r="G134">
            <v>2</v>
          </cell>
          <cell r="H134" t="str">
            <v>Not verified to be within 1 mile</v>
          </cell>
          <cell r="I134">
            <v>3349559794</v>
          </cell>
        </row>
        <row r="135">
          <cell r="G135">
            <v>4</v>
          </cell>
          <cell r="H135" t="str">
            <v>Within 40 feet</v>
          </cell>
          <cell r="I135">
            <v>3337407138</v>
          </cell>
        </row>
        <row r="136">
          <cell r="G136">
            <v>0</v>
          </cell>
          <cell r="H136" t="str">
            <v>Within 1 mile</v>
          </cell>
          <cell r="I136">
            <v>3352750212</v>
          </cell>
        </row>
        <row r="137">
          <cell r="G137">
            <v>1</v>
          </cell>
          <cell r="H137" t="str">
            <v>Not Verified to be within 1 mile</v>
          </cell>
          <cell r="I137">
            <v>3342618103</v>
          </cell>
        </row>
        <row r="138">
          <cell r="G138">
            <v>6</v>
          </cell>
          <cell r="H138" t="str">
            <v>Within 1 mile</v>
          </cell>
          <cell r="I138">
            <v>3337407183</v>
          </cell>
        </row>
        <row r="139">
          <cell r="G139">
            <v>1</v>
          </cell>
          <cell r="H139" t="str">
            <v>Within 1 mile</v>
          </cell>
          <cell r="I139">
            <v>3337428299</v>
          </cell>
        </row>
        <row r="140">
          <cell r="G140">
            <v>1</v>
          </cell>
          <cell r="H140" t="str">
            <v>Within 165 feet</v>
          </cell>
          <cell r="I140">
            <v>3337407204</v>
          </cell>
        </row>
        <row r="141">
          <cell r="G141">
            <v>4</v>
          </cell>
          <cell r="H141" t="str">
            <v>Within 40 feet</v>
          </cell>
          <cell r="I141">
            <v>3337407237</v>
          </cell>
        </row>
        <row r="142">
          <cell r="G142">
            <v>2</v>
          </cell>
          <cell r="H142" t="str">
            <v>Within 1 mile</v>
          </cell>
          <cell r="I142">
            <v>3337407254</v>
          </cell>
        </row>
        <row r="143">
          <cell r="G143">
            <v>1</v>
          </cell>
          <cell r="H143" t="str">
            <v>Not Verified to be within 1 mile</v>
          </cell>
          <cell r="I143">
            <v>3342618135</v>
          </cell>
        </row>
        <row r="144">
          <cell r="G144">
            <v>17</v>
          </cell>
          <cell r="H144" t="str">
            <v>Within 165 feet</v>
          </cell>
          <cell r="I144">
            <v>3337407277</v>
          </cell>
        </row>
        <row r="145">
          <cell r="G145">
            <v>3</v>
          </cell>
          <cell r="H145" t="str">
            <v>Within 1 mile</v>
          </cell>
          <cell r="I145">
            <v>3337428017</v>
          </cell>
        </row>
        <row r="146">
          <cell r="G146">
            <v>6</v>
          </cell>
          <cell r="H146" t="str">
            <v>Within 165 feet</v>
          </cell>
          <cell r="I146">
            <v>3337407283</v>
          </cell>
        </row>
        <row r="147">
          <cell r="G147">
            <v>2</v>
          </cell>
          <cell r="H147" t="str">
            <v>Not verified to be within 1 mile</v>
          </cell>
          <cell r="I147">
            <v>3349560031</v>
          </cell>
        </row>
        <row r="148">
          <cell r="G148">
            <v>1</v>
          </cell>
          <cell r="H148" t="str">
            <v>Within 1 mile</v>
          </cell>
          <cell r="I148">
            <v>3342617843</v>
          </cell>
        </row>
        <row r="149">
          <cell r="G149">
            <v>8</v>
          </cell>
          <cell r="H149" t="str">
            <v>Within 165 feet</v>
          </cell>
          <cell r="I149">
            <v>3337407300</v>
          </cell>
        </row>
        <row r="150">
          <cell r="G150">
            <v>2</v>
          </cell>
          <cell r="H150" t="str">
            <v>Within 165 feet</v>
          </cell>
          <cell r="I150">
            <v>3337407303</v>
          </cell>
        </row>
        <row r="151">
          <cell r="G151">
            <v>1</v>
          </cell>
          <cell r="H151" t="str">
            <v>Within 165 feet</v>
          </cell>
          <cell r="I151">
            <v>3342618041</v>
          </cell>
        </row>
        <row r="152">
          <cell r="G152">
            <v>1</v>
          </cell>
          <cell r="H152" t="str">
            <v>Within 1 mile</v>
          </cell>
          <cell r="I152">
            <v>3353098092</v>
          </cell>
        </row>
        <row r="153">
          <cell r="G153">
            <v>5</v>
          </cell>
          <cell r="H153" t="str">
            <v>Within 40 feet</v>
          </cell>
          <cell r="I153">
            <v>3353097805</v>
          </cell>
        </row>
        <row r="154">
          <cell r="G154">
            <v>8</v>
          </cell>
          <cell r="H154" t="str">
            <v>Within 40 feet</v>
          </cell>
          <cell r="I154">
            <v>3337430122</v>
          </cell>
        </row>
        <row r="155">
          <cell r="G155">
            <v>2</v>
          </cell>
          <cell r="H155" t="str">
            <v>Within 1 mile</v>
          </cell>
          <cell r="I155">
            <v>3342618390</v>
          </cell>
        </row>
        <row r="156">
          <cell r="G156">
            <v>2</v>
          </cell>
          <cell r="H156" t="str">
            <v>Within 165 feet</v>
          </cell>
          <cell r="I156">
            <v>3342618358</v>
          </cell>
        </row>
        <row r="157">
          <cell r="G157">
            <v>2</v>
          </cell>
          <cell r="H157" t="str">
            <v>Within 165 feet</v>
          </cell>
          <cell r="I157">
            <v>3342618316</v>
          </cell>
        </row>
        <row r="158">
          <cell r="G158">
            <v>1</v>
          </cell>
          <cell r="H158" t="str">
            <v>Within 165 feet</v>
          </cell>
          <cell r="I158">
            <v>3337407432</v>
          </cell>
        </row>
        <row r="159">
          <cell r="G159">
            <v>2</v>
          </cell>
          <cell r="H159" t="str">
            <v>Within 165 feet</v>
          </cell>
          <cell r="I159">
            <v>3342617461</v>
          </cell>
        </row>
        <row r="160">
          <cell r="G160">
            <v>1</v>
          </cell>
          <cell r="H160" t="str">
            <v>Not Verified to be within 1 mile</v>
          </cell>
          <cell r="I160">
            <v>3342618150</v>
          </cell>
        </row>
        <row r="161">
          <cell r="G161">
            <v>3</v>
          </cell>
          <cell r="H161" t="str">
            <v>Not Verified to be within 1 mile</v>
          </cell>
          <cell r="I161">
            <v>3342617892</v>
          </cell>
        </row>
        <row r="162">
          <cell r="G162">
            <v>2</v>
          </cell>
          <cell r="H162" t="str">
            <v>Within 165 feet</v>
          </cell>
          <cell r="I162">
            <v>3337407446</v>
          </cell>
        </row>
        <row r="163">
          <cell r="G163">
            <v>1</v>
          </cell>
          <cell r="H163" t="str">
            <v>Within 1 mile</v>
          </cell>
          <cell r="I163">
            <v>3337407462</v>
          </cell>
        </row>
        <row r="164">
          <cell r="G164">
            <v>10</v>
          </cell>
          <cell r="H164" t="str">
            <v>Within 165 feet</v>
          </cell>
          <cell r="I164">
            <v>3337407478</v>
          </cell>
        </row>
        <row r="165">
          <cell r="G165">
            <v>15</v>
          </cell>
          <cell r="H165" t="str">
            <v>Within 40 feet</v>
          </cell>
          <cell r="I165">
            <v>3337407492</v>
          </cell>
        </row>
        <row r="166">
          <cell r="G166">
            <v>2</v>
          </cell>
          <cell r="H166" t="str">
            <v>Within 1 mile</v>
          </cell>
          <cell r="I166">
            <v>3337407495</v>
          </cell>
        </row>
        <row r="167">
          <cell r="G167">
            <v>4</v>
          </cell>
          <cell r="H167" t="str">
            <v>Within 40 feet</v>
          </cell>
          <cell r="I167">
            <v>3349559549</v>
          </cell>
        </row>
        <row r="168">
          <cell r="G168">
            <v>5</v>
          </cell>
          <cell r="H168" t="str">
            <v>Within 165 feet</v>
          </cell>
          <cell r="I168">
            <v>3337407512</v>
          </cell>
        </row>
        <row r="169">
          <cell r="G169">
            <v>2</v>
          </cell>
          <cell r="H169" t="str">
            <v>Not Verified to be within 1 mile</v>
          </cell>
          <cell r="I169">
            <v>3342618415</v>
          </cell>
        </row>
        <row r="170">
          <cell r="G170">
            <v>3</v>
          </cell>
          <cell r="H170" t="str">
            <v>Within 40 feet</v>
          </cell>
          <cell r="I170">
            <v>3337407551</v>
          </cell>
        </row>
        <row r="171">
          <cell r="G171">
            <v>2</v>
          </cell>
          <cell r="H171" t="str">
            <v>Within 40 feet</v>
          </cell>
          <cell r="I171">
            <v>3353097803</v>
          </cell>
        </row>
        <row r="172">
          <cell r="G172">
            <v>1</v>
          </cell>
          <cell r="H172" t="str">
            <v>Within 165 feet</v>
          </cell>
          <cell r="I172">
            <v>3342618045</v>
          </cell>
        </row>
        <row r="173">
          <cell r="G173">
            <v>3</v>
          </cell>
          <cell r="H173" t="str">
            <v>Within 1 mile</v>
          </cell>
          <cell r="I173">
            <v>3342618189</v>
          </cell>
        </row>
        <row r="174">
          <cell r="G174">
            <v>3</v>
          </cell>
          <cell r="H174" t="str">
            <v>Within 165 feet</v>
          </cell>
          <cell r="I174">
            <v>3349559930</v>
          </cell>
        </row>
        <row r="175">
          <cell r="G175">
            <v>6</v>
          </cell>
          <cell r="H175" t="str">
            <v>Within 1 mile</v>
          </cell>
          <cell r="I175">
            <v>3337407591</v>
          </cell>
        </row>
        <row r="176">
          <cell r="G176">
            <v>2</v>
          </cell>
          <cell r="H176" t="str">
            <v>Within 165 feet</v>
          </cell>
          <cell r="I176">
            <v>3337407592</v>
          </cell>
        </row>
        <row r="177">
          <cell r="G177">
            <v>2</v>
          </cell>
          <cell r="H177" t="str">
            <v>Not Verified to be within 1 mile</v>
          </cell>
          <cell r="I177">
            <v>3342618257</v>
          </cell>
        </row>
        <row r="178">
          <cell r="G178">
            <v>1</v>
          </cell>
          <cell r="H178" t="str">
            <v>Within 1 mile</v>
          </cell>
          <cell r="I178">
            <v>3353097518</v>
          </cell>
        </row>
        <row r="179">
          <cell r="G179">
            <v>2</v>
          </cell>
          <cell r="H179" t="str">
            <v>Within 165 feet</v>
          </cell>
          <cell r="I179">
            <v>3352750017</v>
          </cell>
        </row>
        <row r="180">
          <cell r="G180">
            <v>1</v>
          </cell>
          <cell r="H180" t="str">
            <v>Within 1 mile</v>
          </cell>
          <cell r="I180">
            <v>3337407624</v>
          </cell>
        </row>
        <row r="181">
          <cell r="G181">
            <v>2</v>
          </cell>
          <cell r="H181" t="str">
            <v>Within 165 feet</v>
          </cell>
          <cell r="I181">
            <v>3349559689</v>
          </cell>
        </row>
        <row r="182">
          <cell r="G182">
            <v>1</v>
          </cell>
          <cell r="H182" t="str">
            <v>Not Verified to be within 1 mile</v>
          </cell>
          <cell r="I182">
            <v>3337407636</v>
          </cell>
        </row>
        <row r="183">
          <cell r="G183">
            <v>2</v>
          </cell>
          <cell r="H183" t="str">
            <v>Within 40 feet</v>
          </cell>
          <cell r="I183">
            <v>3352750117</v>
          </cell>
        </row>
        <row r="184">
          <cell r="G184">
            <v>1</v>
          </cell>
          <cell r="H184" t="str">
            <v>Not verified to be within 1 mile</v>
          </cell>
          <cell r="I184">
            <v>3349559951</v>
          </cell>
        </row>
        <row r="185">
          <cell r="G185">
            <v>2</v>
          </cell>
          <cell r="H185" t="str">
            <v>Within 165 feet</v>
          </cell>
          <cell r="I185">
            <v>3337407673</v>
          </cell>
        </row>
        <row r="186">
          <cell r="G186">
            <v>2</v>
          </cell>
          <cell r="H186" t="str">
            <v>Within 165 feet</v>
          </cell>
          <cell r="I186">
            <v>3342618421</v>
          </cell>
        </row>
        <row r="187">
          <cell r="G187">
            <v>3</v>
          </cell>
          <cell r="H187" t="str">
            <v>Within 1 mile</v>
          </cell>
          <cell r="I187">
            <v>3337407696</v>
          </cell>
        </row>
        <row r="188">
          <cell r="G188">
            <v>1</v>
          </cell>
          <cell r="H188" t="str">
            <v>Within 1 mile</v>
          </cell>
          <cell r="I188">
            <v>3337407698</v>
          </cell>
        </row>
        <row r="189">
          <cell r="G189">
            <v>2</v>
          </cell>
          <cell r="H189" t="str">
            <v>Within 165 feet</v>
          </cell>
          <cell r="I189">
            <v>3349559674</v>
          </cell>
        </row>
        <row r="190">
          <cell r="G190">
            <v>1</v>
          </cell>
          <cell r="H190" t="str">
            <v>Within 40 feet</v>
          </cell>
          <cell r="I190">
            <v>3349559551</v>
          </cell>
        </row>
        <row r="191">
          <cell r="G191">
            <v>2</v>
          </cell>
          <cell r="H191" t="str">
            <v>Not verified to be within 1 mile</v>
          </cell>
          <cell r="I191">
            <v>3337407717</v>
          </cell>
        </row>
        <row r="192">
          <cell r="G192">
            <v>2</v>
          </cell>
          <cell r="H192" t="str">
            <v>Within 1 mile</v>
          </cell>
          <cell r="I192">
            <v>3352749858</v>
          </cell>
        </row>
        <row r="193">
          <cell r="G193">
            <v>1</v>
          </cell>
          <cell r="H193" t="str">
            <v>Within 1 mile</v>
          </cell>
          <cell r="I193">
            <v>3337428694</v>
          </cell>
        </row>
        <row r="194">
          <cell r="G194">
            <v>34</v>
          </cell>
          <cell r="H194" t="str">
            <v>Within 40 feet</v>
          </cell>
          <cell r="I194">
            <v>3337407745</v>
          </cell>
        </row>
        <row r="195">
          <cell r="G195">
            <v>8</v>
          </cell>
          <cell r="H195" t="str">
            <v>Within 40 feet</v>
          </cell>
          <cell r="I195">
            <v>3352750349</v>
          </cell>
        </row>
        <row r="196">
          <cell r="G196">
            <v>2</v>
          </cell>
          <cell r="H196" t="str">
            <v>Within 165 feet</v>
          </cell>
          <cell r="I196">
            <v>3337428160</v>
          </cell>
        </row>
        <row r="197">
          <cell r="G197">
            <v>1</v>
          </cell>
          <cell r="H197" t="str">
            <v>Not Verified to be within 1 mile</v>
          </cell>
          <cell r="I197">
            <v>3337407749</v>
          </cell>
        </row>
        <row r="198">
          <cell r="G198">
            <v>2</v>
          </cell>
          <cell r="H198" t="str">
            <v>Not Verified to be within 1 mile</v>
          </cell>
          <cell r="I198">
            <v>3337407750</v>
          </cell>
        </row>
        <row r="199">
          <cell r="G199">
            <v>1</v>
          </cell>
          <cell r="H199" t="str">
            <v>Not Verified to be within 1 mile</v>
          </cell>
          <cell r="I199">
            <v>3342618313</v>
          </cell>
        </row>
        <row r="200">
          <cell r="G200">
            <v>1</v>
          </cell>
          <cell r="H200" t="str">
            <v>Within 1 mile</v>
          </cell>
          <cell r="I200">
            <v>3337428335</v>
          </cell>
        </row>
        <row r="201">
          <cell r="G201">
            <v>1</v>
          </cell>
          <cell r="H201" t="str">
            <v>Within 1 mile</v>
          </cell>
          <cell r="I201">
            <v>3342618000</v>
          </cell>
        </row>
        <row r="202">
          <cell r="G202">
            <v>4</v>
          </cell>
          <cell r="H202" t="str">
            <v>Within 165 feet</v>
          </cell>
          <cell r="I202">
            <v>3337407783</v>
          </cell>
        </row>
        <row r="203">
          <cell r="G203">
            <v>3</v>
          </cell>
          <cell r="H203" t="str">
            <v>Within 165 feet</v>
          </cell>
          <cell r="I203">
            <v>3337407785</v>
          </cell>
        </row>
        <row r="204">
          <cell r="G204">
            <v>4</v>
          </cell>
          <cell r="H204" t="str">
            <v>Not Verified to be within 1 mile</v>
          </cell>
          <cell r="I204">
            <v>3342618139</v>
          </cell>
        </row>
        <row r="205">
          <cell r="G205">
            <v>2</v>
          </cell>
          <cell r="H205" t="str">
            <v>Within 1 mile</v>
          </cell>
          <cell r="I205">
            <v>3342618180</v>
          </cell>
        </row>
        <row r="206">
          <cell r="G206">
            <v>4</v>
          </cell>
          <cell r="H206" t="str">
            <v>Not verified to be within 1 mile</v>
          </cell>
          <cell r="I206">
            <v>3349559718</v>
          </cell>
        </row>
        <row r="207">
          <cell r="G207">
            <v>2</v>
          </cell>
          <cell r="H207" t="str">
            <v>Within 1 mile</v>
          </cell>
          <cell r="I207">
            <v>3352750215</v>
          </cell>
        </row>
        <row r="208">
          <cell r="G208">
            <v>1</v>
          </cell>
          <cell r="H208" t="str">
            <v>Within 165 feet</v>
          </cell>
          <cell r="I208">
            <v>3342618263</v>
          </cell>
        </row>
        <row r="209">
          <cell r="G209">
            <v>23</v>
          </cell>
          <cell r="H209" t="str">
            <v>Within 40 feet</v>
          </cell>
          <cell r="I209">
            <v>3337407825</v>
          </cell>
        </row>
        <row r="210">
          <cell r="G210">
            <v>1</v>
          </cell>
          <cell r="H210" t="str">
            <v>Not verified to be within 1 mile</v>
          </cell>
          <cell r="I210">
            <v>3349559962</v>
          </cell>
        </row>
        <row r="211">
          <cell r="G211">
            <v>1</v>
          </cell>
          <cell r="H211" t="str">
            <v>Within 1 mile</v>
          </cell>
          <cell r="I211">
            <v>3337407830</v>
          </cell>
        </row>
        <row r="212">
          <cell r="G212">
            <v>5</v>
          </cell>
          <cell r="H212" t="str">
            <v>Within 40 feet</v>
          </cell>
          <cell r="I212">
            <v>3337407839</v>
          </cell>
        </row>
        <row r="213">
          <cell r="G213">
            <v>1</v>
          </cell>
          <cell r="H213" t="str">
            <v>Not verified to be within 1 mile</v>
          </cell>
          <cell r="I213">
            <v>3349560338</v>
          </cell>
        </row>
        <row r="214">
          <cell r="G214">
            <v>2</v>
          </cell>
          <cell r="H214" t="str">
            <v>Within 165 feet</v>
          </cell>
          <cell r="I214">
            <v>3337407856</v>
          </cell>
        </row>
        <row r="215">
          <cell r="G215">
            <v>3</v>
          </cell>
          <cell r="H215" t="str">
            <v>Within 1 mile</v>
          </cell>
          <cell r="I215">
            <v>3337407871</v>
          </cell>
        </row>
        <row r="216">
          <cell r="G216">
            <v>4</v>
          </cell>
          <cell r="H216" t="str">
            <v>Within 1 mile</v>
          </cell>
          <cell r="I216">
            <v>3337427710</v>
          </cell>
        </row>
        <row r="217">
          <cell r="G217">
            <v>3</v>
          </cell>
          <cell r="H217" t="str">
            <v>Within 165 feet</v>
          </cell>
          <cell r="I217">
            <v>3337407876</v>
          </cell>
        </row>
        <row r="218">
          <cell r="G218">
            <v>2</v>
          </cell>
          <cell r="H218" t="str">
            <v>Within 40 feet</v>
          </cell>
          <cell r="I218">
            <v>3337407878</v>
          </cell>
        </row>
        <row r="219">
          <cell r="G219">
            <v>2</v>
          </cell>
          <cell r="H219" t="str">
            <v>Within 165 feet</v>
          </cell>
          <cell r="I219">
            <v>3349560168</v>
          </cell>
        </row>
        <row r="220">
          <cell r="G220">
            <v>4</v>
          </cell>
          <cell r="H220" t="str">
            <v>Within 165 feet</v>
          </cell>
          <cell r="I220">
            <v>3352750222</v>
          </cell>
        </row>
        <row r="221">
          <cell r="G221">
            <v>3</v>
          </cell>
          <cell r="H221" t="str">
            <v>Within 40 feet</v>
          </cell>
          <cell r="I221">
            <v>3337407899</v>
          </cell>
        </row>
        <row r="222">
          <cell r="G222">
            <v>2</v>
          </cell>
          <cell r="H222" t="str">
            <v>Within 165 feet</v>
          </cell>
          <cell r="I222">
            <v>3338290448</v>
          </cell>
        </row>
        <row r="223">
          <cell r="G223">
            <v>0</v>
          </cell>
          <cell r="H223" t="str">
            <v>Within 40 feet</v>
          </cell>
          <cell r="I223">
            <v>3337407919</v>
          </cell>
        </row>
        <row r="224">
          <cell r="G224">
            <v>2</v>
          </cell>
          <cell r="H224" t="str">
            <v>Within 165 feet</v>
          </cell>
          <cell r="I224">
            <v>3342617952</v>
          </cell>
        </row>
        <row r="225">
          <cell r="G225">
            <v>3</v>
          </cell>
          <cell r="H225" t="str">
            <v>Within 1 mile</v>
          </cell>
          <cell r="I225">
            <v>3337407968</v>
          </cell>
        </row>
        <row r="226">
          <cell r="G226">
            <v>2</v>
          </cell>
          <cell r="H226" t="str">
            <v>Within 165 feet</v>
          </cell>
          <cell r="I226">
            <v>3337407977</v>
          </cell>
        </row>
        <row r="227">
          <cell r="G227">
            <v>1</v>
          </cell>
          <cell r="H227" t="str">
            <v>Not verified to be within 1 mile</v>
          </cell>
          <cell r="I227">
            <v>3349560205</v>
          </cell>
        </row>
        <row r="228">
          <cell r="G228">
            <v>3</v>
          </cell>
          <cell r="H228" t="str">
            <v>Within 165 feet</v>
          </cell>
          <cell r="I228">
            <v>3337407984</v>
          </cell>
        </row>
        <row r="229">
          <cell r="G229">
            <v>11</v>
          </cell>
          <cell r="H229" t="str">
            <v>Within 40 feet</v>
          </cell>
          <cell r="I229">
            <v>3337408001</v>
          </cell>
        </row>
        <row r="230">
          <cell r="G230">
            <v>1</v>
          </cell>
          <cell r="H230" t="str">
            <v>Within 1 mile</v>
          </cell>
          <cell r="I230">
            <v>3337408003</v>
          </cell>
        </row>
        <row r="231">
          <cell r="G231">
            <v>2</v>
          </cell>
          <cell r="H231" t="str">
            <v>Within 40 feet</v>
          </cell>
          <cell r="I231">
            <v>3353097874</v>
          </cell>
        </row>
        <row r="232">
          <cell r="G232">
            <v>6</v>
          </cell>
          <cell r="H232" t="str">
            <v>Within 165 feet</v>
          </cell>
          <cell r="I232">
            <v>3349559970</v>
          </cell>
        </row>
        <row r="233">
          <cell r="G233">
            <v>1</v>
          </cell>
          <cell r="H233" t="str">
            <v>Not verified to be within 1 mile</v>
          </cell>
          <cell r="I233">
            <v>3349559998</v>
          </cell>
        </row>
        <row r="234">
          <cell r="G234">
            <v>2</v>
          </cell>
          <cell r="H234" t="str">
            <v>Within 1 mile</v>
          </cell>
          <cell r="I234">
            <v>3337408026</v>
          </cell>
        </row>
        <row r="235">
          <cell r="G235">
            <v>4</v>
          </cell>
          <cell r="H235" t="str">
            <v>Within 40 feet</v>
          </cell>
          <cell r="I235">
            <v>3337408044</v>
          </cell>
        </row>
        <row r="236">
          <cell r="G236">
            <v>2</v>
          </cell>
          <cell r="H236" t="str">
            <v>Within 165 feet</v>
          </cell>
          <cell r="I236">
            <v>3338155032</v>
          </cell>
        </row>
        <row r="237">
          <cell r="G237">
            <v>2</v>
          </cell>
          <cell r="H237" t="str">
            <v>Within 1 mile</v>
          </cell>
          <cell r="I237">
            <v>3342617832</v>
          </cell>
        </row>
        <row r="238">
          <cell r="G238">
            <v>2</v>
          </cell>
          <cell r="H238" t="str">
            <v>Within 1 mile</v>
          </cell>
          <cell r="I238">
            <v>3352749888</v>
          </cell>
        </row>
        <row r="239">
          <cell r="G239">
            <v>1</v>
          </cell>
          <cell r="H239" t="str">
            <v>Within 1 mile</v>
          </cell>
          <cell r="I239">
            <v>3337428031</v>
          </cell>
        </row>
        <row r="240">
          <cell r="G240">
            <v>12</v>
          </cell>
          <cell r="H240" t="str">
            <v>Within 40 feet</v>
          </cell>
          <cell r="I240">
            <v>3337408135</v>
          </cell>
        </row>
        <row r="241">
          <cell r="G241">
            <v>3</v>
          </cell>
          <cell r="H241" t="str">
            <v>Within 1 mile</v>
          </cell>
          <cell r="I241">
            <v>3337427407</v>
          </cell>
        </row>
        <row r="242">
          <cell r="G242">
            <v>1</v>
          </cell>
          <cell r="H242" t="str">
            <v>Within 165 feet</v>
          </cell>
          <cell r="I242">
            <v>3337408146</v>
          </cell>
        </row>
        <row r="243">
          <cell r="G243">
            <v>1</v>
          </cell>
          <cell r="H243" t="str">
            <v>Within 40 feet</v>
          </cell>
          <cell r="I243">
            <v>3349559641</v>
          </cell>
        </row>
        <row r="244">
          <cell r="G244">
            <v>1</v>
          </cell>
          <cell r="H244" t="str">
            <v>Within 40 feet</v>
          </cell>
          <cell r="I244">
            <v>3337408167</v>
          </cell>
        </row>
        <row r="245">
          <cell r="G245">
            <v>1</v>
          </cell>
          <cell r="H245" t="str">
            <v>Not verified to be within 1 mile</v>
          </cell>
          <cell r="I245">
            <v>3349559856</v>
          </cell>
        </row>
        <row r="246">
          <cell r="G246">
            <v>2</v>
          </cell>
          <cell r="H246" t="str">
            <v>Within 1 mile</v>
          </cell>
          <cell r="I246">
            <v>3342617895</v>
          </cell>
        </row>
        <row r="247">
          <cell r="G247">
            <v>3</v>
          </cell>
          <cell r="H247" t="str">
            <v>Within 1 mile</v>
          </cell>
          <cell r="I247">
            <v>3337428310</v>
          </cell>
        </row>
        <row r="248">
          <cell r="G248">
            <v>1</v>
          </cell>
          <cell r="H248" t="str">
            <v>Not Verified to be within 1 mile</v>
          </cell>
          <cell r="I248">
            <v>3342618279</v>
          </cell>
        </row>
        <row r="249">
          <cell r="G249">
            <v>3</v>
          </cell>
          <cell r="H249" t="str">
            <v>Not Verified to be within 1 mile</v>
          </cell>
          <cell r="I249">
            <v>3342618204</v>
          </cell>
        </row>
        <row r="250">
          <cell r="G250">
            <v>4</v>
          </cell>
          <cell r="H250" t="str">
            <v>Within 165 feet</v>
          </cell>
          <cell r="I250">
            <v>3337408230</v>
          </cell>
        </row>
        <row r="251">
          <cell r="G251">
            <v>2</v>
          </cell>
          <cell r="H251" t="str">
            <v>Within 1 mile</v>
          </cell>
          <cell r="I251">
            <v>3337428233</v>
          </cell>
        </row>
        <row r="252">
          <cell r="G252">
            <v>1</v>
          </cell>
          <cell r="H252" t="str">
            <v>Within 1 mile</v>
          </cell>
          <cell r="I252">
            <v>3337408235</v>
          </cell>
        </row>
        <row r="253">
          <cell r="G253">
            <v>2</v>
          </cell>
          <cell r="H253" t="str">
            <v>Within 1 mile</v>
          </cell>
          <cell r="I253">
            <v>3342617817</v>
          </cell>
        </row>
        <row r="254">
          <cell r="G254">
            <v>2</v>
          </cell>
          <cell r="H254" t="str">
            <v>Not Verified to be within 1 mile</v>
          </cell>
          <cell r="I254">
            <v>3342618337</v>
          </cell>
        </row>
        <row r="255">
          <cell r="G255">
            <v>1</v>
          </cell>
          <cell r="H255" t="str">
            <v>Within 1 mile</v>
          </cell>
          <cell r="I255">
            <v>3353097795</v>
          </cell>
        </row>
        <row r="256">
          <cell r="G256">
            <v>1</v>
          </cell>
          <cell r="H256" t="str">
            <v>Within 1 mile</v>
          </cell>
          <cell r="I256">
            <v>3337408270</v>
          </cell>
        </row>
        <row r="257">
          <cell r="G257">
            <v>1</v>
          </cell>
          <cell r="H257" t="str">
            <v>Within 1 mile</v>
          </cell>
          <cell r="I257">
            <v>3337408281</v>
          </cell>
        </row>
        <row r="258">
          <cell r="G258">
            <v>1</v>
          </cell>
          <cell r="H258" t="str">
            <v>Not verified to be within 1 mile</v>
          </cell>
          <cell r="I258">
            <v>3349560015</v>
          </cell>
        </row>
        <row r="259">
          <cell r="G259">
            <v>8</v>
          </cell>
          <cell r="H259" t="str">
            <v>Not Verified to be within 1 mile</v>
          </cell>
          <cell r="I259">
            <v>3337408287</v>
          </cell>
        </row>
        <row r="260">
          <cell r="G260">
            <v>2</v>
          </cell>
          <cell r="H260" t="str">
            <v>Not Verified to be within 1 mile</v>
          </cell>
          <cell r="I260">
            <v>3337408295</v>
          </cell>
        </row>
        <row r="261">
          <cell r="G261">
            <v>4</v>
          </cell>
          <cell r="H261" t="str">
            <v>Within 1 mile</v>
          </cell>
          <cell r="I261">
            <v>3337408315</v>
          </cell>
        </row>
        <row r="262">
          <cell r="G262">
            <v>2</v>
          </cell>
          <cell r="H262" t="str">
            <v>Within 1 mile</v>
          </cell>
          <cell r="I262">
            <v>3337408321</v>
          </cell>
        </row>
        <row r="263">
          <cell r="G263">
            <v>2</v>
          </cell>
          <cell r="H263" t="str">
            <v>Within 165 feet</v>
          </cell>
          <cell r="I263">
            <v>3349559761</v>
          </cell>
        </row>
        <row r="264">
          <cell r="G264">
            <v>1</v>
          </cell>
          <cell r="H264" t="str">
            <v>Not verified to be within 1 mile</v>
          </cell>
          <cell r="I264">
            <v>3349559960</v>
          </cell>
        </row>
        <row r="265">
          <cell r="G265">
            <v>2</v>
          </cell>
          <cell r="H265" t="str">
            <v>Not Verified to be within 1 mile</v>
          </cell>
          <cell r="I265">
            <v>3342618283</v>
          </cell>
        </row>
        <row r="266">
          <cell r="G266">
            <v>5</v>
          </cell>
          <cell r="H266" t="str">
            <v>Within 40 feet</v>
          </cell>
          <cell r="I266">
            <v>3349559511</v>
          </cell>
        </row>
        <row r="267">
          <cell r="G267">
            <v>1</v>
          </cell>
          <cell r="H267" t="str">
            <v>Within 1 mile</v>
          </cell>
          <cell r="I267">
            <v>3352749990</v>
          </cell>
        </row>
        <row r="268">
          <cell r="G268">
            <v>3</v>
          </cell>
          <cell r="H268" t="str">
            <v>Not verified to be within 1 mile</v>
          </cell>
          <cell r="I268">
            <v>3337408409</v>
          </cell>
        </row>
        <row r="269">
          <cell r="G269">
            <v>3</v>
          </cell>
          <cell r="H269" t="str">
            <v>Within 1 mile</v>
          </cell>
          <cell r="I269">
            <v>3337408420</v>
          </cell>
        </row>
        <row r="270">
          <cell r="G270">
            <v>4</v>
          </cell>
          <cell r="H270" t="str">
            <v>Within 40 feet</v>
          </cell>
          <cell r="I270">
            <v>3337408422</v>
          </cell>
        </row>
        <row r="271">
          <cell r="G271">
            <v>3</v>
          </cell>
          <cell r="H271" t="str">
            <v>Within 1 mile</v>
          </cell>
          <cell r="I271">
            <v>3337408462</v>
          </cell>
        </row>
        <row r="272">
          <cell r="G272">
            <v>2</v>
          </cell>
          <cell r="H272" t="str">
            <v>Within 1 mile</v>
          </cell>
          <cell r="I272">
            <v>3342618365</v>
          </cell>
        </row>
        <row r="273">
          <cell r="G273">
            <v>11</v>
          </cell>
          <cell r="H273" t="str">
            <v>Within 165 feet</v>
          </cell>
          <cell r="I273">
            <v>3337408470</v>
          </cell>
        </row>
        <row r="274">
          <cell r="G274">
            <v>2</v>
          </cell>
          <cell r="H274" t="str">
            <v>Not Verified to be within 1 mile</v>
          </cell>
          <cell r="I274">
            <v>3342618146</v>
          </cell>
        </row>
        <row r="275">
          <cell r="G275">
            <v>2</v>
          </cell>
          <cell r="H275" t="str">
            <v>Within 1 mile</v>
          </cell>
          <cell r="I275">
            <v>3342618380</v>
          </cell>
        </row>
        <row r="276">
          <cell r="G276">
            <v>4</v>
          </cell>
          <cell r="H276" t="str">
            <v>Within 165 feet</v>
          </cell>
          <cell r="I276">
            <v>3349559763</v>
          </cell>
        </row>
        <row r="277">
          <cell r="G277">
            <v>10</v>
          </cell>
          <cell r="H277" t="str">
            <v>Within 165 feet</v>
          </cell>
          <cell r="I277">
            <v>3337408558</v>
          </cell>
        </row>
        <row r="278">
          <cell r="G278">
            <v>1</v>
          </cell>
          <cell r="H278" t="str">
            <v>Within 1 mile</v>
          </cell>
          <cell r="I278">
            <v>3337428281</v>
          </cell>
        </row>
        <row r="279">
          <cell r="G279">
            <v>2</v>
          </cell>
          <cell r="H279" t="str">
            <v>Within 1 mile</v>
          </cell>
          <cell r="I279">
            <v>3337408594</v>
          </cell>
        </row>
        <row r="280">
          <cell r="G280">
            <v>4</v>
          </cell>
          <cell r="H280" t="str">
            <v>Within 40 feet</v>
          </cell>
          <cell r="I280">
            <v>3337408593</v>
          </cell>
        </row>
        <row r="281">
          <cell r="G281">
            <v>4</v>
          </cell>
          <cell r="H281" t="str">
            <v>Within 40 feet</v>
          </cell>
          <cell r="I281">
            <v>3337408606</v>
          </cell>
        </row>
        <row r="282">
          <cell r="G282">
            <v>2</v>
          </cell>
          <cell r="H282" t="str">
            <v>Not verified to be within 1 mile</v>
          </cell>
          <cell r="I282">
            <v>3349560085</v>
          </cell>
        </row>
        <row r="283">
          <cell r="G283">
            <v>1</v>
          </cell>
          <cell r="H283" t="str">
            <v>Within 1 mile</v>
          </cell>
          <cell r="I283">
            <v>3337428291</v>
          </cell>
        </row>
        <row r="284">
          <cell r="G284">
            <v>1</v>
          </cell>
          <cell r="H284" t="str">
            <v>Not Verified to be within 1 mile</v>
          </cell>
          <cell r="I284">
            <v>3342618164</v>
          </cell>
        </row>
        <row r="285">
          <cell r="G285">
            <v>3</v>
          </cell>
          <cell r="H285" t="str">
            <v>Within 165 feet</v>
          </cell>
          <cell r="I285">
            <v>3342618217</v>
          </cell>
        </row>
        <row r="286">
          <cell r="G286">
            <v>1</v>
          </cell>
          <cell r="H286" t="str">
            <v>Not verified to be within 1 mile</v>
          </cell>
          <cell r="I286">
            <v>3349559717</v>
          </cell>
        </row>
        <row r="287">
          <cell r="G287">
            <v>2</v>
          </cell>
          <cell r="H287" t="str">
            <v>Within 40 feet</v>
          </cell>
          <cell r="I287">
            <v>3353097902</v>
          </cell>
        </row>
        <row r="288">
          <cell r="G288">
            <v>2</v>
          </cell>
          <cell r="H288" t="str">
            <v>Within 40 feet</v>
          </cell>
          <cell r="I288">
            <v>3349559561</v>
          </cell>
        </row>
        <row r="289">
          <cell r="G289">
            <v>2</v>
          </cell>
          <cell r="H289" t="str">
            <v>Within 165 feet</v>
          </cell>
          <cell r="I289">
            <v>3349559712</v>
          </cell>
        </row>
        <row r="290">
          <cell r="G290">
            <v>7</v>
          </cell>
          <cell r="H290" t="str">
            <v>Within 165 feet</v>
          </cell>
          <cell r="I290">
            <v>3337408698</v>
          </cell>
        </row>
        <row r="291">
          <cell r="G291">
            <v>1</v>
          </cell>
          <cell r="H291" t="str">
            <v>Not verified to be within 1 mile</v>
          </cell>
          <cell r="I291">
            <v>3349559934</v>
          </cell>
        </row>
        <row r="292">
          <cell r="G292">
            <v>1</v>
          </cell>
          <cell r="H292" t="str">
            <v>Within 1 mile</v>
          </cell>
          <cell r="I292">
            <v>3337408707</v>
          </cell>
        </row>
        <row r="293">
          <cell r="G293">
            <v>1</v>
          </cell>
          <cell r="H293" t="str">
            <v>Not verified to be within 1 mile</v>
          </cell>
          <cell r="I293">
            <v>3349560238</v>
          </cell>
        </row>
        <row r="294">
          <cell r="G294">
            <v>4</v>
          </cell>
          <cell r="H294" t="str">
            <v>Within 165 feet</v>
          </cell>
          <cell r="I294">
            <v>3342618104</v>
          </cell>
        </row>
        <row r="295">
          <cell r="G295">
            <v>4</v>
          </cell>
          <cell r="H295" t="str">
            <v>Within 1 mile</v>
          </cell>
          <cell r="I295">
            <v>3337408757</v>
          </cell>
        </row>
        <row r="296">
          <cell r="G296">
            <v>3</v>
          </cell>
          <cell r="H296" t="str">
            <v>Within 1 mile</v>
          </cell>
          <cell r="I296">
            <v>3337428082</v>
          </cell>
        </row>
        <row r="297">
          <cell r="G297">
            <v>1</v>
          </cell>
          <cell r="H297" t="str">
            <v>Within 1 mile</v>
          </cell>
          <cell r="I297">
            <v>3337408809</v>
          </cell>
        </row>
        <row r="298">
          <cell r="G298">
            <v>1</v>
          </cell>
          <cell r="H298" t="str">
            <v>Not Verified to be within 1 mile</v>
          </cell>
          <cell r="I298">
            <v>3342618220</v>
          </cell>
        </row>
        <row r="299">
          <cell r="G299">
            <v>2</v>
          </cell>
          <cell r="H299" t="str">
            <v>Not Verified to be within 1 mile</v>
          </cell>
          <cell r="I299">
            <v>3337408817</v>
          </cell>
        </row>
        <row r="300">
          <cell r="G300">
            <v>6</v>
          </cell>
          <cell r="H300" t="str">
            <v>Within 40 feet</v>
          </cell>
          <cell r="I300">
            <v>3337408830</v>
          </cell>
        </row>
        <row r="301">
          <cell r="G301">
            <v>1</v>
          </cell>
          <cell r="H301" t="str">
            <v>Within 1 mile</v>
          </cell>
          <cell r="I301">
            <v>3342618377</v>
          </cell>
        </row>
        <row r="302">
          <cell r="G302">
            <v>2</v>
          </cell>
          <cell r="H302" t="str">
            <v>Within 1 mile</v>
          </cell>
          <cell r="I302">
            <v>3353098144</v>
          </cell>
        </row>
        <row r="303">
          <cell r="G303">
            <v>1</v>
          </cell>
          <cell r="H303" t="str">
            <v>Within 1 mile</v>
          </cell>
          <cell r="I303">
            <v>3337408846</v>
          </cell>
        </row>
        <row r="304">
          <cell r="G304">
            <v>2</v>
          </cell>
          <cell r="H304" t="str">
            <v>Within 165 feet</v>
          </cell>
          <cell r="I304">
            <v>3337408852</v>
          </cell>
        </row>
        <row r="305">
          <cell r="G305">
            <v>1</v>
          </cell>
          <cell r="H305" t="str">
            <v>Within 1 mile</v>
          </cell>
          <cell r="I305">
            <v>3352749880</v>
          </cell>
        </row>
        <row r="306">
          <cell r="G306">
            <v>11</v>
          </cell>
          <cell r="H306" t="str">
            <v>Within 165 feet</v>
          </cell>
          <cell r="I306">
            <v>3337408861</v>
          </cell>
        </row>
        <row r="307">
          <cell r="G307">
            <v>5</v>
          </cell>
          <cell r="H307" t="str">
            <v>Within 165 feet</v>
          </cell>
          <cell r="I307">
            <v>3342617938</v>
          </cell>
        </row>
        <row r="308">
          <cell r="G308">
            <v>1</v>
          </cell>
          <cell r="H308" t="str">
            <v>Within 165 feet</v>
          </cell>
          <cell r="I308">
            <v>3342617899</v>
          </cell>
        </row>
        <row r="309">
          <cell r="G309">
            <v>2</v>
          </cell>
          <cell r="H309" t="str">
            <v>Within 40 feet</v>
          </cell>
          <cell r="I309">
            <v>3337408868</v>
          </cell>
        </row>
        <row r="310">
          <cell r="G310">
            <v>3</v>
          </cell>
          <cell r="H310" t="str">
            <v>Within 1 mile</v>
          </cell>
          <cell r="I310">
            <v>3353097787</v>
          </cell>
        </row>
        <row r="311">
          <cell r="G311">
            <v>2</v>
          </cell>
          <cell r="H311" t="str">
            <v>Within 40 feet</v>
          </cell>
          <cell r="I311">
            <v>3349559512</v>
          </cell>
        </row>
        <row r="312">
          <cell r="G312">
            <v>3</v>
          </cell>
          <cell r="H312" t="str">
            <v>Within 165 feet</v>
          </cell>
          <cell r="I312">
            <v>3337408897</v>
          </cell>
        </row>
        <row r="313">
          <cell r="G313">
            <v>6</v>
          </cell>
          <cell r="H313" t="str">
            <v>Within 1 mile</v>
          </cell>
          <cell r="I313">
            <v>3337408908</v>
          </cell>
        </row>
        <row r="314">
          <cell r="G314">
            <v>2</v>
          </cell>
          <cell r="H314" t="str">
            <v>Within 1 mile</v>
          </cell>
          <cell r="I314">
            <v>3337428278</v>
          </cell>
        </row>
        <row r="315">
          <cell r="G315">
            <v>3</v>
          </cell>
          <cell r="H315" t="str">
            <v>Within 165 feet</v>
          </cell>
          <cell r="I315">
            <v>3337408917</v>
          </cell>
        </row>
        <row r="316">
          <cell r="G316">
            <v>3</v>
          </cell>
          <cell r="H316" t="str">
            <v>Within 165 feet</v>
          </cell>
          <cell r="I316">
            <v>3349559758</v>
          </cell>
        </row>
        <row r="317">
          <cell r="G317">
            <v>3</v>
          </cell>
          <cell r="H317" t="str">
            <v>Not verified to be within 1 mile</v>
          </cell>
          <cell r="I317">
            <v>3365669814</v>
          </cell>
        </row>
        <row r="318">
          <cell r="G318">
            <v>5</v>
          </cell>
          <cell r="H318" t="str">
            <v>Within 165 feet</v>
          </cell>
          <cell r="I318">
            <v>3337408977</v>
          </cell>
        </row>
        <row r="319">
          <cell r="G319">
            <v>2</v>
          </cell>
          <cell r="H319" t="str">
            <v>Within 1 mile</v>
          </cell>
          <cell r="I319">
            <v>3342617894</v>
          </cell>
        </row>
        <row r="320">
          <cell r="G320">
            <v>1</v>
          </cell>
          <cell r="H320" t="str">
            <v>Not verified to be within 1 mile</v>
          </cell>
          <cell r="I320">
            <v>3349560119</v>
          </cell>
        </row>
        <row r="321">
          <cell r="G321">
            <v>2</v>
          </cell>
          <cell r="H321" t="str">
            <v>Within 1 mile</v>
          </cell>
          <cell r="I321">
            <v>3337427747</v>
          </cell>
        </row>
        <row r="322">
          <cell r="G322">
            <v>2</v>
          </cell>
          <cell r="H322" t="str">
            <v>Within 1 mile</v>
          </cell>
          <cell r="I322">
            <v>3353097799</v>
          </cell>
        </row>
        <row r="323">
          <cell r="G323">
            <v>4</v>
          </cell>
          <cell r="H323" t="str">
            <v>Within 165 feet</v>
          </cell>
          <cell r="I323">
            <v>3337409045</v>
          </cell>
        </row>
        <row r="324">
          <cell r="G324">
            <v>8</v>
          </cell>
          <cell r="H324" t="str">
            <v>Within 1 mile</v>
          </cell>
          <cell r="I324">
            <v>3337409051</v>
          </cell>
        </row>
        <row r="325">
          <cell r="G325">
            <v>1</v>
          </cell>
          <cell r="H325" t="str">
            <v>Not verified to be within 1 mile</v>
          </cell>
          <cell r="I325">
            <v>3349560236</v>
          </cell>
        </row>
        <row r="326">
          <cell r="G326">
            <v>1</v>
          </cell>
          <cell r="H326" t="str">
            <v>Not verified to be within 1 mile</v>
          </cell>
          <cell r="I326">
            <v>3349559830</v>
          </cell>
        </row>
        <row r="327">
          <cell r="G327">
            <v>1</v>
          </cell>
          <cell r="H327" t="str">
            <v>Within 165 feet</v>
          </cell>
          <cell r="I327">
            <v>3337409095</v>
          </cell>
        </row>
        <row r="328">
          <cell r="G328">
            <v>2</v>
          </cell>
          <cell r="H328" t="str">
            <v>Not verified to be within 1 mile</v>
          </cell>
          <cell r="I328">
            <v>3342617948</v>
          </cell>
        </row>
        <row r="329">
          <cell r="G329">
            <v>4</v>
          </cell>
          <cell r="H329" t="str">
            <v>Not Verified to be within 1 mile</v>
          </cell>
          <cell r="I329">
            <v>3337409131</v>
          </cell>
        </row>
        <row r="330">
          <cell r="G330">
            <v>15</v>
          </cell>
          <cell r="H330" t="str">
            <v>Within 40 feet</v>
          </cell>
          <cell r="I330">
            <v>3337409201</v>
          </cell>
        </row>
        <row r="331">
          <cell r="G331">
            <v>1</v>
          </cell>
          <cell r="H331" t="str">
            <v>Not Verified to be within 1 mile</v>
          </cell>
          <cell r="I331">
            <v>3342618096</v>
          </cell>
        </row>
        <row r="332">
          <cell r="G332">
            <v>1</v>
          </cell>
          <cell r="H332" t="str">
            <v>Within 165 feet</v>
          </cell>
          <cell r="I332">
            <v>3337409218</v>
          </cell>
        </row>
        <row r="333">
          <cell r="G333">
            <v>6</v>
          </cell>
          <cell r="H333" t="str">
            <v>Within 165 feet</v>
          </cell>
          <cell r="I333">
            <v>3337409220</v>
          </cell>
        </row>
        <row r="334">
          <cell r="G334">
            <v>2</v>
          </cell>
          <cell r="H334" t="str">
            <v>Within 1 mile</v>
          </cell>
          <cell r="I334">
            <v>3342617951</v>
          </cell>
        </row>
        <row r="335">
          <cell r="G335">
            <v>1</v>
          </cell>
          <cell r="H335" t="str">
            <v>Not Verified to be within 1 mile</v>
          </cell>
          <cell r="I335">
            <v>3342618097</v>
          </cell>
        </row>
        <row r="336">
          <cell r="G336">
            <v>3</v>
          </cell>
          <cell r="H336" t="str">
            <v>Within 1 mile</v>
          </cell>
          <cell r="I336">
            <v>3337409263</v>
          </cell>
        </row>
        <row r="337">
          <cell r="G337">
            <v>1</v>
          </cell>
          <cell r="H337" t="str">
            <v>Not verified to be within 1 mile</v>
          </cell>
          <cell r="I337">
            <v>3349560084</v>
          </cell>
        </row>
        <row r="338">
          <cell r="G338">
            <v>12</v>
          </cell>
          <cell r="H338" t="str">
            <v>Within 165 feet</v>
          </cell>
          <cell r="I338">
            <v>3337409315</v>
          </cell>
        </row>
        <row r="339">
          <cell r="G339">
            <v>3</v>
          </cell>
          <cell r="H339" t="str">
            <v>Within 1 mile</v>
          </cell>
          <cell r="I339">
            <v>3337428172</v>
          </cell>
        </row>
        <row r="340">
          <cell r="G340">
            <v>1</v>
          </cell>
          <cell r="H340" t="str">
            <v>Within 1 mile</v>
          </cell>
          <cell r="I340">
            <v>3337428000</v>
          </cell>
        </row>
        <row r="341">
          <cell r="G341">
            <v>2</v>
          </cell>
          <cell r="H341" t="str">
            <v>Within 1 mile</v>
          </cell>
          <cell r="I341">
            <v>3337428232</v>
          </cell>
        </row>
        <row r="342">
          <cell r="G342">
            <v>1</v>
          </cell>
          <cell r="H342" t="str">
            <v>Not Verified to be within 1 mile</v>
          </cell>
          <cell r="I342">
            <v>3342618235</v>
          </cell>
        </row>
        <row r="343">
          <cell r="G343">
            <v>2</v>
          </cell>
          <cell r="H343" t="str">
            <v>Within 1 mile</v>
          </cell>
          <cell r="I343">
            <v>3352750159</v>
          </cell>
        </row>
        <row r="344">
          <cell r="G344">
            <v>1</v>
          </cell>
          <cell r="H344" t="str">
            <v>Not verified to be within 1 mile</v>
          </cell>
          <cell r="I344">
            <v>3349559787</v>
          </cell>
        </row>
        <row r="345">
          <cell r="G345">
            <v>2</v>
          </cell>
          <cell r="H345" t="str">
            <v>Within 1 mile</v>
          </cell>
          <cell r="I345">
            <v>3342618251</v>
          </cell>
        </row>
        <row r="346">
          <cell r="G346">
            <v>3</v>
          </cell>
          <cell r="H346" t="str">
            <v>Within 165 feet</v>
          </cell>
          <cell r="I346">
            <v>3337409531</v>
          </cell>
        </row>
        <row r="347">
          <cell r="G347">
            <v>7</v>
          </cell>
          <cell r="H347" t="str">
            <v>Within 1 mile</v>
          </cell>
          <cell r="I347">
            <v>3337409538</v>
          </cell>
        </row>
        <row r="348">
          <cell r="G348">
            <v>1</v>
          </cell>
          <cell r="H348" t="str">
            <v>Within 165 feet</v>
          </cell>
          <cell r="I348">
            <v>3337409542</v>
          </cell>
        </row>
        <row r="349">
          <cell r="G349">
            <v>3</v>
          </cell>
          <cell r="H349" t="str">
            <v>Within 1 mile</v>
          </cell>
          <cell r="I349">
            <v>3353098145</v>
          </cell>
        </row>
        <row r="350">
          <cell r="G350">
            <v>2</v>
          </cell>
          <cell r="H350" t="str">
            <v>Not verified to be within 1 mile</v>
          </cell>
          <cell r="I350">
            <v>3349559913</v>
          </cell>
        </row>
        <row r="351">
          <cell r="G351">
            <v>1</v>
          </cell>
          <cell r="H351" t="str">
            <v>Not verified to be within 1 mile</v>
          </cell>
          <cell r="I351">
            <v>3349559823</v>
          </cell>
        </row>
        <row r="352">
          <cell r="G352">
            <v>2</v>
          </cell>
          <cell r="H352" t="str">
            <v>Not Verified to be within 1 mile</v>
          </cell>
          <cell r="I352">
            <v>3337409573</v>
          </cell>
        </row>
        <row r="353">
          <cell r="G353">
            <v>2</v>
          </cell>
          <cell r="H353" t="str">
            <v>Not verified to be within 1 mile</v>
          </cell>
          <cell r="I353">
            <v>3349560177</v>
          </cell>
        </row>
        <row r="354">
          <cell r="G354">
            <v>2</v>
          </cell>
          <cell r="H354" t="str">
            <v>Not verified to be within 1 mile</v>
          </cell>
          <cell r="I354">
            <v>3349560192</v>
          </cell>
        </row>
        <row r="355">
          <cell r="G355">
            <v>1</v>
          </cell>
          <cell r="H355" t="str">
            <v>Not verified to be within 1 mile</v>
          </cell>
          <cell r="I355">
            <v>3349560188</v>
          </cell>
        </row>
        <row r="356">
          <cell r="G356">
            <v>1</v>
          </cell>
          <cell r="H356" t="str">
            <v>Not verified to be within 1 mile</v>
          </cell>
          <cell r="I356">
            <v>3349560173</v>
          </cell>
        </row>
        <row r="357">
          <cell r="G357">
            <v>2</v>
          </cell>
          <cell r="H357" t="str">
            <v>Within 40 feet</v>
          </cell>
          <cell r="I357">
            <v>3337409576</v>
          </cell>
        </row>
        <row r="358">
          <cell r="G358">
            <v>1</v>
          </cell>
          <cell r="H358" t="str">
            <v>Not Verified to be within 1 mile</v>
          </cell>
          <cell r="I358">
            <v>3337431214</v>
          </cell>
        </row>
        <row r="359">
          <cell r="G359">
            <v>4</v>
          </cell>
          <cell r="H359" t="str">
            <v>Within 1 mile</v>
          </cell>
          <cell r="I359">
            <v>3337428273</v>
          </cell>
        </row>
        <row r="360">
          <cell r="G360">
            <v>1</v>
          </cell>
          <cell r="H360" t="str">
            <v>Within 1 mile</v>
          </cell>
          <cell r="I360">
            <v>3337428276</v>
          </cell>
        </row>
        <row r="361">
          <cell r="G361">
            <v>1</v>
          </cell>
          <cell r="H361" t="str">
            <v>Not Verified to be within 1 mile</v>
          </cell>
          <cell r="I361">
            <v>3342618143</v>
          </cell>
        </row>
        <row r="362">
          <cell r="G362">
            <v>4</v>
          </cell>
          <cell r="H362" t="str">
            <v>Within 1 mile</v>
          </cell>
          <cell r="I362">
            <v>3337428023</v>
          </cell>
        </row>
        <row r="363">
          <cell r="G363">
            <v>1</v>
          </cell>
          <cell r="H363" t="str">
            <v>Within 1 mile</v>
          </cell>
          <cell r="I363">
            <v>3342618087</v>
          </cell>
        </row>
        <row r="364">
          <cell r="G364">
            <v>1</v>
          </cell>
          <cell r="H364" t="str">
            <v>Not verified to be within 1 mile</v>
          </cell>
          <cell r="I364">
            <v>3349560325</v>
          </cell>
        </row>
        <row r="365">
          <cell r="G365">
            <v>4</v>
          </cell>
          <cell r="H365" t="str">
            <v>Within 165 feet</v>
          </cell>
          <cell r="I365">
            <v>3349559862</v>
          </cell>
        </row>
        <row r="366">
          <cell r="G366">
            <v>2</v>
          </cell>
          <cell r="H366" t="str">
            <v>Within 1 mile</v>
          </cell>
          <cell r="I366">
            <v>3352749837</v>
          </cell>
        </row>
        <row r="367">
          <cell r="G367">
            <v>2</v>
          </cell>
          <cell r="H367" t="str">
            <v>Not Verified to be within 1 mile</v>
          </cell>
          <cell r="I367">
            <v>3342618334</v>
          </cell>
        </row>
        <row r="368">
          <cell r="G368">
            <v>12</v>
          </cell>
          <cell r="H368" t="str">
            <v>Within 40 feet</v>
          </cell>
          <cell r="I368">
            <v>3337409645</v>
          </cell>
        </row>
        <row r="369">
          <cell r="G369">
            <v>4</v>
          </cell>
          <cell r="H369" t="str">
            <v>Within 40 feet</v>
          </cell>
          <cell r="I369">
            <v>3340396311</v>
          </cell>
        </row>
        <row r="370">
          <cell r="G370">
            <v>6</v>
          </cell>
          <cell r="H370" t="str">
            <v>Within 40 feet</v>
          </cell>
          <cell r="I370">
            <v>3337426904</v>
          </cell>
        </row>
        <row r="371">
          <cell r="G371">
            <v>4</v>
          </cell>
          <cell r="H371" t="str">
            <v>Within 1 mile</v>
          </cell>
          <cell r="I371">
            <v>3337409656</v>
          </cell>
        </row>
        <row r="372">
          <cell r="G372">
            <v>6</v>
          </cell>
          <cell r="H372" t="str">
            <v>Within 165 feet</v>
          </cell>
          <cell r="I372">
            <v>3349559838</v>
          </cell>
        </row>
        <row r="373">
          <cell r="G373">
            <v>2</v>
          </cell>
          <cell r="H373" t="str">
            <v>Within 1 mile</v>
          </cell>
          <cell r="I373">
            <v>3342617828</v>
          </cell>
        </row>
        <row r="374">
          <cell r="G374">
            <v>2</v>
          </cell>
          <cell r="H374" t="str">
            <v>Within 165 feet</v>
          </cell>
          <cell r="I374">
            <v>3349560011</v>
          </cell>
        </row>
        <row r="375">
          <cell r="G375">
            <v>1</v>
          </cell>
          <cell r="H375" t="str">
            <v>Not verified to be within 1 mile</v>
          </cell>
          <cell r="I375">
            <v>3349559914</v>
          </cell>
        </row>
        <row r="376">
          <cell r="G376">
            <v>1</v>
          </cell>
          <cell r="H376" t="str">
            <v>Not verified to be within 1 mile</v>
          </cell>
          <cell r="I376">
            <v>3349559874</v>
          </cell>
        </row>
        <row r="377">
          <cell r="G377">
            <v>12</v>
          </cell>
          <cell r="H377" t="str">
            <v>Within 165 feet</v>
          </cell>
          <cell r="I377">
            <v>3341136828</v>
          </cell>
        </row>
        <row r="378">
          <cell r="G378">
            <v>2</v>
          </cell>
          <cell r="H378" t="str">
            <v>Within 1 mile</v>
          </cell>
          <cell r="I378">
            <v>3352749925</v>
          </cell>
        </row>
        <row r="379">
          <cell r="G379">
            <v>1</v>
          </cell>
          <cell r="H379" t="str">
            <v>Not Verified to be within 1 mile</v>
          </cell>
          <cell r="I379">
            <v>3337409743</v>
          </cell>
        </row>
        <row r="380">
          <cell r="G380">
            <v>1</v>
          </cell>
          <cell r="H380" t="str">
            <v>Within 1 mile</v>
          </cell>
          <cell r="I380">
            <v>3337409748</v>
          </cell>
        </row>
        <row r="381">
          <cell r="G381">
            <v>3</v>
          </cell>
          <cell r="H381" t="str">
            <v>Within 165 feet</v>
          </cell>
          <cell r="I381">
            <v>3337409756</v>
          </cell>
        </row>
        <row r="382">
          <cell r="G382">
            <v>2</v>
          </cell>
          <cell r="H382" t="str">
            <v>Within 1 mile</v>
          </cell>
          <cell r="I382">
            <v>3353097640</v>
          </cell>
        </row>
        <row r="383">
          <cell r="G383">
            <v>1</v>
          </cell>
          <cell r="H383" t="str">
            <v>Within 1 mile</v>
          </cell>
          <cell r="I383">
            <v>3353098104</v>
          </cell>
        </row>
        <row r="384">
          <cell r="G384">
            <v>4</v>
          </cell>
          <cell r="H384" t="str">
            <v>Not verified to be within 1 mile</v>
          </cell>
          <cell r="I384">
            <v>3349560217</v>
          </cell>
        </row>
        <row r="385">
          <cell r="G385">
            <v>1</v>
          </cell>
          <cell r="H385" t="str">
            <v>Not verified to be within 1 mile</v>
          </cell>
          <cell r="I385">
            <v>3349559919</v>
          </cell>
        </row>
        <row r="386">
          <cell r="G386">
            <v>5</v>
          </cell>
          <cell r="H386" t="str">
            <v>Within 165 feet</v>
          </cell>
          <cell r="I386">
            <v>3349559832</v>
          </cell>
        </row>
        <row r="387">
          <cell r="G387">
            <v>9</v>
          </cell>
          <cell r="H387" t="str">
            <v>Within 165 feet</v>
          </cell>
          <cell r="I387">
            <v>3337409874</v>
          </cell>
        </row>
        <row r="388">
          <cell r="G388">
            <v>1</v>
          </cell>
          <cell r="H388" t="str">
            <v>Within 1 mile</v>
          </cell>
          <cell r="I388">
            <v>3342617990</v>
          </cell>
        </row>
        <row r="389">
          <cell r="G389">
            <v>1</v>
          </cell>
          <cell r="H389" t="str">
            <v>Not verified to be within 1 mile</v>
          </cell>
          <cell r="I389">
            <v>3349560278</v>
          </cell>
        </row>
        <row r="390">
          <cell r="G390">
            <v>1</v>
          </cell>
          <cell r="H390" t="str">
            <v>Not verified to be within 1 mile</v>
          </cell>
          <cell r="I390">
            <v>3349560387</v>
          </cell>
        </row>
        <row r="391">
          <cell r="G391">
            <v>2</v>
          </cell>
          <cell r="H391" t="str">
            <v>Not Verified to be within 1 mile</v>
          </cell>
          <cell r="I391">
            <v>3342617929</v>
          </cell>
        </row>
        <row r="392">
          <cell r="G392">
            <v>3</v>
          </cell>
          <cell r="H392" t="str">
            <v>Within 165 feet</v>
          </cell>
          <cell r="I392">
            <v>3337409954</v>
          </cell>
        </row>
        <row r="393">
          <cell r="G393">
            <v>2</v>
          </cell>
          <cell r="H393" t="str">
            <v>Within 1 mile</v>
          </cell>
          <cell r="I393">
            <v>3342618113</v>
          </cell>
        </row>
        <row r="394">
          <cell r="G394">
            <v>1</v>
          </cell>
          <cell r="H394" t="str">
            <v>Within 165 feet</v>
          </cell>
          <cell r="I394">
            <v>3337409983</v>
          </cell>
        </row>
        <row r="395">
          <cell r="G395">
            <v>1</v>
          </cell>
          <cell r="H395" t="str">
            <v>Not verified to be within 1 mile</v>
          </cell>
          <cell r="I395">
            <v>3349559805</v>
          </cell>
        </row>
        <row r="396">
          <cell r="G396">
            <v>1</v>
          </cell>
          <cell r="H396" t="str">
            <v>Not verified to be within 1 mile</v>
          </cell>
          <cell r="I396">
            <v>3349559825</v>
          </cell>
        </row>
        <row r="397">
          <cell r="G397">
            <v>2</v>
          </cell>
          <cell r="H397" t="str">
            <v>Within 165 feet</v>
          </cell>
          <cell r="I397">
            <v>3337410057</v>
          </cell>
        </row>
        <row r="398">
          <cell r="G398">
            <v>12</v>
          </cell>
          <cell r="H398" t="str">
            <v>Within 165 feet</v>
          </cell>
          <cell r="I398">
            <v>3337410062</v>
          </cell>
        </row>
        <row r="399">
          <cell r="G399">
            <v>3</v>
          </cell>
          <cell r="H399" t="str">
            <v>Within 40 feet</v>
          </cell>
          <cell r="I399">
            <v>3341136831</v>
          </cell>
        </row>
        <row r="400">
          <cell r="G400">
            <v>3</v>
          </cell>
          <cell r="H400" t="str">
            <v>Within 165 feet</v>
          </cell>
          <cell r="I400">
            <v>3337428277</v>
          </cell>
        </row>
        <row r="401">
          <cell r="G401">
            <v>1</v>
          </cell>
          <cell r="H401" t="str">
            <v>Not verified to be within 1 mile</v>
          </cell>
          <cell r="I401">
            <v>3349559963</v>
          </cell>
        </row>
        <row r="402">
          <cell r="G402">
            <v>2</v>
          </cell>
          <cell r="H402" t="str">
            <v>Within 1 mile</v>
          </cell>
          <cell r="I402">
            <v>3353097790</v>
          </cell>
        </row>
        <row r="403">
          <cell r="G403">
            <v>1</v>
          </cell>
          <cell r="H403" t="str">
            <v>Not Verified to be within 1 mile</v>
          </cell>
          <cell r="I403">
            <v>3342618228</v>
          </cell>
        </row>
        <row r="404">
          <cell r="G404">
            <v>5</v>
          </cell>
          <cell r="H404" t="str">
            <v>Within 1 mile</v>
          </cell>
          <cell r="I404">
            <v>3337428285</v>
          </cell>
        </row>
        <row r="405">
          <cell r="G405">
            <v>4</v>
          </cell>
          <cell r="H405" t="str">
            <v>Within 40 feet</v>
          </cell>
          <cell r="I405">
            <v>3337410138</v>
          </cell>
        </row>
        <row r="406">
          <cell r="G406">
            <v>4</v>
          </cell>
          <cell r="H406" t="str">
            <v>Within 40 feet</v>
          </cell>
          <cell r="I406">
            <v>3337410151</v>
          </cell>
        </row>
        <row r="407">
          <cell r="G407">
            <v>1</v>
          </cell>
          <cell r="H407" t="str">
            <v>Within 1 mile</v>
          </cell>
          <cell r="I407">
            <v>3337410164</v>
          </cell>
        </row>
        <row r="408">
          <cell r="G408">
            <v>8</v>
          </cell>
          <cell r="H408" t="str">
            <v>Within 40 feet</v>
          </cell>
          <cell r="I408">
            <v>3349559508</v>
          </cell>
        </row>
        <row r="409">
          <cell r="G409">
            <v>1</v>
          </cell>
          <cell r="H409" t="str">
            <v>Within 1 mile</v>
          </cell>
          <cell r="I409">
            <v>3337410170</v>
          </cell>
        </row>
        <row r="410">
          <cell r="G410">
            <v>2</v>
          </cell>
          <cell r="H410" t="str">
            <v>Within 1 mile</v>
          </cell>
          <cell r="I410">
            <v>3342618381</v>
          </cell>
        </row>
        <row r="411">
          <cell r="G411">
            <v>2</v>
          </cell>
          <cell r="H411" t="str">
            <v>Within 1 mile</v>
          </cell>
          <cell r="I411">
            <v>3352749867</v>
          </cell>
        </row>
        <row r="412">
          <cell r="G412">
            <v>1</v>
          </cell>
          <cell r="H412" t="str">
            <v>Not Verified to be within 1 mile</v>
          </cell>
          <cell r="I412">
            <v>3337410194</v>
          </cell>
        </row>
        <row r="413">
          <cell r="G413">
            <v>2</v>
          </cell>
          <cell r="H413" t="str">
            <v>Not verified to be within 1 mile</v>
          </cell>
          <cell r="I413">
            <v>3349559800</v>
          </cell>
        </row>
        <row r="414">
          <cell r="G414">
            <v>23</v>
          </cell>
          <cell r="H414" t="str">
            <v>Within 40 feet</v>
          </cell>
          <cell r="I414">
            <v>3337410205</v>
          </cell>
        </row>
        <row r="415">
          <cell r="G415">
            <v>2</v>
          </cell>
          <cell r="H415" t="str">
            <v>Within 1 mile</v>
          </cell>
          <cell r="I415">
            <v>3352750256</v>
          </cell>
        </row>
        <row r="416">
          <cell r="G416">
            <v>2</v>
          </cell>
          <cell r="H416" t="str">
            <v>Within 1 mile</v>
          </cell>
          <cell r="I416">
            <v>3337410218</v>
          </cell>
        </row>
        <row r="417">
          <cell r="G417">
            <v>3</v>
          </cell>
          <cell r="H417" t="str">
            <v>Not verified to be within 1 mile</v>
          </cell>
          <cell r="I417">
            <v>3337410227</v>
          </cell>
        </row>
        <row r="418">
          <cell r="G418">
            <v>5</v>
          </cell>
          <cell r="H418" t="str">
            <v>Within 40 feet</v>
          </cell>
          <cell r="I418">
            <v>3337410261</v>
          </cell>
        </row>
        <row r="419">
          <cell r="G419">
            <v>3</v>
          </cell>
          <cell r="H419" t="str">
            <v>Within 1 mile</v>
          </cell>
          <cell r="I419">
            <v>3337410263</v>
          </cell>
        </row>
        <row r="420">
          <cell r="G420">
            <v>2</v>
          </cell>
          <cell r="H420" t="str">
            <v>Within 1 mile</v>
          </cell>
          <cell r="I420">
            <v>3342617812</v>
          </cell>
        </row>
        <row r="421">
          <cell r="G421">
            <v>1</v>
          </cell>
          <cell r="H421" t="str">
            <v>Within 1 mile</v>
          </cell>
          <cell r="I421">
            <v>3352749879</v>
          </cell>
        </row>
        <row r="422">
          <cell r="G422">
            <v>2</v>
          </cell>
          <cell r="H422" t="str">
            <v>Within 165 feet</v>
          </cell>
          <cell r="I422">
            <v>3342618338</v>
          </cell>
        </row>
        <row r="423">
          <cell r="G423">
            <v>1</v>
          </cell>
          <cell r="H423" t="str">
            <v>Not verified to be within 1 mile</v>
          </cell>
          <cell r="I423">
            <v>3349559719</v>
          </cell>
        </row>
        <row r="424">
          <cell r="G424">
            <v>6</v>
          </cell>
          <cell r="H424" t="str">
            <v>Within 1 mile</v>
          </cell>
          <cell r="I424">
            <v>3337410310</v>
          </cell>
        </row>
        <row r="425">
          <cell r="G425">
            <v>11</v>
          </cell>
          <cell r="H425" t="str">
            <v>Within 40 feet</v>
          </cell>
          <cell r="I425">
            <v>3337410309</v>
          </cell>
        </row>
        <row r="426">
          <cell r="G426">
            <v>4</v>
          </cell>
          <cell r="H426" t="str">
            <v>Within 1 mile</v>
          </cell>
          <cell r="I426">
            <v>3365669817</v>
          </cell>
        </row>
        <row r="427">
          <cell r="G427">
            <v>2</v>
          </cell>
          <cell r="H427" t="str">
            <v>Within 165 feet</v>
          </cell>
          <cell r="I427">
            <v>3349559822</v>
          </cell>
        </row>
        <row r="428">
          <cell r="G428">
            <v>2</v>
          </cell>
          <cell r="H428" t="str">
            <v>Within 1 mile</v>
          </cell>
          <cell r="I428">
            <v>3352749869</v>
          </cell>
        </row>
        <row r="429">
          <cell r="G429">
            <v>4</v>
          </cell>
          <cell r="H429" t="str">
            <v>Within 165 feet</v>
          </cell>
          <cell r="I429">
            <v>3337410366</v>
          </cell>
        </row>
        <row r="430">
          <cell r="G430">
            <v>1</v>
          </cell>
          <cell r="H430" t="str">
            <v>Not Verified to be within 1 mile</v>
          </cell>
          <cell r="I430">
            <v>3342617610</v>
          </cell>
        </row>
        <row r="431">
          <cell r="G431">
            <v>2</v>
          </cell>
          <cell r="H431" t="str">
            <v>Within 1 mile</v>
          </cell>
          <cell r="I431">
            <v>3352750163</v>
          </cell>
        </row>
        <row r="432">
          <cell r="G432">
            <v>1</v>
          </cell>
          <cell r="H432" t="str">
            <v>Not verified to be within 1 mile</v>
          </cell>
          <cell r="I432">
            <v>3349560300</v>
          </cell>
        </row>
        <row r="433">
          <cell r="G433">
            <v>1</v>
          </cell>
          <cell r="H433" t="str">
            <v>Not Verified to be within 1 mile</v>
          </cell>
          <cell r="I433">
            <v>3342618083</v>
          </cell>
        </row>
        <row r="434">
          <cell r="G434">
            <v>2</v>
          </cell>
          <cell r="H434" t="str">
            <v>Not verified to be within 1 mile</v>
          </cell>
          <cell r="I434">
            <v>3349560319</v>
          </cell>
        </row>
        <row r="435">
          <cell r="G435">
            <v>3</v>
          </cell>
          <cell r="H435" t="str">
            <v>Within 1 mile</v>
          </cell>
          <cell r="I435">
            <v>3342617815</v>
          </cell>
        </row>
        <row r="436">
          <cell r="G436">
            <v>3</v>
          </cell>
          <cell r="H436" t="str">
            <v>Within 40 feet</v>
          </cell>
          <cell r="I436">
            <v>3337427840</v>
          </cell>
        </row>
        <row r="437">
          <cell r="G437">
            <v>2</v>
          </cell>
          <cell r="H437" t="str">
            <v>Within 1 mile</v>
          </cell>
          <cell r="I437">
            <v>3352749868</v>
          </cell>
        </row>
        <row r="438">
          <cell r="G438">
            <v>2</v>
          </cell>
          <cell r="H438" t="str">
            <v>Within 1 mile</v>
          </cell>
          <cell r="I438">
            <v>3342617926</v>
          </cell>
        </row>
        <row r="439">
          <cell r="G439">
            <v>1</v>
          </cell>
          <cell r="H439" t="str">
            <v>Not verified to be within 1 mile</v>
          </cell>
          <cell r="I439">
            <v>3337410454</v>
          </cell>
        </row>
        <row r="440">
          <cell r="G440">
            <v>0</v>
          </cell>
          <cell r="H440" t="str">
            <v>Not Verified to be within 1 mile</v>
          </cell>
          <cell r="I440">
            <v>3342618404</v>
          </cell>
        </row>
        <row r="441">
          <cell r="G441">
            <v>4</v>
          </cell>
          <cell r="H441" t="str">
            <v>Within 40 feet</v>
          </cell>
          <cell r="I441">
            <v>3353097802</v>
          </cell>
        </row>
        <row r="442">
          <cell r="G442">
            <v>7</v>
          </cell>
          <cell r="H442" t="str">
            <v>Within 1 mile</v>
          </cell>
          <cell r="I442">
            <v>3337410466</v>
          </cell>
        </row>
        <row r="443">
          <cell r="G443">
            <v>2</v>
          </cell>
          <cell r="H443" t="str">
            <v>Within 1 mile</v>
          </cell>
          <cell r="I443">
            <v>3337410469</v>
          </cell>
        </row>
        <row r="444">
          <cell r="G444">
            <v>12</v>
          </cell>
          <cell r="H444" t="str">
            <v>Within 165 feet</v>
          </cell>
          <cell r="I444">
            <v>3337410472</v>
          </cell>
        </row>
        <row r="445">
          <cell r="G445">
            <v>1</v>
          </cell>
          <cell r="H445" t="str">
            <v>Not verified to be within 1 mile</v>
          </cell>
          <cell r="I445">
            <v>3349560209</v>
          </cell>
        </row>
        <row r="446">
          <cell r="G446">
            <v>2</v>
          </cell>
          <cell r="H446" t="str">
            <v>Within 1 mile</v>
          </cell>
          <cell r="I446">
            <v>3337410499</v>
          </cell>
        </row>
        <row r="447">
          <cell r="G447">
            <v>1</v>
          </cell>
          <cell r="H447" t="str">
            <v>Within 1 mile</v>
          </cell>
          <cell r="I447">
            <v>3342617830</v>
          </cell>
        </row>
        <row r="448">
          <cell r="G448">
            <v>2</v>
          </cell>
          <cell r="H448" t="str">
            <v>Within 1 mile</v>
          </cell>
          <cell r="I448">
            <v>3352749882</v>
          </cell>
        </row>
        <row r="449">
          <cell r="G449">
            <v>1</v>
          </cell>
          <cell r="H449" t="str">
            <v>Not verified to be within 1 mile</v>
          </cell>
          <cell r="I449">
            <v>3349559921</v>
          </cell>
        </row>
        <row r="450">
          <cell r="G450">
            <v>5</v>
          </cell>
          <cell r="H450" t="str">
            <v>Not Verified to be within 1 mile</v>
          </cell>
          <cell r="I450">
            <v>3342618330</v>
          </cell>
        </row>
        <row r="451">
          <cell r="G451">
            <v>8</v>
          </cell>
          <cell r="H451" t="str">
            <v>Within 40 feet</v>
          </cell>
          <cell r="I451">
            <v>3337410535</v>
          </cell>
        </row>
        <row r="452">
          <cell r="G452">
            <v>2</v>
          </cell>
          <cell r="H452" t="str">
            <v>Within 1 mile</v>
          </cell>
          <cell r="I452">
            <v>3337410539</v>
          </cell>
        </row>
        <row r="453">
          <cell r="G453">
            <v>2</v>
          </cell>
          <cell r="H453" t="str">
            <v>Not verified to be within 1 mile</v>
          </cell>
          <cell r="I453">
            <v>3349559748</v>
          </cell>
        </row>
        <row r="454">
          <cell r="G454">
            <v>1</v>
          </cell>
          <cell r="H454" t="str">
            <v>Within 1 mile</v>
          </cell>
          <cell r="I454">
            <v>3337410598</v>
          </cell>
        </row>
        <row r="455">
          <cell r="G455">
            <v>3</v>
          </cell>
          <cell r="H455" t="str">
            <v>Within 1 mile</v>
          </cell>
          <cell r="I455">
            <v>3337427581</v>
          </cell>
        </row>
        <row r="456">
          <cell r="G456">
            <v>1</v>
          </cell>
          <cell r="H456" t="str">
            <v>Within 1 mile</v>
          </cell>
          <cell r="I456">
            <v>3337410635</v>
          </cell>
        </row>
        <row r="457">
          <cell r="G457">
            <v>4</v>
          </cell>
          <cell r="H457" t="str">
            <v>Within 165 feet</v>
          </cell>
          <cell r="I457">
            <v>3337410647</v>
          </cell>
        </row>
        <row r="458">
          <cell r="G458">
            <v>1</v>
          </cell>
          <cell r="H458" t="str">
            <v>Not verified to be within 1 mile</v>
          </cell>
          <cell r="I458">
            <v>3349559767</v>
          </cell>
        </row>
        <row r="459">
          <cell r="G459">
            <v>1</v>
          </cell>
          <cell r="H459" t="str">
            <v>Within 1 mile</v>
          </cell>
          <cell r="I459">
            <v>3337410672</v>
          </cell>
        </row>
        <row r="460">
          <cell r="G460">
            <v>2</v>
          </cell>
          <cell r="H460" t="str">
            <v>Within 1 mile</v>
          </cell>
          <cell r="I460">
            <v>3342617609</v>
          </cell>
        </row>
        <row r="461">
          <cell r="G461">
            <v>2</v>
          </cell>
          <cell r="H461" t="str">
            <v>Within 40 feet</v>
          </cell>
          <cell r="I461">
            <v>3349559632</v>
          </cell>
        </row>
        <row r="462">
          <cell r="G462">
            <v>1</v>
          </cell>
          <cell r="H462" t="str">
            <v>Within 1 mile</v>
          </cell>
          <cell r="I462">
            <v>3352750020</v>
          </cell>
        </row>
        <row r="463">
          <cell r="G463">
            <v>1</v>
          </cell>
          <cell r="H463" t="str">
            <v>Not Verified to be within 1 mile</v>
          </cell>
          <cell r="I463">
            <v>3337410691</v>
          </cell>
        </row>
        <row r="464">
          <cell r="G464">
            <v>2</v>
          </cell>
          <cell r="H464" t="str">
            <v>Not Verified to be within 1 mile</v>
          </cell>
          <cell r="I464">
            <v>3342617891</v>
          </cell>
        </row>
        <row r="465">
          <cell r="G465">
            <v>1</v>
          </cell>
          <cell r="H465" t="str">
            <v>Within 1 mile</v>
          </cell>
          <cell r="I465">
            <v>3337410713</v>
          </cell>
        </row>
        <row r="466">
          <cell r="G466">
            <v>5</v>
          </cell>
          <cell r="H466" t="str">
            <v>Within 40 feet</v>
          </cell>
          <cell r="I466">
            <v>3337410744</v>
          </cell>
        </row>
        <row r="467">
          <cell r="G467">
            <v>1</v>
          </cell>
          <cell r="H467" t="str">
            <v>Within 1 mile</v>
          </cell>
          <cell r="I467">
            <v>3342618304</v>
          </cell>
        </row>
        <row r="468">
          <cell r="G468">
            <v>2</v>
          </cell>
          <cell r="H468" t="str">
            <v>Within 165 feet</v>
          </cell>
          <cell r="I468">
            <v>3353097786</v>
          </cell>
        </row>
        <row r="469">
          <cell r="G469">
            <v>2</v>
          </cell>
          <cell r="H469" t="str">
            <v>Within 1 mile</v>
          </cell>
          <cell r="I469">
            <v>3337430102</v>
          </cell>
        </row>
        <row r="470">
          <cell r="G470">
            <v>4</v>
          </cell>
          <cell r="H470" t="str">
            <v>Within 165 feet</v>
          </cell>
          <cell r="I470">
            <v>3349560046</v>
          </cell>
        </row>
        <row r="471">
          <cell r="G471">
            <v>4</v>
          </cell>
          <cell r="H471" t="str">
            <v>Within 40 feet</v>
          </cell>
          <cell r="I471">
            <v>3337410784</v>
          </cell>
        </row>
        <row r="472">
          <cell r="G472">
            <v>5</v>
          </cell>
          <cell r="H472" t="str">
            <v>Not verified to be within 1 mile</v>
          </cell>
          <cell r="I472">
            <v>3349560357</v>
          </cell>
        </row>
        <row r="473">
          <cell r="G473">
            <v>1</v>
          </cell>
          <cell r="H473" t="str">
            <v>Not verified to be within 1 mile</v>
          </cell>
          <cell r="I473">
            <v>3349559847</v>
          </cell>
        </row>
        <row r="474">
          <cell r="G474">
            <v>2</v>
          </cell>
          <cell r="H474" t="str">
            <v>Within 1 mile</v>
          </cell>
          <cell r="I474">
            <v>3353097532</v>
          </cell>
        </row>
        <row r="475">
          <cell r="G475">
            <v>2</v>
          </cell>
          <cell r="H475" t="str">
            <v>Within 1 mile</v>
          </cell>
          <cell r="I475">
            <v>3352749877</v>
          </cell>
        </row>
        <row r="476">
          <cell r="G476">
            <v>1</v>
          </cell>
          <cell r="H476" t="str">
            <v>Not verified to be within 1 mile</v>
          </cell>
          <cell r="I476">
            <v>3349559949</v>
          </cell>
        </row>
        <row r="477">
          <cell r="G477">
            <v>1</v>
          </cell>
          <cell r="H477" t="str">
            <v>Not verified to be within 1 mile</v>
          </cell>
          <cell r="I477">
            <v>3349559926</v>
          </cell>
        </row>
        <row r="478">
          <cell r="G478">
            <v>3</v>
          </cell>
          <cell r="H478" t="str">
            <v>Within 1 mile</v>
          </cell>
          <cell r="I478">
            <v>3337410875</v>
          </cell>
        </row>
        <row r="479">
          <cell r="G479">
            <v>5</v>
          </cell>
          <cell r="H479" t="str">
            <v>Within 1 mile</v>
          </cell>
          <cell r="I479">
            <v>3337410884</v>
          </cell>
        </row>
        <row r="480">
          <cell r="G480">
            <v>2</v>
          </cell>
          <cell r="H480" t="str">
            <v>Within 1 mile</v>
          </cell>
          <cell r="I480">
            <v>3337427325</v>
          </cell>
        </row>
        <row r="481">
          <cell r="G481">
            <v>5</v>
          </cell>
          <cell r="H481" t="str">
            <v>Not verified to be within 1 mile</v>
          </cell>
          <cell r="I481">
            <v>3349559940</v>
          </cell>
        </row>
        <row r="482">
          <cell r="G482">
            <v>2</v>
          </cell>
          <cell r="H482" t="str">
            <v>Not verified to be within 1 mile</v>
          </cell>
          <cell r="I482">
            <v>3337410893</v>
          </cell>
        </row>
        <row r="483">
          <cell r="G483">
            <v>1</v>
          </cell>
          <cell r="H483" t="str">
            <v>Within 1 mile</v>
          </cell>
          <cell r="I483">
            <v>3337410898</v>
          </cell>
        </row>
        <row r="484">
          <cell r="G484">
            <v>2</v>
          </cell>
          <cell r="H484" t="str">
            <v>Within 1 mile</v>
          </cell>
          <cell r="I484">
            <v>3337410924</v>
          </cell>
        </row>
        <row r="485">
          <cell r="G485">
            <v>4</v>
          </cell>
          <cell r="H485" t="str">
            <v>Within 1 mile</v>
          </cell>
          <cell r="I485">
            <v>3337427366</v>
          </cell>
        </row>
        <row r="486">
          <cell r="G486">
            <v>2</v>
          </cell>
          <cell r="H486" t="str">
            <v>Within 1 mile</v>
          </cell>
          <cell r="I486">
            <v>3337410952</v>
          </cell>
        </row>
        <row r="487">
          <cell r="G487">
            <v>3</v>
          </cell>
          <cell r="H487" t="str">
            <v>Within 165 feet</v>
          </cell>
          <cell r="I487">
            <v>3342617491</v>
          </cell>
        </row>
        <row r="488">
          <cell r="G488">
            <v>13</v>
          </cell>
          <cell r="H488" t="str">
            <v>Within 1 mile</v>
          </cell>
          <cell r="I488">
            <v>3337411001</v>
          </cell>
        </row>
        <row r="489">
          <cell r="G489">
            <v>2</v>
          </cell>
          <cell r="H489" t="str">
            <v>Within 1 mile</v>
          </cell>
          <cell r="I489">
            <v>3352749885</v>
          </cell>
        </row>
        <row r="490">
          <cell r="G490">
            <v>2</v>
          </cell>
          <cell r="H490" t="str">
            <v>Within 165 feet</v>
          </cell>
          <cell r="I490">
            <v>3337411020</v>
          </cell>
        </row>
        <row r="491">
          <cell r="G491">
            <v>1</v>
          </cell>
          <cell r="H491" t="str">
            <v>Within 1 mile</v>
          </cell>
          <cell r="I491">
            <v>3337411021</v>
          </cell>
        </row>
        <row r="492">
          <cell r="G492">
            <v>2</v>
          </cell>
          <cell r="H492" t="str">
            <v>Within 40 feet</v>
          </cell>
          <cell r="I492">
            <v>3337411027</v>
          </cell>
        </row>
        <row r="493">
          <cell r="G493">
            <v>5</v>
          </cell>
          <cell r="H493" t="str">
            <v>Within 1 mile</v>
          </cell>
          <cell r="I493">
            <v>3337411049</v>
          </cell>
        </row>
        <row r="494">
          <cell r="G494">
            <v>2</v>
          </cell>
          <cell r="H494" t="str">
            <v>Within 1 mile</v>
          </cell>
          <cell r="I494">
            <v>3342618370</v>
          </cell>
        </row>
        <row r="495">
          <cell r="G495">
            <v>1</v>
          </cell>
          <cell r="H495" t="str">
            <v>Within 1 mile</v>
          </cell>
          <cell r="I495">
            <v>3337411078</v>
          </cell>
        </row>
        <row r="496">
          <cell r="G496">
            <v>2</v>
          </cell>
          <cell r="H496" t="str">
            <v>Within 1 mile</v>
          </cell>
          <cell r="I496">
            <v>3341136760</v>
          </cell>
        </row>
        <row r="497">
          <cell r="G497">
            <v>3</v>
          </cell>
          <cell r="H497" t="str">
            <v>Within 1 mile</v>
          </cell>
          <cell r="I497">
            <v>3337411105</v>
          </cell>
        </row>
        <row r="498">
          <cell r="G498">
            <v>4</v>
          </cell>
          <cell r="H498" t="str">
            <v>Within 1 mile</v>
          </cell>
          <cell r="I498">
            <v>3337411112</v>
          </cell>
        </row>
        <row r="499">
          <cell r="G499">
            <v>2</v>
          </cell>
          <cell r="H499" t="str">
            <v>Within 1 mile</v>
          </cell>
          <cell r="I499">
            <v>3352749835</v>
          </cell>
        </row>
        <row r="500">
          <cell r="G500">
            <v>2</v>
          </cell>
          <cell r="H500" t="str">
            <v>Not verified to be within 1 mile</v>
          </cell>
          <cell r="I500">
            <v>3349560032</v>
          </cell>
        </row>
        <row r="501">
          <cell r="G501">
            <v>2</v>
          </cell>
          <cell r="H501" t="str">
            <v>Within 1 mile</v>
          </cell>
          <cell r="I501">
            <v>3342618088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Bldgs"/>
      <sheetName val="Vars"/>
      <sheetName val="taxonomy"/>
      <sheetName val="Lookup"/>
      <sheetName val="UEC"/>
      <sheetName val="Tracking Status"/>
    </sheetNames>
    <definedNames>
      <definedName name="NewSat" refersTo="='SATS'!$B$87:$F$152"/>
      <definedName name="ResApplic" refersTo="='APPLIC'!$B$8:$F$119"/>
    </definedNames>
    <sheetDataSet>
      <sheetData sheetId="0">
        <row r="116">
          <cell r="B116" t="str">
            <v>Contents</v>
          </cell>
        </row>
        <row r="117">
          <cell r="B117" t="str">
            <v>Overview of model structure</v>
          </cell>
        </row>
        <row r="118">
          <cell r="B118" t="str">
            <v xml:space="preserve">Update Log:  Log for updates to Draft 6th Plan Assessment </v>
          </cell>
        </row>
        <row r="119">
          <cell r="B119" t="str">
            <v>Master List of measure bundles</v>
          </cell>
        </row>
        <row r="120">
          <cell r="B120" t="str">
            <v>List and links to measure-level files. Plus housekeeping and administrative functions.</v>
          </cell>
        </row>
        <row r="121">
          <cell r="B121" t="str">
            <v>Applicability factor for the measure bundle.  Fraction of stock the measure applies to.</v>
          </cell>
        </row>
        <row r="122">
          <cell r="B122" t="str">
            <v>Baseline penetration of measure bundles.  Estimated fraction of stock where the measure is already in place.</v>
          </cell>
        </row>
        <row r="123">
          <cell r="B123" t="str">
            <v>Vintage cohort for measure bundles.</v>
          </cell>
        </row>
        <row r="124">
          <cell r="B124" t="str">
            <v>Turnover rate for stock to which measure applies.</v>
          </cell>
        </row>
        <row r="125">
          <cell r="B125" t="str">
            <v>Achievable rate of acquisition for measure bundles by year</v>
          </cell>
        </row>
        <row r="126">
          <cell r="B126" t="str">
            <v>Tables developed to estimate regional baseline penetration for various elements of energy codes by jurisdiction</v>
          </cell>
        </row>
        <row r="127">
          <cell r="B127" t="str">
            <v xml:space="preserve">Key characteristics for stock by vintage cohort and building subtype.  Used to develop regional application of measures. </v>
          </cell>
        </row>
        <row r="128">
          <cell r="B128" t="str">
            <v>Floor area forecast summary used to develop data in CHAR</v>
          </cell>
        </row>
        <row r="129">
          <cell r="B129" t="str">
            <v>List of variables and definitions used in the CHAR tab and elsewhere in the files.</v>
          </cell>
        </row>
        <row r="130">
          <cell r="B130" t="str">
            <v>Map of building types labels from different sources.</v>
          </cell>
        </row>
        <row r="131">
          <cell r="B131" t="str">
            <v>Lookup table for vintage cohort</v>
          </cell>
        </row>
        <row r="132">
          <cell r="B132" t="str">
            <v xml:space="preserve">Reference UEC from various sources including RECS &amp; RBSA.  </v>
          </cell>
        </row>
      </sheetData>
      <sheetData sheetId="1"/>
      <sheetData sheetId="2">
        <row r="8">
          <cell r="B8" t="str">
            <v>Base Measure Name</v>
          </cell>
          <cell r="C8" t="str">
            <v>VCohort</v>
          </cell>
          <cell r="D8" t="str">
            <v>Measure Index Name</v>
          </cell>
          <cell r="E8" t="str">
            <v>M BUNDLE ID</v>
          </cell>
          <cell r="F8" t="str">
            <v>Measure Bundle Description</v>
          </cell>
        </row>
        <row r="9">
          <cell r="B9" t="str">
            <v>Lighting</v>
          </cell>
          <cell r="C9" t="str">
            <v>New</v>
          </cell>
          <cell r="D9" t="str">
            <v>Lighting - New</v>
          </cell>
        </row>
        <row r="10">
          <cell r="B10" t="str">
            <v>Lighting</v>
          </cell>
          <cell r="C10" t="str">
            <v>NR</v>
          </cell>
          <cell r="D10" t="str">
            <v>Lighting - NR</v>
          </cell>
        </row>
        <row r="11">
          <cell r="B11" t="str">
            <v>Lighting</v>
          </cell>
          <cell r="C11" t="str">
            <v>PPA</v>
          </cell>
          <cell r="D11" t="str">
            <v>Lighting - PPA</v>
          </cell>
        </row>
        <row r="12">
          <cell r="B12" t="str">
            <v>Dishwasher</v>
          </cell>
          <cell r="C12" t="str">
            <v>New</v>
          </cell>
          <cell r="D12" t="str">
            <v>Dishwasher - New</v>
          </cell>
        </row>
        <row r="13">
          <cell r="B13" t="str">
            <v>Dishwasher</v>
          </cell>
          <cell r="C13" t="str">
            <v>NR</v>
          </cell>
          <cell r="D13" t="str">
            <v>Dishwasher - NR</v>
          </cell>
        </row>
        <row r="14">
          <cell r="B14" t="str">
            <v>Clothes Washer</v>
          </cell>
          <cell r="C14" t="str">
            <v>New</v>
          </cell>
          <cell r="D14" t="str">
            <v>Clothes Washer - New</v>
          </cell>
        </row>
        <row r="15">
          <cell r="B15" t="str">
            <v>Clothes Washer</v>
          </cell>
          <cell r="C15" t="str">
            <v>NR</v>
          </cell>
          <cell r="D15" t="str">
            <v>Clothes Washer - NR</v>
          </cell>
        </row>
        <row r="16">
          <cell r="B16" t="str">
            <v>WasteWater Heat Recovery</v>
          </cell>
          <cell r="C16" t="str">
            <v>New</v>
          </cell>
          <cell r="D16" t="str">
            <v>WasteWater Heat Recovery - New</v>
          </cell>
        </row>
        <row r="17">
          <cell r="B17" t="str">
            <v>Showerheads</v>
          </cell>
          <cell r="C17" t="str">
            <v>New</v>
          </cell>
          <cell r="D17" t="str">
            <v>Showerheads - New</v>
          </cell>
        </row>
        <row r="18">
          <cell r="B18" t="str">
            <v>Showerheads</v>
          </cell>
          <cell r="C18" t="str">
            <v>Retro</v>
          </cell>
          <cell r="D18" t="str">
            <v>Showerheads - Retro</v>
          </cell>
        </row>
        <row r="19">
          <cell r="B19" t="str">
            <v>HPWH</v>
          </cell>
          <cell r="C19" t="str">
            <v>New</v>
          </cell>
          <cell r="D19" t="str">
            <v>HPWH - New</v>
          </cell>
        </row>
        <row r="20">
          <cell r="B20" t="str">
            <v>HPWH</v>
          </cell>
          <cell r="C20" t="str">
            <v>NR</v>
          </cell>
          <cell r="D20" t="str">
            <v>HPWH - NR</v>
          </cell>
        </row>
        <row r="21">
          <cell r="B21" t="str">
            <v>EV Supply Equip</v>
          </cell>
          <cell r="C21" t="str">
            <v>NR</v>
          </cell>
          <cell r="D21" t="str">
            <v>EV Supply Equip - NR</v>
          </cell>
        </row>
        <row r="22">
          <cell r="B22" t="str">
            <v>Clothes Dryer</v>
          </cell>
          <cell r="C22" t="str">
            <v>New</v>
          </cell>
          <cell r="D22" t="str">
            <v>Clothes Dryer - New</v>
          </cell>
        </row>
        <row r="23">
          <cell r="B23" t="str">
            <v>Clothes Dryer</v>
          </cell>
          <cell r="C23" t="str">
            <v>NR</v>
          </cell>
          <cell r="D23" t="str">
            <v>Clothes Dryer - NR</v>
          </cell>
        </row>
        <row r="24">
          <cell r="B24" t="str">
            <v>Refrigerator</v>
          </cell>
          <cell r="C24" t="str">
            <v>New</v>
          </cell>
          <cell r="D24" t="str">
            <v>Refrigerator - New</v>
          </cell>
        </row>
        <row r="25">
          <cell r="B25" t="str">
            <v>Refrigerator</v>
          </cell>
          <cell r="C25" t="str">
            <v>NR</v>
          </cell>
          <cell r="D25" t="str">
            <v>Refrigerator - NR</v>
          </cell>
        </row>
        <row r="26">
          <cell r="B26" t="str">
            <v>Freezer</v>
          </cell>
          <cell r="C26" t="str">
            <v>New</v>
          </cell>
          <cell r="D26" t="str">
            <v>Freezer - New</v>
          </cell>
        </row>
        <row r="27">
          <cell r="B27" t="str">
            <v>Freezer</v>
          </cell>
          <cell r="C27" t="str">
            <v>NR</v>
          </cell>
          <cell r="D27" t="str">
            <v>Freezer - NR</v>
          </cell>
        </row>
        <row r="28">
          <cell r="B28" t="str">
            <v>Solar Water Heater</v>
          </cell>
          <cell r="C28" t="str">
            <v>New</v>
          </cell>
          <cell r="D28" t="str">
            <v>Solar Water Heater - New</v>
          </cell>
        </row>
        <row r="29">
          <cell r="B29" t="str">
            <v>Solar Water Heater</v>
          </cell>
          <cell r="C29" t="str">
            <v>NR</v>
          </cell>
          <cell r="D29" t="str">
            <v>Solar Water Heater - NR</v>
          </cell>
        </row>
        <row r="30">
          <cell r="B30" t="str">
            <v>Solar Water Heater</v>
          </cell>
          <cell r="C30" t="str">
            <v>Retro</v>
          </cell>
          <cell r="D30" t="str">
            <v>Solar Water Heater - Retro</v>
          </cell>
        </row>
        <row r="33">
          <cell r="B33" t="str">
            <v>Electric Oven</v>
          </cell>
          <cell r="C33" t="str">
            <v>New</v>
          </cell>
          <cell r="D33" t="str">
            <v>Electric Oven - New</v>
          </cell>
        </row>
        <row r="34">
          <cell r="B34" t="str">
            <v>Electric Oven</v>
          </cell>
          <cell r="C34" t="str">
            <v>NR</v>
          </cell>
          <cell r="D34" t="str">
            <v>Electric Oven - NR</v>
          </cell>
        </row>
        <row r="35">
          <cell r="B35" t="str">
            <v>Microwave</v>
          </cell>
          <cell r="C35" t="str">
            <v>New</v>
          </cell>
          <cell r="D35" t="str">
            <v>Microwave - New</v>
          </cell>
        </row>
        <row r="36">
          <cell r="B36" t="str">
            <v>Microwave</v>
          </cell>
          <cell r="C36" t="str">
            <v>NR</v>
          </cell>
          <cell r="D36" t="str">
            <v>Microwave - NR</v>
          </cell>
        </row>
        <row r="37">
          <cell r="B37" t="str">
            <v>Monitor</v>
          </cell>
          <cell r="C37" t="str">
            <v>New</v>
          </cell>
          <cell r="D37" t="str">
            <v>Monitor - New</v>
          </cell>
        </row>
        <row r="38">
          <cell r="B38" t="str">
            <v>Monitor</v>
          </cell>
          <cell r="C38" t="str">
            <v>NR</v>
          </cell>
          <cell r="D38" t="str">
            <v>Monitor - NR</v>
          </cell>
        </row>
        <row r="39">
          <cell r="B39" t="str">
            <v>Desktop</v>
          </cell>
          <cell r="C39" t="str">
            <v>New</v>
          </cell>
          <cell r="D39" t="str">
            <v>Desktop - New</v>
          </cell>
        </row>
        <row r="40">
          <cell r="B40" t="str">
            <v>Desktop</v>
          </cell>
          <cell r="C40" t="str">
            <v>NR</v>
          </cell>
          <cell r="D40" t="str">
            <v>Desktop - NR</v>
          </cell>
        </row>
        <row r="41">
          <cell r="B41" t="str">
            <v>Laptop</v>
          </cell>
          <cell r="C41" t="str">
            <v>New</v>
          </cell>
          <cell r="D41" t="str">
            <v>Laptop - New</v>
          </cell>
        </row>
        <row r="42">
          <cell r="B42" t="str">
            <v>Laptop</v>
          </cell>
          <cell r="C42" t="str">
            <v>NR</v>
          </cell>
          <cell r="D42" t="str">
            <v>Laptop - NR</v>
          </cell>
        </row>
        <row r="43">
          <cell r="B43" t="str">
            <v>Computer</v>
          </cell>
          <cell r="C43" t="str">
            <v>New</v>
          </cell>
          <cell r="D43" t="str">
            <v>Computer - New</v>
          </cell>
        </row>
        <row r="44">
          <cell r="B44" t="str">
            <v>Computer</v>
          </cell>
          <cell r="C44" t="str">
            <v>NR</v>
          </cell>
          <cell r="D44" t="str">
            <v>Computer - NR</v>
          </cell>
        </row>
        <row r="45">
          <cell r="B45" t="str">
            <v>ASHP</v>
          </cell>
          <cell r="C45" t="str">
            <v>New</v>
          </cell>
          <cell r="D45" t="str">
            <v>ASHP - New</v>
          </cell>
        </row>
        <row r="46">
          <cell r="B46" t="str">
            <v>ASHP</v>
          </cell>
          <cell r="C46" t="str">
            <v>NR</v>
          </cell>
          <cell r="D46" t="str">
            <v>ASHP - NR</v>
          </cell>
        </row>
        <row r="47">
          <cell r="B47" t="str">
            <v>HP</v>
          </cell>
          <cell r="C47" t="str">
            <v>Retro</v>
          </cell>
          <cell r="D47" t="str">
            <v>HP - Retro</v>
          </cell>
        </row>
        <row r="48">
          <cell r="B48" t="str">
            <v>DHP</v>
          </cell>
          <cell r="C48" t="str">
            <v>New</v>
          </cell>
          <cell r="D48" t="str">
            <v>DHP - New</v>
          </cell>
        </row>
        <row r="49">
          <cell r="B49" t="str">
            <v>DHP</v>
          </cell>
          <cell r="C49" t="str">
            <v>NR</v>
          </cell>
          <cell r="D49" t="str">
            <v>DHP - NR</v>
          </cell>
        </row>
        <row r="50">
          <cell r="B50" t="str">
            <v>DHP</v>
          </cell>
          <cell r="C50" t="str">
            <v>Retro</v>
          </cell>
          <cell r="D50" t="str">
            <v>DHP - Retro</v>
          </cell>
        </row>
        <row r="51">
          <cell r="B51" t="str">
            <v>Duct Sealing</v>
          </cell>
          <cell r="C51" t="str">
            <v>New</v>
          </cell>
          <cell r="D51" t="str">
            <v>Duct Sealing - New</v>
          </cell>
        </row>
        <row r="52">
          <cell r="B52" t="str">
            <v>Duct Sealing</v>
          </cell>
          <cell r="C52" t="str">
            <v>Retro</v>
          </cell>
          <cell r="D52" t="str">
            <v>Duct Sealing - Retro</v>
          </cell>
        </row>
        <row r="53">
          <cell r="B53" t="str">
            <v>WIFI enabled tstats</v>
          </cell>
          <cell r="C53" t="str">
            <v>New</v>
          </cell>
          <cell r="D53" t="str">
            <v>WIFI enabled tstats - New</v>
          </cell>
        </row>
        <row r="54">
          <cell r="B54" t="str">
            <v>WIFI enabled tstats</v>
          </cell>
          <cell r="C54" t="str">
            <v>Retro</v>
          </cell>
          <cell r="D54" t="str">
            <v>WIFI enabled tstats - Retro</v>
          </cell>
        </row>
        <row r="55">
          <cell r="B55" t="str">
            <v>Combo DHP/HPWH units</v>
          </cell>
          <cell r="C55" t="str">
            <v>New</v>
          </cell>
          <cell r="D55" t="str">
            <v>Combo DHP/HPWH units - New</v>
          </cell>
        </row>
        <row r="56">
          <cell r="B56" t="str">
            <v>Combo DHP/HPWH units</v>
          </cell>
          <cell r="C56" t="str">
            <v>NR</v>
          </cell>
          <cell r="D56" t="str">
            <v>Combo DHP/HPWH units - NR</v>
          </cell>
        </row>
        <row r="57">
          <cell r="B57" t="str">
            <v>Combo DHP/HPWH units</v>
          </cell>
          <cell r="C57" t="str">
            <v>Retro</v>
          </cell>
          <cell r="D57" t="str">
            <v>Combo DHP/HPWH units - Retro</v>
          </cell>
        </row>
        <row r="58">
          <cell r="B58" t="str">
            <v>Aerator</v>
          </cell>
          <cell r="C58" t="str">
            <v>New</v>
          </cell>
          <cell r="D58" t="str">
            <v>Aerator - New</v>
          </cell>
        </row>
        <row r="59">
          <cell r="B59" t="str">
            <v>Aerator</v>
          </cell>
          <cell r="C59" t="str">
            <v>Retro</v>
          </cell>
          <cell r="D59" t="str">
            <v>Aerator - Retro</v>
          </cell>
        </row>
        <row r="60">
          <cell r="B60" t="str">
            <v>Behavior</v>
          </cell>
          <cell r="C60" t="str">
            <v>Retro</v>
          </cell>
          <cell r="D60" t="str">
            <v>Behavior - Retro</v>
          </cell>
        </row>
        <row r="61">
          <cell r="B61" t="str">
            <v>Behavior</v>
          </cell>
          <cell r="C61" t="str">
            <v>New</v>
          </cell>
          <cell r="D61" t="str">
            <v>Behavior - New</v>
          </cell>
        </row>
        <row r="63">
          <cell r="B63" t="str">
            <v>Heat Recovery Ventilation</v>
          </cell>
          <cell r="C63" t="str">
            <v>New</v>
          </cell>
          <cell r="D63" t="str">
            <v>Heat Recovery Ventilation - New</v>
          </cell>
        </row>
        <row r="64">
          <cell r="B64" t="str">
            <v>GSHP</v>
          </cell>
          <cell r="C64" t="str">
            <v>New</v>
          </cell>
          <cell r="D64" t="str">
            <v>GSHP - New</v>
          </cell>
        </row>
        <row r="65">
          <cell r="B65" t="str">
            <v>GSHP</v>
          </cell>
          <cell r="C65" t="str">
            <v>NR</v>
          </cell>
          <cell r="D65" t="str">
            <v>GSHP - NR</v>
          </cell>
        </row>
        <row r="66">
          <cell r="C66" t="str">
            <v>Retro</v>
          </cell>
        </row>
        <row r="67">
          <cell r="B67" t="str">
            <v>ECM for HVAC ventilation</v>
          </cell>
          <cell r="C67" t="str">
            <v>New</v>
          </cell>
          <cell r="D67" t="str">
            <v>ECM for HVAC ventilation - New</v>
          </cell>
        </row>
        <row r="68">
          <cell r="B68" t="str">
            <v>ECM for HVAC ventilation</v>
          </cell>
          <cell r="C68" t="str">
            <v>NR</v>
          </cell>
          <cell r="D68" t="str">
            <v>ECM for HVAC ventilation - NR</v>
          </cell>
        </row>
        <row r="69">
          <cell r="B69" t="str">
            <v>Whole house/attic fan</v>
          </cell>
          <cell r="C69" t="str">
            <v>New</v>
          </cell>
          <cell r="D69" t="str">
            <v>Whole house/attic fan - New</v>
          </cell>
        </row>
        <row r="70">
          <cell r="B70" t="str">
            <v>Whole house/attic fan</v>
          </cell>
          <cell r="C70" t="str">
            <v>Retro</v>
          </cell>
          <cell r="D70" t="str">
            <v>Whole house/attic fan - Retro</v>
          </cell>
        </row>
        <row r="71">
          <cell r="B71" t="str">
            <v>WH Pipe insulation</v>
          </cell>
          <cell r="C71" t="str">
            <v>Retro</v>
          </cell>
          <cell r="D71" t="str">
            <v>WH Pipe insulation - Retro</v>
          </cell>
        </row>
        <row r="72">
          <cell r="B72" t="str">
            <v>DHP Ducted</v>
          </cell>
          <cell r="C72" t="str">
            <v>NR</v>
          </cell>
          <cell r="D72" t="str">
            <v>DHP Ducted - NR</v>
          </cell>
        </row>
        <row r="73">
          <cell r="B73" t="str">
            <v>Advanced Power Strips</v>
          </cell>
          <cell r="C73" t="str">
            <v>New</v>
          </cell>
          <cell r="D73" t="str">
            <v>Advanced Power Strips - New</v>
          </cell>
        </row>
        <row r="74">
          <cell r="B74" t="str">
            <v>Advanced Power Strips</v>
          </cell>
          <cell r="C74" t="str">
            <v>Retro</v>
          </cell>
          <cell r="D74" t="str">
            <v>Advanced Power Strips - Retro</v>
          </cell>
        </row>
        <row r="75">
          <cell r="B75" t="str">
            <v>Controls Commissioning and Sizing</v>
          </cell>
          <cell r="C75" t="str">
            <v>New</v>
          </cell>
          <cell r="D75" t="str">
            <v>Controls Commissioning and Sizing - New</v>
          </cell>
        </row>
        <row r="76">
          <cell r="B76" t="str">
            <v>Controls Commissioning and Sizing</v>
          </cell>
          <cell r="C76" t="str">
            <v>NR</v>
          </cell>
          <cell r="D76" t="str">
            <v>Controls Commissioning and Sizing - NR</v>
          </cell>
        </row>
        <row r="77">
          <cell r="B77" t="str">
            <v>ResWx</v>
          </cell>
          <cell r="C77" t="str">
            <v>Retro</v>
          </cell>
          <cell r="D77" t="str">
            <v>ResWx - Retro</v>
          </cell>
        </row>
        <row r="78">
          <cell r="B78" t="str">
            <v>ATTIC R0 - R19</v>
          </cell>
          <cell r="C78" t="str">
            <v>Retro</v>
          </cell>
          <cell r="D78" t="str">
            <v>ATTIC R0 - R19 - Retro</v>
          </cell>
        </row>
        <row r="79">
          <cell r="B79" t="str">
            <v>ATTIC R0 - R22</v>
          </cell>
          <cell r="C79" t="str">
            <v>Retro</v>
          </cell>
          <cell r="D79" t="str">
            <v>ATTIC R0 - R22 - Retro</v>
          </cell>
        </row>
        <row r="80">
          <cell r="B80" t="str">
            <v>ATTIC R0 - R30</v>
          </cell>
          <cell r="C80" t="str">
            <v>Retro</v>
          </cell>
          <cell r="D80" t="str">
            <v>ATTIC R0 - R30 - Retro</v>
          </cell>
        </row>
        <row r="81">
          <cell r="B81" t="str">
            <v>ATTIC R0 - R38</v>
          </cell>
          <cell r="C81" t="str">
            <v>Retro</v>
          </cell>
          <cell r="D81" t="str">
            <v>ATTIC R0 - R38 - Retro</v>
          </cell>
        </row>
        <row r="82">
          <cell r="B82" t="str">
            <v>ATTIC R0 - R49</v>
          </cell>
          <cell r="C82" t="str">
            <v>Retro</v>
          </cell>
          <cell r="D82" t="str">
            <v>ATTIC R0 - R49 - Retro</v>
          </cell>
        </row>
        <row r="83">
          <cell r="B83" t="str">
            <v>ATTIC R11 - R30</v>
          </cell>
          <cell r="C83" t="str">
            <v>Retro</v>
          </cell>
          <cell r="D83" t="str">
            <v>ATTIC R11 - R30 - Retro</v>
          </cell>
        </row>
        <row r="84">
          <cell r="B84" t="str">
            <v>ATTIC R11 - R38</v>
          </cell>
          <cell r="C84" t="str">
            <v>Retro</v>
          </cell>
          <cell r="D84" t="str">
            <v>ATTIC R11 - R38 - Retro</v>
          </cell>
        </row>
        <row r="85">
          <cell r="B85" t="str">
            <v>ATTIC R11 - R49</v>
          </cell>
          <cell r="C85" t="str">
            <v>Retro</v>
          </cell>
          <cell r="D85" t="str">
            <v>ATTIC R11 - R49 - Retro</v>
          </cell>
        </row>
        <row r="86">
          <cell r="B86" t="str">
            <v>ATTIC R19 - R30</v>
          </cell>
          <cell r="C86" t="str">
            <v>Retro</v>
          </cell>
          <cell r="D86" t="str">
            <v>ATTIC R19 - R30 - Retro</v>
          </cell>
        </row>
        <row r="87">
          <cell r="B87" t="str">
            <v>ATTIC R19 - R38</v>
          </cell>
          <cell r="C87" t="str">
            <v>Retro</v>
          </cell>
          <cell r="D87" t="str">
            <v>ATTIC R19 - R38 - Retro</v>
          </cell>
        </row>
        <row r="88">
          <cell r="B88" t="str">
            <v>ATTIC R19 - R49</v>
          </cell>
          <cell r="C88" t="str">
            <v>Retro</v>
          </cell>
          <cell r="D88" t="str">
            <v>ATTIC R19 - R49 - Retro</v>
          </cell>
        </row>
        <row r="89">
          <cell r="B89" t="str">
            <v>WALL R0 - R11</v>
          </cell>
          <cell r="C89" t="str">
            <v>Retro</v>
          </cell>
          <cell r="D89" t="str">
            <v>WALL R0 - R11 - Retro</v>
          </cell>
        </row>
        <row r="90">
          <cell r="B90" t="str">
            <v>FLOOR R0 - R19</v>
          </cell>
          <cell r="C90" t="str">
            <v>Retro</v>
          </cell>
          <cell r="D90" t="str">
            <v>FLOOR R0 - R19 - Retro</v>
          </cell>
        </row>
        <row r="91">
          <cell r="B91" t="str">
            <v>FLOOR R0 - R22</v>
          </cell>
          <cell r="C91" t="str">
            <v>Retro</v>
          </cell>
          <cell r="D91" t="str">
            <v>FLOOR R0 - R22 - Retro</v>
          </cell>
        </row>
        <row r="92">
          <cell r="B92" t="str">
            <v>FLOOR R0 - R25</v>
          </cell>
          <cell r="C92" t="str">
            <v>Retro</v>
          </cell>
          <cell r="D92" t="str">
            <v>FLOOR R0 - R25 - Retro</v>
          </cell>
        </row>
        <row r="93">
          <cell r="B93" t="str">
            <v>FLOOR R0 - R30</v>
          </cell>
          <cell r="C93" t="str">
            <v>Retro</v>
          </cell>
          <cell r="D93" t="str">
            <v>FLOOR R0 - R30 - Retro</v>
          </cell>
        </row>
        <row r="94">
          <cell r="B94" t="str">
            <v>FLOOR R11 - R22</v>
          </cell>
          <cell r="C94" t="str">
            <v>Retro</v>
          </cell>
          <cell r="D94" t="str">
            <v>FLOOR R11 - R22 - Retro</v>
          </cell>
        </row>
        <row r="95">
          <cell r="B95" t="str">
            <v>WINDOW CL30 Prime Window Replacement of Single Pane Base</v>
          </cell>
          <cell r="C95" t="str">
            <v>Retro</v>
          </cell>
          <cell r="D95" t="str">
            <v>WINDOW CL30 Prime Window Replacement of Single Pane Base - Retro</v>
          </cell>
        </row>
        <row r="96">
          <cell r="B96" t="str">
            <v>WINDOW CL30 Prime Window Replacement of Double Pane Base</v>
          </cell>
          <cell r="C96" t="str">
            <v>Retro</v>
          </cell>
          <cell r="D96" t="str">
            <v>WINDOW CL30 Prime Window Replacement of Double Pane Base - Retro</v>
          </cell>
        </row>
        <row r="97">
          <cell r="B97" t="str">
            <v>WINDOW CL22 Prime Window Replacement of Single Pane Base</v>
          </cell>
          <cell r="C97" t="str">
            <v>Retro</v>
          </cell>
          <cell r="D97" t="str">
            <v>WINDOW CL22 Prime Window Replacement of Single Pane Base - Retro</v>
          </cell>
        </row>
        <row r="98">
          <cell r="B98" t="str">
            <v>WINDOW CL22 Prime Window Replacement of Double Pane Base</v>
          </cell>
          <cell r="C98" t="str">
            <v>Retro</v>
          </cell>
          <cell r="D98" t="str">
            <v>WINDOW CL22 Prime Window Replacement of Double Pane Base - Retro</v>
          </cell>
        </row>
        <row r="99">
          <cell r="B99" t="str">
            <v>CFM50 Infiltration Reduction</v>
          </cell>
          <cell r="C99" t="str">
            <v>Retro</v>
          </cell>
          <cell r="D99" t="str">
            <v>CFM50 Infiltration Reduction - Retro</v>
          </cell>
        </row>
      </sheetData>
      <sheetData sheetId="3">
        <row r="4">
          <cell r="H4">
            <v>2035</v>
          </cell>
        </row>
        <row r="8">
          <cell r="B8">
            <v>1</v>
          </cell>
          <cell r="C8">
            <v>2</v>
          </cell>
          <cell r="D8">
            <v>3</v>
          </cell>
          <cell r="E8">
            <v>4</v>
          </cell>
          <cell r="F8">
            <v>5</v>
          </cell>
        </row>
        <row r="9">
          <cell r="B9" t="str">
            <v>Measure Index Name</v>
          </cell>
          <cell r="C9" t="str">
            <v>File Link</v>
          </cell>
          <cell r="D9" t="str">
            <v>Supply Curve Worksheet</v>
          </cell>
          <cell r="E9" t="str">
            <v>Lost Opp</v>
          </cell>
          <cell r="F9" t="str">
            <v>Descriptive Name</v>
          </cell>
        </row>
        <row r="10">
          <cell r="B10" t="str">
            <v>Lighting - New</v>
          </cell>
          <cell r="C10" t="str">
            <v>Res-Lighting-7P_v2.xlsx</v>
          </cell>
        </row>
        <row r="11">
          <cell r="B11" t="str">
            <v>Lighting - NR</v>
          </cell>
          <cell r="C11" t="str">
            <v>Res-Lighting-7P_v2.xlsx</v>
          </cell>
        </row>
        <row r="12">
          <cell r="B12" t="str">
            <v>Lighting - PPA</v>
          </cell>
          <cell r="C12" t="str">
            <v>Res-Lighting_PPA-7P_v3.xlsx</v>
          </cell>
        </row>
        <row r="13">
          <cell r="B13" t="str">
            <v>Dishwasher - New</v>
          </cell>
          <cell r="C13" t="str">
            <v>Res-Dishwasher-7P_v3.xlsx</v>
          </cell>
        </row>
        <row r="14">
          <cell r="B14" t="str">
            <v>Dishwasher - NR</v>
          </cell>
          <cell r="C14" t="str">
            <v>Res-Dishwasher-7P_v3.xlsx</v>
          </cell>
        </row>
        <row r="15">
          <cell r="B15" t="str">
            <v>Clothes Washer - New</v>
          </cell>
          <cell r="C15" t="str">
            <v>Res-ClothesWasher-7P_v2.xlsx</v>
          </cell>
        </row>
        <row r="16">
          <cell r="B16" t="str">
            <v>Clothes Washer - NR</v>
          </cell>
          <cell r="C16" t="str">
            <v>Res-ClothesWasher-7P_v2.xlsx</v>
          </cell>
        </row>
        <row r="17">
          <cell r="B17" t="str">
            <v>WasteWater Heat Recovery - New</v>
          </cell>
          <cell r="C17" t="str">
            <v>Res-GFX-7P_v2p.xlsx</v>
          </cell>
        </row>
        <row r="18">
          <cell r="B18" t="str">
            <v>Showerheads - New</v>
          </cell>
          <cell r="C18" t="str">
            <v>Res-Showerhead-7P_v4.xlsx</v>
          </cell>
        </row>
        <row r="19">
          <cell r="B19" t="str">
            <v>Showerheads - Retro</v>
          </cell>
          <cell r="C19" t="str">
            <v>Res-Showerhead-7P_v4.xlsx</v>
          </cell>
        </row>
        <row r="20">
          <cell r="B20" t="str">
            <v>HPWH - New</v>
          </cell>
          <cell r="C20" t="str">
            <v>Res-HPWH-7P_v3.xlsx</v>
          </cell>
        </row>
        <row r="21">
          <cell r="B21" t="str">
            <v>HPWH - NR</v>
          </cell>
          <cell r="C21" t="str">
            <v>Res-HPWH-7P_v3.xlsx</v>
          </cell>
        </row>
        <row r="22">
          <cell r="B22" t="str">
            <v>EV Supply Equip - NR</v>
          </cell>
          <cell r="C22" t="str">
            <v>Res-EVCharger-7P_v1p.xlsx</v>
          </cell>
        </row>
        <row r="23">
          <cell r="B23" t="str">
            <v>Clothes Dryer - New</v>
          </cell>
          <cell r="C23" t="str">
            <v>Res-ClothesDryer-7P_v2.xlsx</v>
          </cell>
        </row>
        <row r="24">
          <cell r="B24" t="str">
            <v>Clothes Dryer - NR</v>
          </cell>
          <cell r="C24" t="str">
            <v>Res-ClothesDryer-7P_v2.xlsx</v>
          </cell>
        </row>
        <row r="25">
          <cell r="B25" t="str">
            <v>Refrigerator - New</v>
          </cell>
          <cell r="C25" t="str">
            <v>Res-RefrigFreezer-7P_v3.xlsm</v>
          </cell>
        </row>
        <row r="26">
          <cell r="B26" t="str">
            <v>Refrigerator - NR</v>
          </cell>
          <cell r="C26" t="str">
            <v>Res-RefrigFreezer-7P_v3.xlsm</v>
          </cell>
        </row>
        <row r="27">
          <cell r="B27" t="str">
            <v>Freezer - New</v>
          </cell>
          <cell r="C27" t="str">
            <v>Res-RefrigFreezer-7P_v3.xlsm</v>
          </cell>
        </row>
        <row r="28">
          <cell r="B28" t="str">
            <v>Freezer - NR</v>
          </cell>
          <cell r="C28" t="str">
            <v>Res-RefrigFreezer-7P_v3.xlsm</v>
          </cell>
        </row>
        <row r="29">
          <cell r="B29" t="str">
            <v>Solar Water Heater - New</v>
          </cell>
          <cell r="C29" t="str">
            <v>Res-SWH-7P_v1.xlsx</v>
          </cell>
        </row>
        <row r="30">
          <cell r="B30" t="str">
            <v>Solar Water Heater - NR</v>
          </cell>
        </row>
        <row r="31">
          <cell r="B31" t="str">
            <v>Solar Water Heater - Retro</v>
          </cell>
          <cell r="C31" t="str">
            <v>Res-SWH-7P_v1.xlsx</v>
          </cell>
        </row>
        <row r="32">
          <cell r="B32">
            <v>0</v>
          </cell>
        </row>
        <row r="33">
          <cell r="B33">
            <v>0</v>
          </cell>
        </row>
        <row r="34">
          <cell r="B34" t="str">
            <v>Electric Oven - New</v>
          </cell>
          <cell r="C34" t="str">
            <v>Res-Oven-7P_v3.xlsx</v>
          </cell>
        </row>
        <row r="35">
          <cell r="B35" t="str">
            <v>Electric Oven - NR</v>
          </cell>
          <cell r="C35" t="str">
            <v>Res-Oven-7P_v3.xlsx</v>
          </cell>
        </row>
        <row r="36">
          <cell r="B36" t="str">
            <v>Microwave - New</v>
          </cell>
          <cell r="C36" t="str">
            <v>Res-Microwave-7P_v3.xlsx</v>
          </cell>
        </row>
        <row r="37">
          <cell r="B37" t="str">
            <v>Microwave - NR</v>
          </cell>
          <cell r="C37" t="str">
            <v>Res-Microwave-7P_v3.xlsx</v>
          </cell>
        </row>
        <row r="38">
          <cell r="B38" t="str">
            <v>Monitor - New</v>
          </cell>
          <cell r="C38" t="str">
            <v>Res-Computers-7P_v4.xlsx</v>
          </cell>
        </row>
        <row r="39">
          <cell r="B39" t="str">
            <v>Monitor - NR</v>
          </cell>
          <cell r="C39" t="str">
            <v>Res-Computers-7P_v4.xlsx</v>
          </cell>
        </row>
        <row r="40">
          <cell r="B40" t="str">
            <v>Desktop - New</v>
          </cell>
          <cell r="C40" t="str">
            <v>Res-Computers-7P_v4.xlsx</v>
          </cell>
        </row>
        <row r="41">
          <cell r="B41" t="str">
            <v>Desktop - NR</v>
          </cell>
          <cell r="C41" t="str">
            <v>Res-Computers-7P_v4.xlsx</v>
          </cell>
        </row>
        <row r="42">
          <cell r="B42" t="str">
            <v>Laptop - New</v>
          </cell>
          <cell r="C42" t="str">
            <v>Res-Computers-7P_v4.xlsx</v>
          </cell>
        </row>
        <row r="43">
          <cell r="B43" t="str">
            <v>Laptop - NR</v>
          </cell>
          <cell r="C43" t="str">
            <v>Res-Computers-7P_v4.xlsx</v>
          </cell>
        </row>
        <row r="46">
          <cell r="B46" t="str">
            <v>ASHP - New</v>
          </cell>
          <cell r="C46" t="str">
            <v>Res-SF_HP-7P_v3.xlsx</v>
          </cell>
        </row>
        <row r="47">
          <cell r="B47" t="str">
            <v>ASHP - NR</v>
          </cell>
          <cell r="C47" t="str">
            <v>Res-SF_HP-7P_v3.xlsx</v>
          </cell>
        </row>
        <row r="49">
          <cell r="B49" t="str">
            <v>DHP - New</v>
          </cell>
          <cell r="C49" t="str">
            <v>Res-SF_HP-7P_v3.xlsx</v>
          </cell>
        </row>
        <row r="50">
          <cell r="B50" t="str">
            <v>DHP - NR</v>
          </cell>
          <cell r="C50" t="str">
            <v>Res-SF_HP-7P_v3.xlsx</v>
          </cell>
        </row>
        <row r="51">
          <cell r="B51" t="str">
            <v>DHP - Retro</v>
          </cell>
        </row>
        <row r="52">
          <cell r="B52" t="str">
            <v>Duct Sealing - New</v>
          </cell>
          <cell r="C52" t="str">
            <v>Res-Duct_Seal-7P_v3.xlsx</v>
          </cell>
        </row>
        <row r="53">
          <cell r="B53" t="str">
            <v>Duct Sealing - Retro</v>
          </cell>
          <cell r="C53" t="str">
            <v>Res-Duct_Seal-7P_v3.xlsx</v>
          </cell>
        </row>
        <row r="54">
          <cell r="B54" t="str">
            <v>WIFI enabled tstats - New</v>
          </cell>
          <cell r="C54" t="str">
            <v>Res-WiFitstat-7P_v3.xlsx</v>
          </cell>
        </row>
        <row r="55">
          <cell r="B55" t="str">
            <v>WIFI enabled tstats - Retro</v>
          </cell>
          <cell r="C55" t="str">
            <v>Res-WiFitstat-7P_v3.xlsx</v>
          </cell>
        </row>
        <row r="56">
          <cell r="B56" t="str">
            <v>Combo DHP/HPWH units - New</v>
          </cell>
        </row>
        <row r="57">
          <cell r="B57" t="str">
            <v>Combo DHP/HPWH units - NR</v>
          </cell>
        </row>
        <row r="58">
          <cell r="B58" t="str">
            <v>Combo DHP/HPWH units - Retro</v>
          </cell>
        </row>
        <row r="59">
          <cell r="B59" t="str">
            <v>Aerator - New</v>
          </cell>
          <cell r="C59" t="str">
            <v>Res-Aerator-7P_v4.xlsx</v>
          </cell>
        </row>
        <row r="60">
          <cell r="B60" t="str">
            <v>Aerator - Retro</v>
          </cell>
          <cell r="C60" t="str">
            <v>Res-Aerator-7P_v4.xlsx</v>
          </cell>
        </row>
        <row r="61">
          <cell r="B61" t="str">
            <v>Behavior - Retro</v>
          </cell>
          <cell r="C61" t="str">
            <v>Res-COP-7P_v2.xlsx</v>
          </cell>
        </row>
        <row r="62">
          <cell r="B62" t="str">
            <v>Behavior - New</v>
          </cell>
          <cell r="C62" t="str">
            <v>Res-COP-7P_v2.xlsx</v>
          </cell>
        </row>
        <row r="63">
          <cell r="B63">
            <v>0</v>
          </cell>
        </row>
        <row r="64">
          <cell r="B64" t="str">
            <v>Heat Recovery Ventilation - New</v>
          </cell>
          <cell r="C64" t="str">
            <v>Res-HRV-7P_v1.xlsx</v>
          </cell>
        </row>
        <row r="65">
          <cell r="B65" t="str">
            <v>GSHP - New</v>
          </cell>
          <cell r="C65" t="str">
            <v>Res-GSHP-7P_v1.xlsx</v>
          </cell>
        </row>
        <row r="66">
          <cell r="B66" t="str">
            <v>GSHP - NR</v>
          </cell>
          <cell r="C66" t="str">
            <v>Res-GSHP-7P_v1.xlsx</v>
          </cell>
        </row>
        <row r="67">
          <cell r="B67">
            <v>0</v>
          </cell>
        </row>
        <row r="68">
          <cell r="B68" t="str">
            <v>ECM for HVAC ventilation - New</v>
          </cell>
        </row>
        <row r="69">
          <cell r="B69" t="str">
            <v>ECM for HVAC ventilation - NR</v>
          </cell>
        </row>
        <row r="70">
          <cell r="B70" t="str">
            <v>Whole house/attic fan - New</v>
          </cell>
        </row>
        <row r="71">
          <cell r="B71" t="str">
            <v>Whole house/attic fan - Retro</v>
          </cell>
        </row>
        <row r="72">
          <cell r="B72" t="str">
            <v>WH Pipe insulation - Retro</v>
          </cell>
        </row>
        <row r="73">
          <cell r="B73" t="str">
            <v>DHP Ducted - NR</v>
          </cell>
          <cell r="C73" t="str">
            <v>Res-FAF to DHP-7P_v1.xlsx</v>
          </cell>
        </row>
        <row r="74">
          <cell r="B74" t="str">
            <v>Advanced Power Strips - New</v>
          </cell>
          <cell r="C74" t="str">
            <v>Res-PowerStrips-7P_v4.xlsx</v>
          </cell>
        </row>
        <row r="75">
          <cell r="B75" t="str">
            <v>Advanced Power Strips - Retro</v>
          </cell>
          <cell r="C75" t="str">
            <v>Res-PowerStrips-7P_v4.xlsx</v>
          </cell>
        </row>
        <row r="76">
          <cell r="B76" t="str">
            <v>Controls Commissioning and Sizing - New</v>
          </cell>
          <cell r="C76" t="str">
            <v>Res-CCS-7P_v3.xlsx</v>
          </cell>
        </row>
        <row r="77">
          <cell r="B77" t="str">
            <v>Controls Commissioning and Sizing - NR</v>
          </cell>
          <cell r="C77" t="str">
            <v>Res-CCS-7P_v3.xlsx</v>
          </cell>
        </row>
        <row r="78">
          <cell r="B78" t="str">
            <v>ResWx - Retro</v>
          </cell>
          <cell r="C78" t="str">
            <v>Res-SF_Wx-7P_v4.xlsx</v>
          </cell>
        </row>
        <row r="79">
          <cell r="B79" t="str">
            <v>ResWx - Retro</v>
          </cell>
          <cell r="C79" t="str">
            <v>Res-MF_Wx-7P_v4.xlsx</v>
          </cell>
        </row>
        <row r="80">
          <cell r="B80" t="str">
            <v>ResWx - Retro</v>
          </cell>
          <cell r="C80" t="str">
            <v>Res-MH_Wx-7P_v3.xlsx</v>
          </cell>
        </row>
      </sheetData>
      <sheetData sheetId="4">
        <row r="8">
          <cell r="B8" t="str">
            <v>Measure Index Name</v>
          </cell>
          <cell r="C8" t="str">
            <v>Single Family</v>
          </cell>
          <cell r="D8" t="str">
            <v>Multifamily - Low Rise</v>
          </cell>
          <cell r="E8" t="str">
            <v>Multifamily - High Rise</v>
          </cell>
          <cell r="F8" t="str">
            <v>Manufactured</v>
          </cell>
        </row>
        <row r="9">
          <cell r="B9" t="str">
            <v>Lighting - New</v>
          </cell>
          <cell r="C9">
            <v>0.76500000000000001</v>
          </cell>
          <cell r="D9">
            <v>0.76500000000000001</v>
          </cell>
          <cell r="E9">
            <v>0.76500000000000001</v>
          </cell>
          <cell r="F9">
            <v>0.76500000000000001</v>
          </cell>
        </row>
        <row r="10">
          <cell r="B10" t="str">
            <v>Lighting - NR</v>
          </cell>
          <cell r="C10">
            <v>0.9</v>
          </cell>
          <cell r="D10">
            <v>0.9</v>
          </cell>
          <cell r="E10">
            <v>0.9</v>
          </cell>
          <cell r="F10">
            <v>0.9</v>
          </cell>
        </row>
        <row r="11">
          <cell r="B11" t="str">
            <v>Lighting - PPA</v>
          </cell>
          <cell r="C11">
            <v>0.9</v>
          </cell>
          <cell r="D11">
            <v>0.9</v>
          </cell>
          <cell r="E11">
            <v>0.9</v>
          </cell>
          <cell r="F11">
            <v>0.9</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0.51600000000000001</v>
          </cell>
          <cell r="D17">
            <v>0.58000000000000007</v>
          </cell>
          <cell r="E17">
            <v>0.58000000000000007</v>
          </cell>
          <cell r="F17">
            <v>0.33999999999999997</v>
          </cell>
        </row>
        <row r="18">
          <cell r="B18" t="str">
            <v>Showerheads - Retro</v>
          </cell>
          <cell r="C18">
            <v>0.44247428657992416</v>
          </cell>
          <cell r="D18">
            <v>0.58000000000000007</v>
          </cell>
          <cell r="E18">
            <v>0.58000000000000007</v>
          </cell>
          <cell r="F18">
            <v>0.33999999999999997</v>
          </cell>
        </row>
        <row r="19">
          <cell r="B19" t="str">
            <v>HPWH - New</v>
          </cell>
          <cell r="C19">
            <v>0.94904999999999995</v>
          </cell>
          <cell r="D19">
            <v>0</v>
          </cell>
          <cell r="E19">
            <v>0</v>
          </cell>
          <cell r="F19">
            <v>0.95</v>
          </cell>
        </row>
        <row r="20">
          <cell r="B20" t="str">
            <v>HPWH - NR</v>
          </cell>
          <cell r="C20">
            <v>0.94904999999999995</v>
          </cell>
          <cell r="D20">
            <v>0</v>
          </cell>
          <cell r="E20">
            <v>0</v>
          </cell>
          <cell r="F20">
            <v>0.95</v>
          </cell>
        </row>
        <row r="21">
          <cell r="B21" t="str">
            <v>EV Supply Equip - NR</v>
          </cell>
          <cell r="C21">
            <v>0.89100000000000001</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0.2475</v>
          </cell>
          <cell r="D28">
            <v>0.25</v>
          </cell>
          <cell r="E28">
            <v>0</v>
          </cell>
          <cell r="F28">
            <v>0</v>
          </cell>
        </row>
        <row r="29">
          <cell r="B29" t="str">
            <v>Solar Water Heater - NR</v>
          </cell>
          <cell r="C29">
            <v>0.2475</v>
          </cell>
          <cell r="D29">
            <v>0.25</v>
          </cell>
          <cell r="E29">
            <v>0</v>
          </cell>
          <cell r="F29">
            <v>0</v>
          </cell>
        </row>
        <row r="30">
          <cell r="B30" t="str">
            <v>Solar Water Heater - Retro</v>
          </cell>
          <cell r="C30">
            <v>0.2475</v>
          </cell>
          <cell r="D30">
            <v>0.25</v>
          </cell>
          <cell r="E30">
            <v>0</v>
          </cell>
          <cell r="F30">
            <v>0</v>
          </cell>
        </row>
        <row r="31">
          <cell r="B31">
            <v>0</v>
          </cell>
          <cell r="C31">
            <v>0</v>
          </cell>
          <cell r="D31">
            <v>0</v>
          </cell>
          <cell r="E31">
            <v>0</v>
          </cell>
          <cell r="F31">
            <v>0</v>
          </cell>
        </row>
        <row r="32">
          <cell r="B32">
            <v>0</v>
          </cell>
          <cell r="C32">
            <v>0</v>
          </cell>
          <cell r="D32">
            <v>0</v>
          </cell>
          <cell r="E32">
            <v>0</v>
          </cell>
          <cell r="F32">
            <v>0</v>
          </cell>
        </row>
        <row r="33">
          <cell r="B33" t="str">
            <v>Electric Oven - New</v>
          </cell>
          <cell r="C33">
            <v>0.9</v>
          </cell>
          <cell r="D33">
            <v>0.9</v>
          </cell>
          <cell r="E33">
            <v>0.9</v>
          </cell>
          <cell r="F33">
            <v>0.9</v>
          </cell>
        </row>
        <row r="34">
          <cell r="B34" t="str">
            <v>Electric Oven - NR</v>
          </cell>
          <cell r="C34">
            <v>0.9</v>
          </cell>
          <cell r="D34">
            <v>0.9</v>
          </cell>
          <cell r="E34">
            <v>0.9</v>
          </cell>
          <cell r="F34">
            <v>0.9</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0.44999999999999996</v>
          </cell>
          <cell r="D37">
            <v>0.44999999999999996</v>
          </cell>
          <cell r="E37">
            <v>0.44999999999999996</v>
          </cell>
          <cell r="F37">
            <v>0.44999999999999996</v>
          </cell>
        </row>
        <row r="38">
          <cell r="B38" t="str">
            <v>Monitor - NR</v>
          </cell>
          <cell r="C38">
            <v>0.44999999999999996</v>
          </cell>
          <cell r="D38">
            <v>0.44999999999999996</v>
          </cell>
          <cell r="E38">
            <v>0.44999999999999996</v>
          </cell>
          <cell r="F38">
            <v>0.44999999999999996</v>
          </cell>
        </row>
        <row r="39">
          <cell r="B39" t="str">
            <v>Desktop - New</v>
          </cell>
          <cell r="C39">
            <v>0.75</v>
          </cell>
          <cell r="D39">
            <v>0.75</v>
          </cell>
          <cell r="E39">
            <v>0.75</v>
          </cell>
          <cell r="F39">
            <v>0.75</v>
          </cell>
        </row>
        <row r="40">
          <cell r="B40" t="str">
            <v>Desktop - NR</v>
          </cell>
          <cell r="C40">
            <v>0.75</v>
          </cell>
          <cell r="D40">
            <v>0.75</v>
          </cell>
          <cell r="E40">
            <v>0.75</v>
          </cell>
          <cell r="F40">
            <v>0.75</v>
          </cell>
        </row>
        <row r="41">
          <cell r="B41" t="str">
            <v>Laptop - New</v>
          </cell>
          <cell r="C41">
            <v>0.26</v>
          </cell>
          <cell r="D41">
            <v>0.26</v>
          </cell>
          <cell r="E41">
            <v>0.26</v>
          </cell>
          <cell r="F41">
            <v>0.26</v>
          </cell>
        </row>
        <row r="42">
          <cell r="B42" t="str">
            <v>Laptop - NR</v>
          </cell>
          <cell r="C42">
            <v>0.26</v>
          </cell>
          <cell r="D42">
            <v>0.26</v>
          </cell>
          <cell r="E42">
            <v>0.26</v>
          </cell>
          <cell r="F42">
            <v>0.26</v>
          </cell>
        </row>
        <row r="43">
          <cell r="B43" t="str">
            <v>Computer - New</v>
          </cell>
        </row>
        <row r="44">
          <cell r="B44" t="str">
            <v>Computer - NR</v>
          </cell>
        </row>
        <row r="45">
          <cell r="B45" t="str">
            <v>ASHP - New</v>
          </cell>
          <cell r="C45">
            <v>0.88200000000000001</v>
          </cell>
          <cell r="D45">
            <v>0.5</v>
          </cell>
          <cell r="E45">
            <v>0</v>
          </cell>
          <cell r="F45">
            <v>0.9</v>
          </cell>
        </row>
        <row r="46">
          <cell r="B46" t="str">
            <v>ASHP - NR</v>
          </cell>
          <cell r="C46">
            <v>0.73499999999999999</v>
          </cell>
          <cell r="D46">
            <v>0.5</v>
          </cell>
          <cell r="E46">
            <v>0</v>
          </cell>
          <cell r="F46">
            <v>0.25</v>
          </cell>
        </row>
        <row r="47">
          <cell r="B47" t="str">
            <v>HP - Retro</v>
          </cell>
          <cell r="C47">
            <v>0</v>
          </cell>
          <cell r="D47">
            <v>0</v>
          </cell>
          <cell r="E47">
            <v>0</v>
          </cell>
          <cell r="F47">
            <v>0</v>
          </cell>
        </row>
        <row r="48">
          <cell r="B48" t="str">
            <v>DHP - New</v>
          </cell>
          <cell r="C48">
            <v>0.97019999999999995</v>
          </cell>
          <cell r="D48">
            <v>0.99</v>
          </cell>
          <cell r="E48">
            <v>0</v>
          </cell>
          <cell r="F48">
            <v>0.99</v>
          </cell>
        </row>
        <row r="49">
          <cell r="B49" t="str">
            <v>DHP - NR</v>
          </cell>
          <cell r="C49">
            <v>0.97019999999999995</v>
          </cell>
          <cell r="D49">
            <v>0.99</v>
          </cell>
          <cell r="E49">
            <v>0</v>
          </cell>
          <cell r="F49">
            <v>0.99</v>
          </cell>
        </row>
        <row r="50">
          <cell r="B50" t="str">
            <v>DHP - Retro</v>
          </cell>
          <cell r="C50">
            <v>0</v>
          </cell>
          <cell r="D50">
            <v>0</v>
          </cell>
          <cell r="E50">
            <v>0</v>
          </cell>
          <cell r="F50">
            <v>0</v>
          </cell>
        </row>
        <row r="51">
          <cell r="B51" t="str">
            <v>Duct Sealing - New</v>
          </cell>
          <cell r="C51">
            <v>0.4519771928174614</v>
          </cell>
          <cell r="D51">
            <v>0</v>
          </cell>
          <cell r="E51">
            <v>0</v>
          </cell>
          <cell r="F51">
            <v>0.54161498247447359</v>
          </cell>
        </row>
        <row r="52">
          <cell r="B52" t="str">
            <v>Duct Sealing - Retro</v>
          </cell>
          <cell r="C52">
            <v>0.4293783331765883</v>
          </cell>
          <cell r="D52">
            <v>0</v>
          </cell>
          <cell r="E52">
            <v>0</v>
          </cell>
          <cell r="F52">
            <v>0.51453423335074988</v>
          </cell>
        </row>
        <row r="53">
          <cell r="B53" t="str">
            <v>WIFI enabled tstats - New</v>
          </cell>
          <cell r="C53">
            <v>0.2</v>
          </cell>
          <cell r="D53">
            <v>0.2</v>
          </cell>
          <cell r="E53">
            <v>0</v>
          </cell>
          <cell r="F53">
            <v>0.2</v>
          </cell>
        </row>
        <row r="54">
          <cell r="B54" t="str">
            <v>WIFI enabled tstats - Retro</v>
          </cell>
          <cell r="C54">
            <v>0.19800000000000001</v>
          </cell>
          <cell r="D54">
            <v>0.19800000000000001</v>
          </cell>
          <cell r="E54">
            <v>0</v>
          </cell>
          <cell r="F54">
            <v>0.19800000000000001</v>
          </cell>
        </row>
        <row r="55">
          <cell r="B55" t="str">
            <v>Combo DHP/HPWH units - New</v>
          </cell>
          <cell r="C55">
            <v>0</v>
          </cell>
          <cell r="D55">
            <v>0</v>
          </cell>
          <cell r="E55">
            <v>0</v>
          </cell>
          <cell r="F55">
            <v>0</v>
          </cell>
        </row>
        <row r="56">
          <cell r="B56" t="str">
            <v>Combo DHP/HPWH units - NR</v>
          </cell>
          <cell r="C56">
            <v>0</v>
          </cell>
          <cell r="D56">
            <v>0</v>
          </cell>
          <cell r="E56">
            <v>0</v>
          </cell>
          <cell r="F56">
            <v>0</v>
          </cell>
        </row>
        <row r="57">
          <cell r="B57" t="str">
            <v>Combo DHP/HPWH units - Retro</v>
          </cell>
          <cell r="C57">
            <v>0</v>
          </cell>
          <cell r="D57">
            <v>0</v>
          </cell>
          <cell r="E57">
            <v>0</v>
          </cell>
          <cell r="F57">
            <v>0</v>
          </cell>
        </row>
        <row r="58">
          <cell r="B58" t="str">
            <v>Aerator - New</v>
          </cell>
          <cell r="C58">
            <v>0.315</v>
          </cell>
          <cell r="D58">
            <v>0.315</v>
          </cell>
          <cell r="E58">
            <v>0.315</v>
          </cell>
          <cell r="F58">
            <v>0.315</v>
          </cell>
        </row>
        <row r="59">
          <cell r="B59" t="str">
            <v>Aerator - Retro</v>
          </cell>
          <cell r="C59">
            <v>0.315</v>
          </cell>
          <cell r="D59">
            <v>0.315</v>
          </cell>
          <cell r="E59">
            <v>0.315</v>
          </cell>
          <cell r="F59">
            <v>0.315</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cell r="C62">
            <v>0</v>
          </cell>
          <cell r="D62">
            <v>0</v>
          </cell>
          <cell r="E62">
            <v>0</v>
          </cell>
          <cell r="F62">
            <v>0</v>
          </cell>
        </row>
        <row r="63">
          <cell r="B63" t="str">
            <v>Heat Recovery Ventilation - New</v>
          </cell>
          <cell r="C63">
            <v>0.89100000000000001</v>
          </cell>
          <cell r="D63">
            <v>0</v>
          </cell>
          <cell r="E63">
            <v>0</v>
          </cell>
          <cell r="F63">
            <v>0</v>
          </cell>
        </row>
        <row r="64">
          <cell r="B64" t="str">
            <v>GSHP - New</v>
          </cell>
          <cell r="C64">
            <v>0.12485156673907999</v>
          </cell>
          <cell r="D64">
            <v>0</v>
          </cell>
          <cell r="E64">
            <v>0</v>
          </cell>
          <cell r="F64">
            <v>0</v>
          </cell>
        </row>
        <row r="65">
          <cell r="B65" t="str">
            <v>GSHP - NR</v>
          </cell>
          <cell r="C65">
            <v>0.12485156673907999</v>
          </cell>
          <cell r="D65">
            <v>0</v>
          </cell>
          <cell r="E65">
            <v>0</v>
          </cell>
          <cell r="F65">
            <v>0</v>
          </cell>
        </row>
        <row r="66">
          <cell r="B66">
            <v>0</v>
          </cell>
          <cell r="C66">
            <v>0</v>
          </cell>
          <cell r="D66">
            <v>0</v>
          </cell>
          <cell r="E66">
            <v>0</v>
          </cell>
          <cell r="F66">
            <v>0</v>
          </cell>
        </row>
        <row r="67">
          <cell r="B67" t="str">
            <v>ECM for HVAC ventilation - New</v>
          </cell>
          <cell r="C67">
            <v>0</v>
          </cell>
          <cell r="D67">
            <v>0</v>
          </cell>
          <cell r="E67">
            <v>0</v>
          </cell>
          <cell r="F67">
            <v>0</v>
          </cell>
        </row>
        <row r="68">
          <cell r="B68" t="str">
            <v>ECM for HVAC ventilation - NR</v>
          </cell>
          <cell r="C68">
            <v>0</v>
          </cell>
          <cell r="D68">
            <v>0</v>
          </cell>
          <cell r="E68">
            <v>0</v>
          </cell>
          <cell r="F68">
            <v>0</v>
          </cell>
        </row>
        <row r="69">
          <cell r="B69" t="str">
            <v>Whole house/attic fan - New</v>
          </cell>
          <cell r="C69">
            <v>0</v>
          </cell>
          <cell r="D69">
            <v>0</v>
          </cell>
          <cell r="E69">
            <v>0</v>
          </cell>
          <cell r="F69">
            <v>0</v>
          </cell>
        </row>
        <row r="70">
          <cell r="B70" t="str">
            <v>Whole house/attic fan - Retro</v>
          </cell>
          <cell r="C70">
            <v>0</v>
          </cell>
          <cell r="D70">
            <v>0</v>
          </cell>
          <cell r="E70">
            <v>0</v>
          </cell>
          <cell r="F70">
            <v>0</v>
          </cell>
        </row>
        <row r="71">
          <cell r="B71" t="str">
            <v>WH Pipe insulation - Retro</v>
          </cell>
          <cell r="C71">
            <v>0</v>
          </cell>
          <cell r="D71">
            <v>0</v>
          </cell>
          <cell r="E71">
            <v>0</v>
          </cell>
          <cell r="F71">
            <v>0</v>
          </cell>
        </row>
        <row r="72">
          <cell r="B72" t="str">
            <v>DHP Ducted - NR</v>
          </cell>
          <cell r="C72">
            <v>0.2475</v>
          </cell>
          <cell r="D72">
            <v>0</v>
          </cell>
          <cell r="E72">
            <v>0</v>
          </cell>
          <cell r="F72">
            <v>0.74249999999999994</v>
          </cell>
        </row>
        <row r="73">
          <cell r="B73" t="str">
            <v>Advanced Power Strips - New</v>
          </cell>
          <cell r="C73">
            <v>0.33660000000000001</v>
          </cell>
          <cell r="D73">
            <v>0.2475</v>
          </cell>
          <cell r="E73">
            <v>0.2475</v>
          </cell>
          <cell r="F73">
            <v>0.2475</v>
          </cell>
        </row>
        <row r="74">
          <cell r="B74" t="str">
            <v>Advanced Power Strips - Retro</v>
          </cell>
          <cell r="C74">
            <v>0.33660000000000001</v>
          </cell>
          <cell r="D74">
            <v>0.2475</v>
          </cell>
          <cell r="E74">
            <v>0.2475</v>
          </cell>
          <cell r="F74">
            <v>0.2475</v>
          </cell>
        </row>
        <row r="75">
          <cell r="B75" t="str">
            <v>Controls Commissioning and Sizing - New</v>
          </cell>
          <cell r="C75">
            <v>0.76</v>
          </cell>
          <cell r="D75">
            <v>0</v>
          </cell>
          <cell r="E75">
            <v>0</v>
          </cell>
          <cell r="F75">
            <v>0.76</v>
          </cell>
        </row>
        <row r="76">
          <cell r="B76" t="str">
            <v>Controls Commissioning and Sizing - NR</v>
          </cell>
          <cell r="C76">
            <v>0.76</v>
          </cell>
          <cell r="D76">
            <v>0</v>
          </cell>
          <cell r="E76">
            <v>0</v>
          </cell>
          <cell r="F76">
            <v>0.76</v>
          </cell>
        </row>
        <row r="77">
          <cell r="B77" t="str">
            <v>ResWx - Retro</v>
          </cell>
          <cell r="C77">
            <v>0.95</v>
          </cell>
          <cell r="D77">
            <v>1</v>
          </cell>
          <cell r="E77">
            <v>0</v>
          </cell>
          <cell r="F77">
            <v>0.95</v>
          </cell>
        </row>
        <row r="78">
          <cell r="B78" t="str">
            <v>ATTIC R0 - R19 - Retro</v>
          </cell>
          <cell r="C78">
            <v>0</v>
          </cell>
          <cell r="D78">
            <v>5.4136342171710254E-2</v>
          </cell>
          <cell r="E78">
            <v>0</v>
          </cell>
          <cell r="F78">
            <v>0</v>
          </cell>
        </row>
        <row r="79">
          <cell r="B79" t="str">
            <v>ATTIC R0 - R22 - Retro</v>
          </cell>
          <cell r="C79">
            <v>0</v>
          </cell>
          <cell r="D79">
            <v>0</v>
          </cell>
          <cell r="E79">
            <v>0</v>
          </cell>
          <cell r="F79">
            <v>1.7654231774693385E-2</v>
          </cell>
        </row>
        <row r="80">
          <cell r="B80" t="str">
            <v>ATTIC R0 - R30 - Retro</v>
          </cell>
          <cell r="C80">
            <v>0</v>
          </cell>
          <cell r="D80">
            <v>0</v>
          </cell>
          <cell r="E80">
            <v>0</v>
          </cell>
          <cell r="F80">
            <v>5.370909487280473E-2</v>
          </cell>
        </row>
        <row r="81">
          <cell r="B81" t="str">
            <v>ATTIC R0 - R38 - Retro</v>
          </cell>
          <cell r="C81">
            <v>3.0150417138103489E-2</v>
          </cell>
          <cell r="D81">
            <v>1.0754159339533284E-2</v>
          </cell>
          <cell r="E81">
            <v>0</v>
          </cell>
          <cell r="F81">
            <v>0</v>
          </cell>
        </row>
        <row r="82">
          <cell r="B82" t="str">
            <v>ATTIC R0 - R49 - Retro</v>
          </cell>
          <cell r="C82">
            <v>1.6064798296574784E-2</v>
          </cell>
          <cell r="D82">
            <v>6.4148166587866887E-2</v>
          </cell>
          <cell r="E82">
            <v>0</v>
          </cell>
          <cell r="F82">
            <v>0</v>
          </cell>
        </row>
        <row r="83">
          <cell r="B83" t="str">
            <v>ATTIC R11 - R30 - Retro</v>
          </cell>
          <cell r="C83">
            <v>0</v>
          </cell>
          <cell r="D83">
            <v>0</v>
          </cell>
          <cell r="E83">
            <v>0</v>
          </cell>
          <cell r="F83">
            <v>1.0533305070999921E-3</v>
          </cell>
        </row>
        <row r="84">
          <cell r="B84" t="str">
            <v>ATTIC R11 - R38 - Retro</v>
          </cell>
          <cell r="C84">
            <v>2.4846271780712467E-2</v>
          </cell>
          <cell r="D84">
            <v>0</v>
          </cell>
          <cell r="E84">
            <v>0</v>
          </cell>
          <cell r="F84">
            <v>0</v>
          </cell>
        </row>
        <row r="85">
          <cell r="B85" t="str">
            <v>ATTIC R11 - R49 - Retro</v>
          </cell>
          <cell r="C85">
            <v>1.9498021140463982E-2</v>
          </cell>
          <cell r="D85">
            <v>0</v>
          </cell>
          <cell r="E85">
            <v>0</v>
          </cell>
          <cell r="F85">
            <v>0</v>
          </cell>
        </row>
        <row r="86">
          <cell r="B86" t="str">
            <v>ATTIC R19 - R30 - Retro</v>
          </cell>
          <cell r="C86">
            <v>0</v>
          </cell>
          <cell r="D86">
            <v>6.5125260012002723E-2</v>
          </cell>
          <cell r="E86">
            <v>0</v>
          </cell>
          <cell r="F86">
            <v>0</v>
          </cell>
        </row>
        <row r="87">
          <cell r="B87" t="str">
            <v>ATTIC R19 - R38 - Retro</v>
          </cell>
          <cell r="C87">
            <v>8.2033817107202978E-3</v>
          </cell>
          <cell r="D87">
            <v>1.0053116760243517E-2</v>
          </cell>
          <cell r="E87">
            <v>0</v>
          </cell>
          <cell r="F87">
            <v>0</v>
          </cell>
        </row>
        <row r="88">
          <cell r="B88" t="str">
            <v>ATTIC R19 - R49 - Retro</v>
          </cell>
          <cell r="C88">
            <v>1.7662848312546196E-2</v>
          </cell>
          <cell r="D88">
            <v>0.14766594591946242</v>
          </cell>
          <cell r="E88">
            <v>0</v>
          </cell>
          <cell r="F88">
            <v>0</v>
          </cell>
        </row>
        <row r="89">
          <cell r="B89" t="str">
            <v>WALL R0 - R11 - Retro</v>
          </cell>
          <cell r="C89">
            <v>8.46755457988283E-2</v>
          </cell>
          <cell r="D89">
            <v>8.6999999999999966E-2</v>
          </cell>
          <cell r="E89">
            <v>0</v>
          </cell>
          <cell r="F89">
            <v>0</v>
          </cell>
        </row>
        <row r="90">
          <cell r="B90" t="str">
            <v>FLOOR R0 - R19 - Retro</v>
          </cell>
          <cell r="C90">
            <v>7.8781984396844446E-2</v>
          </cell>
          <cell r="D90">
            <v>2.1455163910870823E-2</v>
          </cell>
          <cell r="E90">
            <v>0</v>
          </cell>
          <cell r="F90">
            <v>0</v>
          </cell>
        </row>
        <row r="91">
          <cell r="B91" t="str">
            <v>FLOOR R0 - R22 - Retro</v>
          </cell>
          <cell r="C91">
            <v>0</v>
          </cell>
          <cell r="D91">
            <v>0</v>
          </cell>
          <cell r="E91">
            <v>0</v>
          </cell>
          <cell r="F91">
            <v>1.0665247527328225E-2</v>
          </cell>
        </row>
        <row r="92">
          <cell r="B92" t="str">
            <v>FLOOR R0 - R25 - Retro</v>
          </cell>
          <cell r="C92">
            <v>4.555152699293441E-2</v>
          </cell>
          <cell r="D92">
            <v>0</v>
          </cell>
          <cell r="E92">
            <v>0</v>
          </cell>
          <cell r="F92">
            <v>0</v>
          </cell>
        </row>
        <row r="93">
          <cell r="B93" t="str">
            <v>FLOOR R0 - R30 - Retro</v>
          </cell>
          <cell r="C93">
            <v>0.10512619459663457</v>
          </cell>
          <cell r="D93">
            <v>0.23754483608912919</v>
          </cell>
          <cell r="E93">
            <v>0</v>
          </cell>
          <cell r="F93">
            <v>0</v>
          </cell>
        </row>
        <row r="94">
          <cell r="B94" t="str">
            <v>FLOOR R11 - R22 - Retro</v>
          </cell>
          <cell r="C94">
            <v>0</v>
          </cell>
          <cell r="D94">
            <v>0</v>
          </cell>
          <cell r="E94">
            <v>0</v>
          </cell>
          <cell r="F94">
            <v>1.6234206236719673E-2</v>
          </cell>
        </row>
        <row r="95">
          <cell r="B95" t="str">
            <v>WINDOW CL30 Prime Window Replacement of Single Pane Base - Retro</v>
          </cell>
          <cell r="C95">
            <v>3.5442601061513916E-2</v>
          </cell>
          <cell r="D95">
            <v>0.12758359544917094</v>
          </cell>
          <cell r="E95">
            <v>0</v>
          </cell>
          <cell r="F95">
            <v>1.3677383586228942E-2</v>
          </cell>
        </row>
        <row r="96">
          <cell r="B96" t="str">
            <v>WINDOW CL30 Prime Window Replacement of Double Pane Base - Retro</v>
          </cell>
          <cell r="C96">
            <v>0.74240695226153941</v>
          </cell>
          <cell r="D96">
            <v>0.66296155480151864</v>
          </cell>
          <cell r="E96">
            <v>0</v>
          </cell>
          <cell r="F96">
            <v>6.9568000974991058E-4</v>
          </cell>
        </row>
        <row r="97">
          <cell r="B97" t="str">
            <v>WINDOW CL22 Prime Window Replacement of Single Pane Base - Retro</v>
          </cell>
          <cell r="C97">
            <v>8.860650265378479E-3</v>
          </cell>
          <cell r="D97">
            <v>3.1895898862292736E-2</v>
          </cell>
          <cell r="E97">
            <v>0</v>
          </cell>
          <cell r="F97">
            <v>3.4193458965572354E-3</v>
          </cell>
        </row>
        <row r="98">
          <cell r="B98" t="str">
            <v>WINDOW CL22 Prime Window Replacement of Double Pane Base - Retro</v>
          </cell>
          <cell r="C98">
            <v>0.18560173806538485</v>
          </cell>
          <cell r="D98">
            <v>0.16574038870037966</v>
          </cell>
          <cell r="E98">
            <v>0</v>
          </cell>
          <cell r="F98">
            <v>1.7392000243747764E-4</v>
          </cell>
        </row>
        <row r="99">
          <cell r="B99" t="str">
            <v>CFM50 Infiltration Reduction - Retro</v>
          </cell>
          <cell r="C99">
            <v>0.3489194352936118</v>
          </cell>
          <cell r="D99">
            <v>0.5</v>
          </cell>
          <cell r="E99">
            <v>0</v>
          </cell>
          <cell r="F99">
            <v>8.366655018171143E-2</v>
          </cell>
        </row>
        <row r="100">
          <cell r="C100">
            <v>0</v>
          </cell>
          <cell r="D100">
            <v>0</v>
          </cell>
          <cell r="E100">
            <v>0</v>
          </cell>
          <cell r="F100">
            <v>0</v>
          </cell>
        </row>
      </sheetData>
      <sheetData sheetId="5">
        <row r="8">
          <cell r="B8" t="str">
            <v>Measure Index Name</v>
          </cell>
          <cell r="C8" t="str">
            <v>Single Family</v>
          </cell>
          <cell r="D8" t="str">
            <v>Multifamily - Low Rise</v>
          </cell>
          <cell r="E8" t="str">
            <v>Multifamily - High Rise</v>
          </cell>
          <cell r="F8" t="str">
            <v>Manufactured</v>
          </cell>
        </row>
        <row r="9">
          <cell r="B9" t="str">
            <v>Lighting - New</v>
          </cell>
          <cell r="C9">
            <v>1</v>
          </cell>
          <cell r="D9">
            <v>1</v>
          </cell>
          <cell r="E9">
            <v>1</v>
          </cell>
          <cell r="F9">
            <v>1</v>
          </cell>
        </row>
        <row r="10">
          <cell r="B10" t="str">
            <v>Lighting - NR</v>
          </cell>
          <cell r="C10">
            <v>1</v>
          </cell>
          <cell r="D10">
            <v>1</v>
          </cell>
          <cell r="E10">
            <v>1</v>
          </cell>
          <cell r="F10">
            <v>1</v>
          </cell>
        </row>
        <row r="11">
          <cell r="B11" t="str">
            <v>Lighting - PPA</v>
          </cell>
          <cell r="C11">
            <v>1</v>
          </cell>
          <cell r="D11">
            <v>1</v>
          </cell>
          <cell r="E11">
            <v>1</v>
          </cell>
          <cell r="F11">
            <v>1</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1</v>
          </cell>
          <cell r="D17">
            <v>1</v>
          </cell>
          <cell r="E17">
            <v>1</v>
          </cell>
          <cell r="F17">
            <v>1</v>
          </cell>
        </row>
        <row r="18">
          <cell r="B18" t="str">
            <v>Showerheads - Retro</v>
          </cell>
          <cell r="C18">
            <v>1</v>
          </cell>
          <cell r="D18">
            <v>1</v>
          </cell>
          <cell r="E18">
            <v>1</v>
          </cell>
          <cell r="F18">
            <v>1</v>
          </cell>
        </row>
        <row r="19">
          <cell r="B19" t="str">
            <v>HPWH - New</v>
          </cell>
          <cell r="C19">
            <v>0.95</v>
          </cell>
          <cell r="D19">
            <v>0</v>
          </cell>
          <cell r="E19">
            <v>0</v>
          </cell>
          <cell r="F19">
            <v>0.95</v>
          </cell>
        </row>
        <row r="20">
          <cell r="B20" t="str">
            <v>HPWH - NR</v>
          </cell>
          <cell r="C20">
            <v>0.95</v>
          </cell>
          <cell r="D20">
            <v>0</v>
          </cell>
          <cell r="E20">
            <v>0</v>
          </cell>
          <cell r="F20">
            <v>0.95</v>
          </cell>
        </row>
        <row r="21">
          <cell r="B21" t="str">
            <v>EV Supply Equip - NR</v>
          </cell>
          <cell r="C21">
            <v>0.9</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0.25</v>
          </cell>
          <cell r="D28">
            <v>0.25</v>
          </cell>
        </row>
        <row r="29">
          <cell r="B29" t="str">
            <v>Solar Water Heater - NR</v>
          </cell>
          <cell r="C29">
            <v>0.25</v>
          </cell>
          <cell r="D29">
            <v>0.25</v>
          </cell>
        </row>
        <row r="30">
          <cell r="B30" t="str">
            <v>Solar Water Heater - Retro</v>
          </cell>
          <cell r="C30">
            <v>0.25</v>
          </cell>
          <cell r="D30">
            <v>0.25</v>
          </cell>
        </row>
        <row r="31">
          <cell r="B31">
            <v>0</v>
          </cell>
        </row>
        <row r="32">
          <cell r="B32">
            <v>0</v>
          </cell>
        </row>
        <row r="33">
          <cell r="B33" t="str">
            <v>Electric Oven - New</v>
          </cell>
          <cell r="C33">
            <v>1</v>
          </cell>
          <cell r="D33">
            <v>1</v>
          </cell>
          <cell r="E33">
            <v>1</v>
          </cell>
          <cell r="F33">
            <v>1</v>
          </cell>
        </row>
        <row r="34">
          <cell r="B34" t="str">
            <v>Electric Oven - NR</v>
          </cell>
          <cell r="C34">
            <v>1</v>
          </cell>
          <cell r="D34">
            <v>1</v>
          </cell>
          <cell r="E34">
            <v>1</v>
          </cell>
          <cell r="F34">
            <v>1</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1</v>
          </cell>
          <cell r="D37">
            <v>1</v>
          </cell>
          <cell r="E37">
            <v>1</v>
          </cell>
          <cell r="F37">
            <v>1</v>
          </cell>
        </row>
        <row r="38">
          <cell r="B38" t="str">
            <v>Monitor - NR</v>
          </cell>
          <cell r="C38">
            <v>1</v>
          </cell>
          <cell r="D38">
            <v>1</v>
          </cell>
          <cell r="E38">
            <v>1</v>
          </cell>
          <cell r="F38">
            <v>1</v>
          </cell>
        </row>
        <row r="39">
          <cell r="B39" t="str">
            <v>Desktop - New</v>
          </cell>
          <cell r="C39">
            <v>1</v>
          </cell>
          <cell r="D39">
            <v>1</v>
          </cell>
          <cell r="E39">
            <v>1</v>
          </cell>
          <cell r="F39">
            <v>1</v>
          </cell>
        </row>
        <row r="40">
          <cell r="B40" t="str">
            <v>Desktop - NR</v>
          </cell>
          <cell r="C40">
            <v>1</v>
          </cell>
          <cell r="D40">
            <v>1</v>
          </cell>
          <cell r="E40">
            <v>1</v>
          </cell>
          <cell r="F40">
            <v>1</v>
          </cell>
        </row>
        <row r="41">
          <cell r="B41" t="str">
            <v>Laptop - New</v>
          </cell>
          <cell r="C41">
            <v>1</v>
          </cell>
          <cell r="D41">
            <v>1</v>
          </cell>
          <cell r="E41">
            <v>1</v>
          </cell>
          <cell r="F41">
            <v>1</v>
          </cell>
        </row>
        <row r="42">
          <cell r="B42" t="str">
            <v>Laptop - NR</v>
          </cell>
          <cell r="C42">
            <v>1</v>
          </cell>
          <cell r="D42">
            <v>1</v>
          </cell>
          <cell r="E42">
            <v>1</v>
          </cell>
          <cell r="F42">
            <v>1</v>
          </cell>
        </row>
        <row r="43">
          <cell r="B43" t="str">
            <v>Computer - New</v>
          </cell>
        </row>
        <row r="44">
          <cell r="B44" t="str">
            <v>Computer - NR</v>
          </cell>
        </row>
        <row r="45">
          <cell r="B45" t="str">
            <v>ASHP - New</v>
          </cell>
          <cell r="C45">
            <v>0.9</v>
          </cell>
          <cell r="D45">
            <v>0.5</v>
          </cell>
          <cell r="E45">
            <v>0</v>
          </cell>
          <cell r="F45">
            <v>0.9</v>
          </cell>
        </row>
        <row r="46">
          <cell r="B46" t="str">
            <v>ASHP - NR</v>
          </cell>
          <cell r="C46">
            <v>0.75</v>
          </cell>
          <cell r="D46">
            <v>0.5</v>
          </cell>
          <cell r="E46">
            <v>0</v>
          </cell>
          <cell r="F46">
            <v>0.25</v>
          </cell>
        </row>
        <row r="47">
          <cell r="B47" t="str">
            <v>HP - Retro</v>
          </cell>
        </row>
        <row r="48">
          <cell r="B48" t="str">
            <v>DHP - New</v>
          </cell>
          <cell r="C48">
            <v>0.99</v>
          </cell>
          <cell r="D48">
            <v>0.99</v>
          </cell>
          <cell r="E48">
            <v>0</v>
          </cell>
          <cell r="F48">
            <v>0.99</v>
          </cell>
        </row>
        <row r="49">
          <cell r="B49" t="str">
            <v>DHP - NR</v>
          </cell>
          <cell r="C49">
            <v>0.99</v>
          </cell>
          <cell r="D49">
            <v>0.99</v>
          </cell>
          <cell r="E49">
            <v>0</v>
          </cell>
          <cell r="F49">
            <v>0.99</v>
          </cell>
        </row>
        <row r="50">
          <cell r="B50" t="str">
            <v>DHP - Retro</v>
          </cell>
        </row>
        <row r="51">
          <cell r="B51" t="str">
            <v>Duct Sealing - New</v>
          </cell>
          <cell r="C51">
            <v>1</v>
          </cell>
          <cell r="F51">
            <v>1</v>
          </cell>
        </row>
        <row r="52">
          <cell r="B52" t="str">
            <v>Duct Sealing - Retro</v>
          </cell>
          <cell r="C52">
            <v>0.95</v>
          </cell>
          <cell r="F52">
            <v>0.95</v>
          </cell>
        </row>
        <row r="53">
          <cell r="B53" t="str">
            <v>WIFI enabled tstats - New</v>
          </cell>
          <cell r="C53">
            <v>0.2</v>
          </cell>
          <cell r="D53">
            <v>0.2</v>
          </cell>
          <cell r="E53">
            <v>0</v>
          </cell>
          <cell r="F53">
            <v>0.2</v>
          </cell>
        </row>
        <row r="54">
          <cell r="B54" t="str">
            <v>WIFI enabled tstats - Retro</v>
          </cell>
          <cell r="C54">
            <v>0.2</v>
          </cell>
          <cell r="D54">
            <v>0.2</v>
          </cell>
          <cell r="E54">
            <v>0</v>
          </cell>
          <cell r="F54">
            <v>0.2</v>
          </cell>
        </row>
        <row r="55">
          <cell r="B55" t="str">
            <v>Combo DHP/HPWH units - New</v>
          </cell>
        </row>
        <row r="56">
          <cell r="B56" t="str">
            <v>Combo DHP/HPWH units - NR</v>
          </cell>
        </row>
        <row r="57">
          <cell r="B57" t="str">
            <v>Combo DHP/HPWH units - Retro</v>
          </cell>
        </row>
        <row r="58">
          <cell r="B58" t="str">
            <v>Aerator - New</v>
          </cell>
          <cell r="C58">
            <v>0.9</v>
          </cell>
          <cell r="D58">
            <v>0.9</v>
          </cell>
          <cell r="E58">
            <v>0.9</v>
          </cell>
          <cell r="F58">
            <v>0.9</v>
          </cell>
        </row>
        <row r="59">
          <cell r="B59" t="str">
            <v>Aerator - Retro</v>
          </cell>
          <cell r="C59">
            <v>0.9</v>
          </cell>
          <cell r="D59">
            <v>0.9</v>
          </cell>
          <cell r="E59">
            <v>0.9</v>
          </cell>
          <cell r="F59">
            <v>0.9</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row>
        <row r="63">
          <cell r="B63" t="str">
            <v>Heat Recovery Ventilation - New</v>
          </cell>
          <cell r="C63">
            <v>0.9</v>
          </cell>
        </row>
        <row r="64">
          <cell r="B64" t="str">
            <v>GSHP - New</v>
          </cell>
          <cell r="C64">
            <v>0.12485156673907999</v>
          </cell>
        </row>
        <row r="65">
          <cell r="B65" t="str">
            <v>GSHP - NR</v>
          </cell>
          <cell r="C65">
            <v>0.12485156673907999</v>
          </cell>
        </row>
        <row r="66">
          <cell r="B66">
            <v>0</v>
          </cell>
        </row>
        <row r="67">
          <cell r="B67" t="str">
            <v>ECM for HVAC ventilation - New</v>
          </cell>
        </row>
        <row r="68">
          <cell r="B68" t="str">
            <v>ECM for HVAC ventilation - NR</v>
          </cell>
        </row>
        <row r="69">
          <cell r="B69" t="str">
            <v>Whole house/attic fan - New</v>
          </cell>
        </row>
        <row r="70">
          <cell r="B70" t="str">
            <v>Whole house/attic fan - Retro</v>
          </cell>
        </row>
        <row r="71">
          <cell r="B71" t="str">
            <v>WH Pipe insulation - Retro</v>
          </cell>
        </row>
        <row r="72">
          <cell r="B72" t="str">
            <v>DHP Ducted - NR</v>
          </cell>
          <cell r="C72">
            <v>0.25</v>
          </cell>
          <cell r="D72">
            <v>0</v>
          </cell>
          <cell r="E72">
            <v>0</v>
          </cell>
          <cell r="F72">
            <v>0.75</v>
          </cell>
        </row>
        <row r="73">
          <cell r="B73" t="str">
            <v>Advanced Power Strips - New</v>
          </cell>
          <cell r="C73">
            <v>0.34</v>
          </cell>
          <cell r="D73">
            <v>0.25</v>
          </cell>
          <cell r="E73">
            <v>0.25</v>
          </cell>
          <cell r="F73">
            <v>0.25</v>
          </cell>
        </row>
        <row r="74">
          <cell r="B74" t="str">
            <v>Advanced Power Strips - Retro</v>
          </cell>
          <cell r="C74">
            <v>0.34</v>
          </cell>
          <cell r="D74">
            <v>0.25</v>
          </cell>
          <cell r="E74">
            <v>0.25</v>
          </cell>
          <cell r="F74">
            <v>0.25</v>
          </cell>
        </row>
        <row r="75">
          <cell r="B75" t="str">
            <v>Controls Commissioning and Sizing - New</v>
          </cell>
          <cell r="C75">
            <v>0.8</v>
          </cell>
          <cell r="F75">
            <v>0.8</v>
          </cell>
        </row>
        <row r="76">
          <cell r="B76" t="str">
            <v>Controls Commissioning and Sizing - NR</v>
          </cell>
          <cell r="C76">
            <v>0.8</v>
          </cell>
          <cell r="F76">
            <v>0.8</v>
          </cell>
        </row>
        <row r="77">
          <cell r="B77" t="str">
            <v>ResWx - Retro</v>
          </cell>
          <cell r="C77">
            <v>1</v>
          </cell>
          <cell r="D77">
            <v>1</v>
          </cell>
          <cell r="E77">
            <v>0</v>
          </cell>
          <cell r="F77">
            <v>1</v>
          </cell>
        </row>
        <row r="78">
          <cell r="B78" t="str">
            <v>ATTIC R0 - R19 - Retro</v>
          </cell>
          <cell r="D78">
            <v>5.4136342171710254E-2</v>
          </cell>
          <cell r="E78">
            <v>0</v>
          </cell>
        </row>
        <row r="79">
          <cell r="B79" t="str">
            <v>ATTIC R0 - R22 - Retro</v>
          </cell>
          <cell r="E79">
            <v>0</v>
          </cell>
          <cell r="F79">
            <v>1</v>
          </cell>
        </row>
        <row r="80">
          <cell r="B80" t="str">
            <v>ATTIC R0 - R30 - Retro</v>
          </cell>
          <cell r="E80">
            <v>0</v>
          </cell>
          <cell r="F80">
            <v>1</v>
          </cell>
        </row>
        <row r="81">
          <cell r="B81" t="str">
            <v>ATTIC R0 - R38 - Retro</v>
          </cell>
          <cell r="C81">
            <v>0.32014844015471466</v>
          </cell>
          <cell r="D81">
            <v>4.7584775838642859E-2</v>
          </cell>
          <cell r="E81">
            <v>0</v>
          </cell>
        </row>
        <row r="82">
          <cell r="B82" t="str">
            <v>ATTIC R0 - R49 - Retro</v>
          </cell>
          <cell r="C82">
            <v>0.17058205505053403</v>
          </cell>
          <cell r="D82">
            <v>0.28384144507905706</v>
          </cell>
          <cell r="E82">
            <v>0</v>
          </cell>
        </row>
        <row r="83">
          <cell r="B83" t="str">
            <v>ATTIC R11 - R30 - Retro</v>
          </cell>
          <cell r="E83">
            <v>0</v>
          </cell>
          <cell r="F83">
            <v>1</v>
          </cell>
        </row>
        <row r="84">
          <cell r="B84" t="str">
            <v>ATTIC R11 - R38 - Retro</v>
          </cell>
          <cell r="C84">
            <v>0.17430969903565588</v>
          </cell>
          <cell r="E84">
            <v>0</v>
          </cell>
        </row>
        <row r="85">
          <cell r="B85" t="str">
            <v>ATTIC R11 - R49 - Retro</v>
          </cell>
          <cell r="C85">
            <v>0.13678890043469027</v>
          </cell>
          <cell r="E85">
            <v>0</v>
          </cell>
        </row>
        <row r="86">
          <cell r="B86" t="str">
            <v>ATTIC R19 - R30 - Retro</v>
          </cell>
          <cell r="D86">
            <v>0.22227051198635747</v>
          </cell>
          <cell r="E86">
            <v>0</v>
          </cell>
        </row>
        <row r="87">
          <cell r="B87" t="str">
            <v>ATTIC R19 - R38 - Retro</v>
          </cell>
          <cell r="C87">
            <v>4.6501964215835925E-2</v>
          </cell>
          <cell r="D87">
            <v>3.4310978703902796E-2</v>
          </cell>
          <cell r="E87">
            <v>0</v>
          </cell>
        </row>
        <row r="88">
          <cell r="B88" t="str">
            <v>ATTIC R19 - R49 - Retro</v>
          </cell>
          <cell r="C88">
            <v>0.1001242132993031</v>
          </cell>
          <cell r="D88">
            <v>0.50397933760908686</v>
          </cell>
          <cell r="E88">
            <v>0</v>
          </cell>
        </row>
        <row r="89">
          <cell r="B89" t="str">
            <v>WALL R0 - R11 - Retro</v>
          </cell>
          <cell r="C89">
            <v>1</v>
          </cell>
          <cell r="D89">
            <v>1</v>
          </cell>
          <cell r="E89">
            <v>0</v>
          </cell>
        </row>
        <row r="90">
          <cell r="B90" t="str">
            <v>FLOOR R0 - R19 - Retro</v>
          </cell>
          <cell r="C90">
            <v>0.34333690117039206</v>
          </cell>
          <cell r="D90">
            <v>8.2838470698342936E-2</v>
          </cell>
          <cell r="E90">
            <v>0</v>
          </cell>
        </row>
        <row r="91">
          <cell r="B91" t="str">
            <v>FLOOR R0 - R22 - Retro</v>
          </cell>
          <cell r="E91">
            <v>0</v>
          </cell>
          <cell r="F91">
            <v>1</v>
          </cell>
        </row>
        <row r="92">
          <cell r="B92" t="str">
            <v>FLOOR R0 - R25 - Retro</v>
          </cell>
          <cell r="C92">
            <v>0.19851645323572223</v>
          </cell>
          <cell r="E92">
            <v>0</v>
          </cell>
        </row>
        <row r="93">
          <cell r="B93" t="str">
            <v>FLOOR R0 - R30 - Retro</v>
          </cell>
          <cell r="C93">
            <v>0.45814664559388574</v>
          </cell>
          <cell r="D93">
            <v>0.91716152930165706</v>
          </cell>
          <cell r="E93">
            <v>0</v>
          </cell>
        </row>
        <row r="94">
          <cell r="B94" t="str">
            <v>FLOOR R11 - R22 - Retro</v>
          </cell>
          <cell r="E94">
            <v>0</v>
          </cell>
          <cell r="F94">
            <v>1</v>
          </cell>
        </row>
        <row r="95">
          <cell r="B95" t="str">
            <v>WINDOW CL30 Prime Window Replacement of Single Pane Base - Retro</v>
          </cell>
          <cell r="C95">
            <v>0.8</v>
          </cell>
          <cell r="D95">
            <v>0.8</v>
          </cell>
          <cell r="E95">
            <v>0</v>
          </cell>
          <cell r="F95">
            <v>0.8</v>
          </cell>
        </row>
        <row r="96">
          <cell r="B96" t="str">
            <v>WINDOW CL30 Prime Window Replacement of Double Pane Base - Retro</v>
          </cell>
          <cell r="C96">
            <v>0.8</v>
          </cell>
          <cell r="D96">
            <v>0.8</v>
          </cell>
          <cell r="E96">
            <v>0</v>
          </cell>
          <cell r="F96">
            <v>0.8</v>
          </cell>
        </row>
        <row r="97">
          <cell r="B97" t="str">
            <v>WINDOW CL22 Prime Window Replacement of Single Pane Base - Retro</v>
          </cell>
          <cell r="C97">
            <v>0.2</v>
          </cell>
          <cell r="D97">
            <v>0.2</v>
          </cell>
          <cell r="E97">
            <v>0</v>
          </cell>
          <cell r="F97">
            <v>0.2</v>
          </cell>
        </row>
        <row r="98">
          <cell r="B98" t="str">
            <v>WINDOW CL22 Prime Window Replacement of Double Pane Base - Retro</v>
          </cell>
          <cell r="C98">
            <v>0.2</v>
          </cell>
          <cell r="D98">
            <v>0.2</v>
          </cell>
          <cell r="E98">
            <v>0</v>
          </cell>
          <cell r="F98">
            <v>0.2</v>
          </cell>
        </row>
        <row r="99">
          <cell r="B99" t="str">
            <v>CFM50 Infiltration Reduction - Retro</v>
          </cell>
          <cell r="C99">
            <v>0.5</v>
          </cell>
          <cell r="D99">
            <v>0.5</v>
          </cell>
          <cell r="E99">
            <v>0</v>
          </cell>
          <cell r="F99">
            <v>1</v>
          </cell>
        </row>
      </sheetData>
      <sheetData sheetId="6">
        <row r="8">
          <cell r="B8" t="str">
            <v>Measure Index Name</v>
          </cell>
          <cell r="C8" t="str">
            <v>Single Family</v>
          </cell>
          <cell r="D8" t="str">
            <v>Multifamily - Low Rise</v>
          </cell>
          <cell r="E8" t="str">
            <v>Multifamily - High Rise</v>
          </cell>
          <cell r="F8" t="str">
            <v>Manufactured</v>
          </cell>
        </row>
        <row r="9">
          <cell r="B9" t="str">
            <v>Lighting - New</v>
          </cell>
          <cell r="C9">
            <v>0.23499999999999999</v>
          </cell>
          <cell r="D9">
            <v>0.23499999999999999</v>
          </cell>
          <cell r="E9">
            <v>0.23499999999999999</v>
          </cell>
          <cell r="F9">
            <v>0.23499999999999999</v>
          </cell>
        </row>
        <row r="10">
          <cell r="B10" t="str">
            <v>Lighting - NR</v>
          </cell>
          <cell r="C10">
            <v>0.1</v>
          </cell>
          <cell r="D10">
            <v>0.1</v>
          </cell>
          <cell r="E10">
            <v>0.1</v>
          </cell>
          <cell r="F10">
            <v>0.1</v>
          </cell>
        </row>
        <row r="11">
          <cell r="B11" t="str">
            <v>Lighting - PPA</v>
          </cell>
          <cell r="C11">
            <v>0.1</v>
          </cell>
          <cell r="D11">
            <v>0.1</v>
          </cell>
          <cell r="E11">
            <v>0.1</v>
          </cell>
          <cell r="F11">
            <v>0.1</v>
          </cell>
        </row>
        <row r="12">
          <cell r="B12" t="str">
            <v>Dishwasher - New</v>
          </cell>
          <cell r="C12">
            <v>0</v>
          </cell>
          <cell r="D12">
            <v>0</v>
          </cell>
          <cell r="E12">
            <v>0</v>
          </cell>
          <cell r="F12">
            <v>0</v>
          </cell>
        </row>
        <row r="13">
          <cell r="B13" t="str">
            <v>Dishwasher - NR</v>
          </cell>
          <cell r="C13">
            <v>0</v>
          </cell>
          <cell r="D13">
            <v>0</v>
          </cell>
          <cell r="E13">
            <v>0</v>
          </cell>
          <cell r="F13">
            <v>0</v>
          </cell>
        </row>
        <row r="14">
          <cell r="B14" t="str">
            <v>Clothes Washer - New</v>
          </cell>
          <cell r="C14">
            <v>0</v>
          </cell>
          <cell r="D14">
            <v>0</v>
          </cell>
          <cell r="E14">
            <v>0</v>
          </cell>
          <cell r="F14">
            <v>0</v>
          </cell>
        </row>
        <row r="15">
          <cell r="B15" t="str">
            <v>Clothes Washer - NR</v>
          </cell>
          <cell r="C15">
            <v>0</v>
          </cell>
          <cell r="D15">
            <v>0</v>
          </cell>
          <cell r="E15">
            <v>0</v>
          </cell>
          <cell r="F15">
            <v>0</v>
          </cell>
        </row>
        <row r="16">
          <cell r="B16" t="str">
            <v>WasteWater Heat Recovery - New</v>
          </cell>
          <cell r="C16">
            <v>0</v>
          </cell>
          <cell r="D16">
            <v>0</v>
          </cell>
          <cell r="E16">
            <v>0</v>
          </cell>
          <cell r="F16">
            <v>0</v>
          </cell>
        </row>
        <row r="17">
          <cell r="B17" t="str">
            <v>Showerheads - New</v>
          </cell>
          <cell r="C17">
            <v>0.48399999999999999</v>
          </cell>
          <cell r="D17">
            <v>0.42</v>
          </cell>
          <cell r="E17">
            <v>0.42</v>
          </cell>
          <cell r="F17">
            <v>0.66</v>
          </cell>
        </row>
        <row r="18">
          <cell r="B18" t="str">
            <v>Showerheads - Retro</v>
          </cell>
          <cell r="C18">
            <v>0.55752571342007584</v>
          </cell>
          <cell r="D18">
            <v>0.42</v>
          </cell>
          <cell r="E18">
            <v>0.42</v>
          </cell>
          <cell r="F18">
            <v>0.66</v>
          </cell>
        </row>
        <row r="19">
          <cell r="B19" t="str">
            <v>HPWH - New</v>
          </cell>
          <cell r="C19">
            <v>1E-3</v>
          </cell>
          <cell r="D19">
            <v>0</v>
          </cell>
          <cell r="E19">
            <v>0</v>
          </cell>
          <cell r="F19">
            <v>0</v>
          </cell>
        </row>
        <row r="20">
          <cell r="B20" t="str">
            <v>HPWH - NR</v>
          </cell>
          <cell r="C20">
            <v>1E-3</v>
          </cell>
          <cell r="D20">
            <v>0</v>
          </cell>
          <cell r="E20">
            <v>0</v>
          </cell>
          <cell r="F20">
            <v>0</v>
          </cell>
        </row>
        <row r="21">
          <cell r="B21" t="str">
            <v>EV Supply Equip - NR</v>
          </cell>
          <cell r="C21">
            <v>0.01</v>
          </cell>
          <cell r="D21">
            <v>0</v>
          </cell>
          <cell r="E21">
            <v>0</v>
          </cell>
          <cell r="F21">
            <v>0</v>
          </cell>
        </row>
        <row r="22">
          <cell r="B22" t="str">
            <v>Clothes Dryer - New</v>
          </cell>
          <cell r="C22">
            <v>0</v>
          </cell>
          <cell r="D22">
            <v>0</v>
          </cell>
          <cell r="E22">
            <v>0</v>
          </cell>
          <cell r="F22">
            <v>0</v>
          </cell>
        </row>
        <row r="23">
          <cell r="B23" t="str">
            <v>Clothes Dryer - NR</v>
          </cell>
          <cell r="C23">
            <v>0</v>
          </cell>
          <cell r="D23">
            <v>0</v>
          </cell>
          <cell r="E23">
            <v>0</v>
          </cell>
          <cell r="F23">
            <v>0</v>
          </cell>
        </row>
        <row r="24">
          <cell r="B24" t="str">
            <v>Refrigerator - New</v>
          </cell>
          <cell r="C24">
            <v>0</v>
          </cell>
          <cell r="D24">
            <v>0</v>
          </cell>
          <cell r="E24">
            <v>0</v>
          </cell>
          <cell r="F24">
            <v>0</v>
          </cell>
        </row>
        <row r="25">
          <cell r="B25" t="str">
            <v>Refrigerator - NR</v>
          </cell>
          <cell r="C25">
            <v>0</v>
          </cell>
          <cell r="D25">
            <v>0</v>
          </cell>
          <cell r="E25">
            <v>0</v>
          </cell>
          <cell r="F25">
            <v>0</v>
          </cell>
        </row>
        <row r="26">
          <cell r="B26" t="str">
            <v>Freezer - New</v>
          </cell>
          <cell r="C26">
            <v>0</v>
          </cell>
          <cell r="D26">
            <v>0</v>
          </cell>
          <cell r="E26">
            <v>0</v>
          </cell>
          <cell r="F26">
            <v>0</v>
          </cell>
        </row>
        <row r="27">
          <cell r="B27" t="str">
            <v>Freezer - NR</v>
          </cell>
          <cell r="C27">
            <v>0</v>
          </cell>
          <cell r="D27">
            <v>0</v>
          </cell>
          <cell r="E27">
            <v>0</v>
          </cell>
          <cell r="F27">
            <v>0</v>
          </cell>
        </row>
        <row r="28">
          <cell r="B28" t="str">
            <v>Solar Water Heater - New</v>
          </cell>
          <cell r="C28">
            <v>0.01</v>
          </cell>
          <cell r="D28">
            <v>0</v>
          </cell>
        </row>
        <row r="29">
          <cell r="B29" t="str">
            <v>Solar Water Heater - NR</v>
          </cell>
          <cell r="C29">
            <v>0.01</v>
          </cell>
          <cell r="D29">
            <v>0</v>
          </cell>
        </row>
        <row r="30">
          <cell r="B30" t="str">
            <v>Solar Water Heater - Retro</v>
          </cell>
          <cell r="C30">
            <v>0.01</v>
          </cell>
          <cell r="D30">
            <v>0</v>
          </cell>
        </row>
        <row r="31">
          <cell r="B31">
            <v>0</v>
          </cell>
        </row>
        <row r="32">
          <cell r="B32">
            <v>0</v>
          </cell>
        </row>
        <row r="33">
          <cell r="B33" t="str">
            <v>Electric Oven - New</v>
          </cell>
          <cell r="C33">
            <v>0.1</v>
          </cell>
          <cell r="D33">
            <v>0.1</v>
          </cell>
          <cell r="E33">
            <v>0.1</v>
          </cell>
          <cell r="F33">
            <v>0.1</v>
          </cell>
        </row>
        <row r="34">
          <cell r="B34" t="str">
            <v>Electric Oven - NR</v>
          </cell>
          <cell r="C34">
            <v>0.1</v>
          </cell>
          <cell r="D34">
            <v>0.1</v>
          </cell>
          <cell r="E34">
            <v>0.1</v>
          </cell>
          <cell r="F34">
            <v>0.1</v>
          </cell>
        </row>
        <row r="35">
          <cell r="B35" t="str">
            <v>Microwave - New</v>
          </cell>
          <cell r="C35">
            <v>0</v>
          </cell>
          <cell r="D35">
            <v>0</v>
          </cell>
          <cell r="E35">
            <v>0</v>
          </cell>
          <cell r="F35">
            <v>0</v>
          </cell>
        </row>
        <row r="36">
          <cell r="B36" t="str">
            <v>Microwave - NR</v>
          </cell>
          <cell r="C36">
            <v>0</v>
          </cell>
          <cell r="D36">
            <v>0</v>
          </cell>
          <cell r="E36">
            <v>0</v>
          </cell>
          <cell r="F36">
            <v>0</v>
          </cell>
        </row>
        <row r="37">
          <cell r="B37" t="str">
            <v>Monitor - New</v>
          </cell>
          <cell r="C37">
            <v>0.55000000000000004</v>
          </cell>
          <cell r="D37">
            <v>0.55000000000000004</v>
          </cell>
          <cell r="E37">
            <v>0.55000000000000004</v>
          </cell>
          <cell r="F37">
            <v>0.55000000000000004</v>
          </cell>
        </row>
        <row r="38">
          <cell r="B38" t="str">
            <v>Monitor - NR</v>
          </cell>
          <cell r="C38">
            <v>0.55000000000000004</v>
          </cell>
          <cell r="D38">
            <v>0.55000000000000004</v>
          </cell>
          <cell r="E38">
            <v>0.55000000000000004</v>
          </cell>
          <cell r="F38">
            <v>0.55000000000000004</v>
          </cell>
        </row>
        <row r="39">
          <cell r="B39" t="str">
            <v>Desktop - New</v>
          </cell>
          <cell r="C39">
            <v>0.25</v>
          </cell>
          <cell r="D39">
            <v>0.25</v>
          </cell>
          <cell r="E39">
            <v>0.25</v>
          </cell>
          <cell r="F39">
            <v>0.25</v>
          </cell>
        </row>
        <row r="40">
          <cell r="B40" t="str">
            <v>Desktop - NR</v>
          </cell>
          <cell r="C40">
            <v>0.25</v>
          </cell>
          <cell r="D40">
            <v>0.25</v>
          </cell>
          <cell r="E40">
            <v>0.25</v>
          </cell>
          <cell r="F40">
            <v>0.25</v>
          </cell>
        </row>
        <row r="41">
          <cell r="B41" t="str">
            <v>Laptop - New</v>
          </cell>
          <cell r="C41">
            <v>0.74</v>
          </cell>
          <cell r="D41">
            <v>0.74</v>
          </cell>
          <cell r="E41">
            <v>0.74</v>
          </cell>
          <cell r="F41">
            <v>0.74</v>
          </cell>
        </row>
        <row r="42">
          <cell r="B42" t="str">
            <v>Laptop - NR</v>
          </cell>
          <cell r="C42">
            <v>0.74</v>
          </cell>
          <cell r="D42">
            <v>0.74</v>
          </cell>
          <cell r="E42">
            <v>0.74</v>
          </cell>
          <cell r="F42">
            <v>0.74</v>
          </cell>
        </row>
        <row r="43">
          <cell r="B43" t="str">
            <v>Computer - New</v>
          </cell>
        </row>
        <row r="44">
          <cell r="B44" t="str">
            <v>Computer - NR</v>
          </cell>
        </row>
        <row r="45">
          <cell r="B45" t="str">
            <v>ASHP - New</v>
          </cell>
          <cell r="C45">
            <v>0.02</v>
          </cell>
          <cell r="D45">
            <v>0</v>
          </cell>
          <cell r="E45">
            <v>0</v>
          </cell>
          <cell r="F45">
            <v>0</v>
          </cell>
        </row>
        <row r="46">
          <cell r="B46" t="str">
            <v>ASHP - NR</v>
          </cell>
          <cell r="C46">
            <v>0.02</v>
          </cell>
          <cell r="D46">
            <v>0</v>
          </cell>
          <cell r="E46">
            <v>0</v>
          </cell>
          <cell r="F46">
            <v>0</v>
          </cell>
        </row>
        <row r="47">
          <cell r="B47" t="str">
            <v>HP - Retro</v>
          </cell>
        </row>
        <row r="48">
          <cell r="B48" t="str">
            <v>DHP - New</v>
          </cell>
          <cell r="C48">
            <v>0.02</v>
          </cell>
          <cell r="D48">
            <v>0</v>
          </cell>
          <cell r="E48">
            <v>0</v>
          </cell>
          <cell r="F48">
            <v>0</v>
          </cell>
        </row>
        <row r="49">
          <cell r="B49" t="str">
            <v>DHP - NR</v>
          </cell>
          <cell r="C49">
            <v>0.02</v>
          </cell>
          <cell r="D49">
            <v>0</v>
          </cell>
          <cell r="E49">
            <v>0</v>
          </cell>
          <cell r="F49">
            <v>0</v>
          </cell>
        </row>
        <row r="50">
          <cell r="B50" t="str">
            <v>DHP - Retro</v>
          </cell>
        </row>
        <row r="51">
          <cell r="B51" t="str">
            <v>Duct Sealing - New</v>
          </cell>
          <cell r="C51">
            <v>0.5480228071825386</v>
          </cell>
          <cell r="F51">
            <v>0.45838501752552641</v>
          </cell>
        </row>
        <row r="52">
          <cell r="B52" t="str">
            <v>Duct Sealing - Retro</v>
          </cell>
          <cell r="C52">
            <v>0.5480228071825386</v>
          </cell>
          <cell r="F52">
            <v>0.45838501752552641</v>
          </cell>
        </row>
        <row r="53">
          <cell r="B53" t="str">
            <v>WIFI enabled tstats - New</v>
          </cell>
          <cell r="C53">
            <v>0</v>
          </cell>
          <cell r="D53">
            <v>0</v>
          </cell>
          <cell r="E53">
            <v>0</v>
          </cell>
          <cell r="F53">
            <v>0</v>
          </cell>
        </row>
        <row r="54">
          <cell r="B54" t="str">
            <v>WIFI enabled tstats - Retro</v>
          </cell>
          <cell r="C54">
            <v>0.01</v>
          </cell>
          <cell r="D54">
            <v>0.01</v>
          </cell>
          <cell r="E54">
            <v>0.01</v>
          </cell>
          <cell r="F54">
            <v>0.01</v>
          </cell>
        </row>
        <row r="55">
          <cell r="B55" t="str">
            <v>Combo DHP/HPWH units - New</v>
          </cell>
        </row>
        <row r="56">
          <cell r="B56" t="str">
            <v>Combo DHP/HPWH units - NR</v>
          </cell>
        </row>
        <row r="57">
          <cell r="B57" t="str">
            <v>Combo DHP/HPWH units - Retro</v>
          </cell>
        </row>
        <row r="58">
          <cell r="B58" t="str">
            <v>Aerator - New</v>
          </cell>
          <cell r="C58">
            <v>0.65</v>
          </cell>
          <cell r="D58">
            <v>0.65</v>
          </cell>
          <cell r="E58">
            <v>0.65</v>
          </cell>
          <cell r="F58">
            <v>0.65</v>
          </cell>
        </row>
        <row r="59">
          <cell r="B59" t="str">
            <v>Aerator - Retro</v>
          </cell>
          <cell r="C59">
            <v>0.65</v>
          </cell>
          <cell r="D59">
            <v>0.65</v>
          </cell>
          <cell r="E59">
            <v>0.65</v>
          </cell>
          <cell r="F59">
            <v>0.65</v>
          </cell>
        </row>
        <row r="60">
          <cell r="B60" t="str">
            <v>Behavior - Retro</v>
          </cell>
          <cell r="C60">
            <v>0</v>
          </cell>
          <cell r="D60">
            <v>0</v>
          </cell>
          <cell r="E60">
            <v>0</v>
          </cell>
          <cell r="F60">
            <v>0</v>
          </cell>
        </row>
        <row r="61">
          <cell r="B61" t="str">
            <v>Behavior - New</v>
          </cell>
          <cell r="C61">
            <v>0</v>
          </cell>
          <cell r="D61">
            <v>0</v>
          </cell>
          <cell r="E61">
            <v>0</v>
          </cell>
          <cell r="F61">
            <v>0</v>
          </cell>
        </row>
        <row r="62">
          <cell r="B62">
            <v>0</v>
          </cell>
        </row>
        <row r="63">
          <cell r="B63" t="str">
            <v>Heat Recovery Ventilation - New</v>
          </cell>
          <cell r="C63">
            <v>0.01</v>
          </cell>
        </row>
        <row r="64">
          <cell r="B64" t="str">
            <v>GSHP - New</v>
          </cell>
          <cell r="C64">
            <v>0</v>
          </cell>
        </row>
        <row r="65">
          <cell r="B65" t="str">
            <v>GSHP - NR</v>
          </cell>
          <cell r="C65">
            <v>0</v>
          </cell>
        </row>
        <row r="66">
          <cell r="B66">
            <v>0</v>
          </cell>
        </row>
        <row r="67">
          <cell r="B67" t="str">
            <v>ECM for HVAC ventilation - New</v>
          </cell>
        </row>
        <row r="68">
          <cell r="B68" t="str">
            <v>ECM for HVAC ventilation - NR</v>
          </cell>
        </row>
        <row r="69">
          <cell r="B69" t="str">
            <v>Whole house/attic fan - New</v>
          </cell>
        </row>
        <row r="70">
          <cell r="B70" t="str">
            <v>Whole house/attic fan - Retro</v>
          </cell>
        </row>
        <row r="71">
          <cell r="B71" t="str">
            <v>WH Pipe insulation - Retro</v>
          </cell>
        </row>
        <row r="72">
          <cell r="B72" t="str">
            <v>DHP Ducted - NR</v>
          </cell>
          <cell r="C72">
            <v>0.01</v>
          </cell>
          <cell r="D72">
            <v>0</v>
          </cell>
          <cell r="E72">
            <v>0</v>
          </cell>
          <cell r="F72">
            <v>0.01</v>
          </cell>
        </row>
        <row r="73">
          <cell r="B73" t="str">
            <v>Advanced Power Strips - New</v>
          </cell>
          <cell r="C73">
            <v>0.01</v>
          </cell>
          <cell r="D73">
            <v>0.01</v>
          </cell>
          <cell r="E73">
            <v>0.01</v>
          </cell>
          <cell r="F73">
            <v>0.01</v>
          </cell>
        </row>
        <row r="74">
          <cell r="B74" t="str">
            <v>Advanced Power Strips - Retro</v>
          </cell>
          <cell r="C74">
            <v>0.01</v>
          </cell>
          <cell r="D74">
            <v>0.01</v>
          </cell>
          <cell r="E74">
            <v>0.01</v>
          </cell>
          <cell r="F74">
            <v>0.01</v>
          </cell>
        </row>
        <row r="75">
          <cell r="B75" t="str">
            <v>Controls Commissioning and Sizing - New</v>
          </cell>
          <cell r="C75">
            <v>0.05</v>
          </cell>
          <cell r="F75">
            <v>0.05</v>
          </cell>
        </row>
        <row r="76">
          <cell r="B76" t="str">
            <v>Controls Commissioning and Sizing - NR</v>
          </cell>
          <cell r="C76">
            <v>0.05</v>
          </cell>
          <cell r="F76">
            <v>0.05</v>
          </cell>
        </row>
        <row r="77">
          <cell r="B77" t="str">
            <v>ResWx - Retro</v>
          </cell>
        </row>
        <row r="78">
          <cell r="B78" t="str">
            <v>ATTIC R0 - R19 - Retro</v>
          </cell>
        </row>
        <row r="79">
          <cell r="B79" t="str">
            <v>ATTIC R0 - R22 - Retro</v>
          </cell>
          <cell r="F79">
            <v>0.98234576822530661</v>
          </cell>
        </row>
        <row r="80">
          <cell r="B80" t="str">
            <v>ATTIC R0 - R30 - Retro</v>
          </cell>
          <cell r="F80">
            <v>0.94629090512719527</v>
          </cell>
        </row>
        <row r="81">
          <cell r="B81" t="str">
            <v>ATTIC R0 - R38 - Retro</v>
          </cell>
          <cell r="C81">
            <v>0.90582363255140952</v>
          </cell>
          <cell r="D81">
            <v>0.77400000000000002</v>
          </cell>
        </row>
        <row r="82">
          <cell r="B82" t="str">
            <v>ATTIC R0 - R49 - Retro</v>
          </cell>
          <cell r="C82">
            <v>0.90582363255140952</v>
          </cell>
          <cell r="D82">
            <v>0.77400000000000002</v>
          </cell>
        </row>
        <row r="83">
          <cell r="B83" t="str">
            <v>ATTIC R11 - R30 - Retro</v>
          </cell>
          <cell r="F83">
            <v>0.99894666949290001</v>
          </cell>
        </row>
        <row r="84">
          <cell r="B84" t="str">
            <v>ATTIC R11 - R38 - Retro</v>
          </cell>
          <cell r="C84">
            <v>0.85745904032781306</v>
          </cell>
        </row>
        <row r="85">
          <cell r="B85" t="str">
            <v>ATTIC R11 - R49 - Retro</v>
          </cell>
          <cell r="C85">
            <v>0.85745904032781306</v>
          </cell>
        </row>
        <row r="86">
          <cell r="B86" t="str">
            <v>ATTIC R19 - R30 - Retro</v>
          </cell>
          <cell r="D86">
            <v>0.70700000000000007</v>
          </cell>
        </row>
        <row r="87">
          <cell r="B87" t="str">
            <v>ATTIC R19 - R38 - Retro</v>
          </cell>
          <cell r="C87">
            <v>0.8235906407599296</v>
          </cell>
          <cell r="D87">
            <v>0.70700000000000007</v>
          </cell>
        </row>
        <row r="88">
          <cell r="B88" t="str">
            <v>ATTIC R19 - R49 - Retro</v>
          </cell>
          <cell r="C88">
            <v>0.8235906407599296</v>
          </cell>
          <cell r="D88">
            <v>0.70700000000000007</v>
          </cell>
        </row>
        <row r="89">
          <cell r="B89" t="str">
            <v>WALL R0 - R11 - Retro</v>
          </cell>
          <cell r="C89">
            <v>0.9153244542011717</v>
          </cell>
          <cell r="D89">
            <v>0.91300000000000003</v>
          </cell>
        </row>
        <row r="90">
          <cell r="B90" t="str">
            <v>FLOOR R0 - R19 - Retro</v>
          </cell>
          <cell r="C90">
            <v>0.77054029401358659</v>
          </cell>
          <cell r="D90">
            <v>0.74099999999999999</v>
          </cell>
        </row>
        <row r="91">
          <cell r="B91" t="str">
            <v>FLOOR R0 - R22 - Retro</v>
          </cell>
          <cell r="F91">
            <v>0.98933475247267177</v>
          </cell>
        </row>
        <row r="92">
          <cell r="B92" t="str">
            <v>FLOOR R0 - R25 - Retro</v>
          </cell>
          <cell r="C92">
            <v>0.77054029401358659</v>
          </cell>
        </row>
        <row r="93">
          <cell r="B93" t="str">
            <v>FLOOR R0 - R30 - Retro</v>
          </cell>
          <cell r="C93">
            <v>0.77054029401358659</v>
          </cell>
          <cell r="D93">
            <v>0.74099999999999999</v>
          </cell>
        </row>
        <row r="94">
          <cell r="B94" t="str">
            <v>FLOOR R11 - R22 - Retro</v>
          </cell>
          <cell r="F94">
            <v>0.98376579376328033</v>
          </cell>
        </row>
        <row r="95">
          <cell r="B95" t="str">
            <v>WINDOW CL30 Prime Window Replacement of Single Pane Base - Retro</v>
          </cell>
          <cell r="C95">
            <v>0.95569674867310761</v>
          </cell>
          <cell r="D95">
            <v>0.84052050568853631</v>
          </cell>
          <cell r="F95">
            <v>0.98290327051721382</v>
          </cell>
        </row>
        <row r="96">
          <cell r="B96" t="str">
            <v>WINDOW CL30 Prime Window Replacement of Double Pane Base - Retro</v>
          </cell>
          <cell r="C96">
            <v>7.1991309673075765E-2</v>
          </cell>
          <cell r="D96">
            <v>0.17129805649810181</v>
          </cell>
          <cell r="F96">
            <v>0.99913039998781261</v>
          </cell>
        </row>
        <row r="97">
          <cell r="B97" t="str">
            <v>WINDOW CL22 Prime Window Replacement of Single Pane Base - Retro</v>
          </cell>
          <cell r="C97">
            <v>0.95569674867310761</v>
          </cell>
          <cell r="D97">
            <v>0.84052050568853631</v>
          </cell>
          <cell r="F97">
            <v>0.98290327051721382</v>
          </cell>
        </row>
        <row r="98">
          <cell r="B98" t="str">
            <v>WINDOW CL22 Prime Window Replacement of Double Pane Base - Retro</v>
          </cell>
          <cell r="C98">
            <v>7.1991309673075765E-2</v>
          </cell>
          <cell r="D98">
            <v>0.17129805649810181</v>
          </cell>
          <cell r="F98">
            <v>0.99913039998781261</v>
          </cell>
        </row>
        <row r="99">
          <cell r="B99" t="str">
            <v>CFM50 Infiltration Reduction - Retro</v>
          </cell>
          <cell r="C99">
            <v>0.3021611294127764</v>
          </cell>
          <cell r="F99">
            <v>0.91633344981828857</v>
          </cell>
        </row>
      </sheetData>
      <sheetData sheetId="7">
        <row r="8">
          <cell r="B8" t="str">
            <v>Single Family</v>
          </cell>
          <cell r="C8" t="str">
            <v>Multifamily - Low Rise</v>
          </cell>
          <cell r="D8" t="str">
            <v>Multifamily - High Rise</v>
          </cell>
          <cell r="E8" t="str">
            <v>Manufactured</v>
          </cell>
          <cell r="F8" t="str">
            <v>Non-Building Stock</v>
          </cell>
        </row>
        <row r="9">
          <cell r="B9" t="str">
            <v>Post2016</v>
          </cell>
          <cell r="C9" t="str">
            <v>Post2016</v>
          </cell>
          <cell r="D9" t="str">
            <v>Post2016</v>
          </cell>
          <cell r="E9" t="str">
            <v>Post2016</v>
          </cell>
          <cell r="F9" t="str">
            <v>Post2016</v>
          </cell>
        </row>
        <row r="10">
          <cell r="B10" t="str">
            <v>Pre2016</v>
          </cell>
          <cell r="C10" t="str">
            <v>Pre2016</v>
          </cell>
          <cell r="D10" t="str">
            <v>Pre2016</v>
          </cell>
          <cell r="E10" t="str">
            <v>Pre2016</v>
          </cell>
          <cell r="F10" t="str">
            <v>Pre2016</v>
          </cell>
        </row>
        <row r="11">
          <cell r="B11" t="str">
            <v>Pre2016</v>
          </cell>
          <cell r="C11" t="str">
            <v>Pre2016</v>
          </cell>
          <cell r="D11" t="str">
            <v>Pre2016</v>
          </cell>
          <cell r="E11" t="str">
            <v>Pre2016</v>
          </cell>
          <cell r="F11" t="str">
            <v>Pre2016</v>
          </cell>
        </row>
        <row r="12">
          <cell r="B12" t="str">
            <v>Post2016</v>
          </cell>
          <cell r="C12" t="str">
            <v>Post2016</v>
          </cell>
          <cell r="D12" t="str">
            <v>Post2016</v>
          </cell>
          <cell r="E12" t="str">
            <v>Post2016</v>
          </cell>
          <cell r="F12" t="str">
            <v>Post2016</v>
          </cell>
        </row>
        <row r="13">
          <cell r="B13" t="str">
            <v>Pre2016</v>
          </cell>
          <cell r="C13" t="str">
            <v>Pre2016</v>
          </cell>
          <cell r="D13" t="str">
            <v>Pre2016</v>
          </cell>
          <cell r="E13" t="str">
            <v>Pre2016</v>
          </cell>
          <cell r="F13" t="str">
            <v>Pre2016</v>
          </cell>
        </row>
        <row r="14">
          <cell r="B14" t="str">
            <v>Post2016</v>
          </cell>
          <cell r="C14" t="str">
            <v>Post2016</v>
          </cell>
          <cell r="D14" t="str">
            <v>Post2016</v>
          </cell>
          <cell r="E14" t="str">
            <v>Post2016</v>
          </cell>
          <cell r="F14" t="str">
            <v>Post2016</v>
          </cell>
        </row>
        <row r="15">
          <cell r="B15" t="str">
            <v>Pre2016</v>
          </cell>
          <cell r="C15" t="str">
            <v>Pre2016</v>
          </cell>
          <cell r="D15" t="str">
            <v>Pre2016</v>
          </cell>
          <cell r="E15" t="str">
            <v>Pre2016</v>
          </cell>
          <cell r="F15" t="str">
            <v>Pre2016</v>
          </cell>
        </row>
        <row r="16">
          <cell r="B16" t="str">
            <v>Post2016</v>
          </cell>
          <cell r="C16" t="str">
            <v>Post2016</v>
          </cell>
          <cell r="D16" t="str">
            <v>Post2016</v>
          </cell>
          <cell r="E16" t="str">
            <v>Post2016</v>
          </cell>
          <cell r="F16" t="str">
            <v>Post2016</v>
          </cell>
        </row>
        <row r="17">
          <cell r="B17" t="str">
            <v>Post2016</v>
          </cell>
          <cell r="C17" t="str">
            <v>Post2016</v>
          </cell>
          <cell r="D17" t="str">
            <v>Post2016</v>
          </cell>
          <cell r="E17" t="str">
            <v>Post2016</v>
          </cell>
          <cell r="F17" t="str">
            <v>Post2016</v>
          </cell>
        </row>
        <row r="18">
          <cell r="B18" t="str">
            <v>Pre2016</v>
          </cell>
          <cell r="C18" t="str">
            <v>Pre2016</v>
          </cell>
          <cell r="D18" t="str">
            <v>Pre2016</v>
          </cell>
          <cell r="E18" t="str">
            <v>Pre2016</v>
          </cell>
          <cell r="F18" t="str">
            <v>Pre2016</v>
          </cell>
        </row>
        <row r="19">
          <cell r="B19" t="str">
            <v>Post2016</v>
          </cell>
          <cell r="C19" t="str">
            <v>Post2016</v>
          </cell>
          <cell r="D19" t="str">
            <v>Post2016</v>
          </cell>
          <cell r="E19" t="str">
            <v>Post2016</v>
          </cell>
          <cell r="F19" t="str">
            <v>Post2016</v>
          </cell>
        </row>
        <row r="20">
          <cell r="B20" t="str">
            <v>Pre2016</v>
          </cell>
          <cell r="C20" t="str">
            <v>Pre2016</v>
          </cell>
          <cell r="D20" t="str">
            <v>Pre2016</v>
          </cell>
          <cell r="E20" t="str">
            <v>Pre2016</v>
          </cell>
          <cell r="F20" t="str">
            <v>Pre2016</v>
          </cell>
        </row>
        <row r="21">
          <cell r="B21" t="str">
            <v>Pre2016</v>
          </cell>
          <cell r="C21" t="str">
            <v>Pre2016</v>
          </cell>
          <cell r="D21" t="str">
            <v>Pre2016</v>
          </cell>
          <cell r="E21" t="str">
            <v>Pre2016</v>
          </cell>
          <cell r="F21" t="str">
            <v>Pre2016</v>
          </cell>
        </row>
        <row r="22">
          <cell r="B22" t="str">
            <v>Post2016</v>
          </cell>
          <cell r="C22" t="str">
            <v>Post2016</v>
          </cell>
          <cell r="D22" t="str">
            <v>Post2016</v>
          </cell>
          <cell r="E22" t="str">
            <v>Post2016</v>
          </cell>
          <cell r="F22" t="str">
            <v>Post2016</v>
          </cell>
        </row>
        <row r="23">
          <cell r="B23" t="str">
            <v>Pre2016</v>
          </cell>
          <cell r="C23" t="str">
            <v>Pre2016</v>
          </cell>
          <cell r="D23" t="str">
            <v>Pre2016</v>
          </cell>
          <cell r="E23" t="str">
            <v>Pre2016</v>
          </cell>
          <cell r="F23" t="str">
            <v>Pre2016</v>
          </cell>
        </row>
        <row r="24">
          <cell r="B24" t="str">
            <v>Post2016</v>
          </cell>
          <cell r="C24" t="str">
            <v>Post2016</v>
          </cell>
          <cell r="D24" t="str">
            <v>Post2016</v>
          </cell>
          <cell r="E24" t="str">
            <v>Post2016</v>
          </cell>
          <cell r="F24" t="str">
            <v>Post2016</v>
          </cell>
        </row>
        <row r="25">
          <cell r="B25" t="str">
            <v>Pre2016</v>
          </cell>
          <cell r="C25" t="str">
            <v>Pre2016</v>
          </cell>
          <cell r="D25" t="str">
            <v>Pre2016</v>
          </cell>
          <cell r="E25" t="str">
            <v>Pre2016</v>
          </cell>
          <cell r="F25" t="str">
            <v>Pre2016</v>
          </cell>
        </row>
        <row r="26">
          <cell r="B26" t="str">
            <v>Post2016</v>
          </cell>
          <cell r="C26" t="str">
            <v>Post2016</v>
          </cell>
          <cell r="D26" t="str">
            <v>Post2016</v>
          </cell>
          <cell r="E26" t="str">
            <v>Post2016</v>
          </cell>
          <cell r="F26" t="str">
            <v>Post2016</v>
          </cell>
        </row>
        <row r="27">
          <cell r="B27" t="str">
            <v>Pre2016</v>
          </cell>
          <cell r="C27" t="str">
            <v>Pre2016</v>
          </cell>
          <cell r="D27" t="str">
            <v>Pre2016</v>
          </cell>
          <cell r="E27" t="str">
            <v>Pre2016</v>
          </cell>
          <cell r="F27" t="str">
            <v>Pre2016</v>
          </cell>
        </row>
        <row r="28">
          <cell r="B28" t="str">
            <v>Post2016</v>
          </cell>
          <cell r="C28" t="str">
            <v>Post2016</v>
          </cell>
          <cell r="D28" t="str">
            <v>Post2016</v>
          </cell>
          <cell r="E28" t="str">
            <v>Post2016</v>
          </cell>
          <cell r="F28" t="str">
            <v>Post2016</v>
          </cell>
        </row>
        <row r="29">
          <cell r="B29" t="str">
            <v>Pre2016</v>
          </cell>
          <cell r="C29" t="str">
            <v>Pre2016</v>
          </cell>
          <cell r="D29" t="str">
            <v>Pre2016</v>
          </cell>
          <cell r="E29" t="str">
            <v>Pre2016</v>
          </cell>
          <cell r="F29" t="str">
            <v>Pre2016</v>
          </cell>
        </row>
        <row r="30">
          <cell r="B30" t="str">
            <v>Pre2016</v>
          </cell>
          <cell r="C30" t="str">
            <v>Pre2016</v>
          </cell>
          <cell r="D30" t="str">
            <v>Pre2016</v>
          </cell>
          <cell r="E30" t="str">
            <v>Pre2016</v>
          </cell>
          <cell r="F30" t="str">
            <v>Pre2016</v>
          </cell>
        </row>
        <row r="31">
          <cell r="B31" t="str">
            <v>Pre2016</v>
          </cell>
          <cell r="C31" t="str">
            <v>Pre2016</v>
          </cell>
          <cell r="D31" t="str">
            <v>Pre2016</v>
          </cell>
          <cell r="E31" t="str">
            <v>Pre2016</v>
          </cell>
          <cell r="F31" t="str">
            <v>Pre2016</v>
          </cell>
        </row>
        <row r="32">
          <cell r="B32" t="str">
            <v>Pre2016</v>
          </cell>
          <cell r="C32" t="str">
            <v>Pre2016</v>
          </cell>
          <cell r="D32" t="str">
            <v>Pre2016</v>
          </cell>
          <cell r="E32" t="str">
            <v>Pre2016</v>
          </cell>
          <cell r="F32" t="str">
            <v>Pre2016</v>
          </cell>
        </row>
        <row r="33">
          <cell r="B33" t="str">
            <v>Post2016</v>
          </cell>
          <cell r="C33" t="str">
            <v>Post2016</v>
          </cell>
          <cell r="D33" t="str">
            <v>Post2016</v>
          </cell>
          <cell r="E33" t="str">
            <v>Post2016</v>
          </cell>
          <cell r="F33" t="str">
            <v>Post2016</v>
          </cell>
        </row>
        <row r="34">
          <cell r="B34" t="str">
            <v>Pre2016</v>
          </cell>
          <cell r="C34" t="str">
            <v>Pre2016</v>
          </cell>
          <cell r="D34" t="str">
            <v>Pre2016</v>
          </cell>
          <cell r="E34" t="str">
            <v>Pre2016</v>
          </cell>
          <cell r="F34" t="str">
            <v>Pre2016</v>
          </cell>
        </row>
        <row r="35">
          <cell r="B35" t="str">
            <v>Post2016</v>
          </cell>
          <cell r="C35" t="str">
            <v>Post2016</v>
          </cell>
          <cell r="D35" t="str">
            <v>Post2016</v>
          </cell>
          <cell r="E35" t="str">
            <v>Post2016</v>
          </cell>
          <cell r="F35" t="str">
            <v>Post2016</v>
          </cell>
        </row>
        <row r="36">
          <cell r="B36" t="str">
            <v>Pre2016</v>
          </cell>
          <cell r="C36" t="str">
            <v>Pre2016</v>
          </cell>
          <cell r="D36" t="str">
            <v>Pre2016</v>
          </cell>
          <cell r="E36" t="str">
            <v>Pre2016</v>
          </cell>
          <cell r="F36" t="str">
            <v>Pre2016</v>
          </cell>
        </row>
        <row r="37">
          <cell r="B37" t="str">
            <v>Post2016</v>
          </cell>
          <cell r="C37" t="str">
            <v>Post2016</v>
          </cell>
          <cell r="D37" t="str">
            <v>Post2016</v>
          </cell>
          <cell r="E37" t="str">
            <v>Post2016</v>
          </cell>
          <cell r="F37" t="str">
            <v>Post2016</v>
          </cell>
        </row>
        <row r="38">
          <cell r="B38" t="str">
            <v>Pre2016</v>
          </cell>
          <cell r="C38" t="str">
            <v>Pre2016</v>
          </cell>
          <cell r="D38" t="str">
            <v>Pre2016</v>
          </cell>
          <cell r="E38" t="str">
            <v>Pre2016</v>
          </cell>
          <cell r="F38" t="str">
            <v>Pre2016</v>
          </cell>
        </row>
        <row r="39">
          <cell r="B39" t="str">
            <v>Post2016</v>
          </cell>
          <cell r="C39" t="str">
            <v>Post2016</v>
          </cell>
          <cell r="D39" t="str">
            <v>Post2016</v>
          </cell>
          <cell r="E39" t="str">
            <v>Post2016</v>
          </cell>
          <cell r="F39" t="str">
            <v>Post2016</v>
          </cell>
        </row>
        <row r="40">
          <cell r="B40" t="str">
            <v>Pre2016</v>
          </cell>
          <cell r="C40" t="str">
            <v>Pre2016</v>
          </cell>
          <cell r="D40" t="str">
            <v>Pre2016</v>
          </cell>
          <cell r="E40" t="str">
            <v>Pre2016</v>
          </cell>
          <cell r="F40" t="str">
            <v>Pre2016</v>
          </cell>
        </row>
        <row r="41">
          <cell r="B41" t="str">
            <v>Post2016</v>
          </cell>
          <cell r="C41" t="str">
            <v>Post2016</v>
          </cell>
          <cell r="D41" t="str">
            <v>Post2016</v>
          </cell>
          <cell r="E41" t="str">
            <v>Post2016</v>
          </cell>
          <cell r="F41" t="str">
            <v>Post2016</v>
          </cell>
        </row>
        <row r="42">
          <cell r="B42" t="str">
            <v>Pre2016</v>
          </cell>
          <cell r="C42" t="str">
            <v>Pre2016</v>
          </cell>
          <cell r="D42" t="str">
            <v>Pre2016</v>
          </cell>
          <cell r="E42" t="str">
            <v>Pre2016</v>
          </cell>
          <cell r="F42" t="str">
            <v>Pre2016</v>
          </cell>
        </row>
        <row r="43">
          <cell r="B43" t="str">
            <v>Post2016</v>
          </cell>
          <cell r="C43" t="str">
            <v>Post2016</v>
          </cell>
          <cell r="D43" t="str">
            <v>Post2016</v>
          </cell>
          <cell r="E43" t="str">
            <v>Post2016</v>
          </cell>
          <cell r="F43" t="str">
            <v>Post2016</v>
          </cell>
        </row>
        <row r="44">
          <cell r="B44" t="str">
            <v>Pre2016</v>
          </cell>
          <cell r="C44" t="str">
            <v>Pre2016</v>
          </cell>
          <cell r="D44" t="str">
            <v>Pre2016</v>
          </cell>
          <cell r="E44" t="str">
            <v>Pre2016</v>
          </cell>
          <cell r="F44" t="str">
            <v>Pre2016</v>
          </cell>
        </row>
        <row r="45">
          <cell r="B45" t="str">
            <v>Post2016</v>
          </cell>
          <cell r="C45" t="str">
            <v>Post2016</v>
          </cell>
          <cell r="D45" t="str">
            <v>Post2016</v>
          </cell>
          <cell r="E45" t="str">
            <v>Post2016</v>
          </cell>
          <cell r="F45" t="str">
            <v>Post2016</v>
          </cell>
        </row>
        <row r="46">
          <cell r="B46" t="str">
            <v>Pre2016</v>
          </cell>
          <cell r="C46" t="str">
            <v>Pre2016</v>
          </cell>
          <cell r="D46" t="str">
            <v>Pre2016</v>
          </cell>
          <cell r="E46" t="str">
            <v>Pre2016</v>
          </cell>
          <cell r="F46" t="str">
            <v>Pre2016</v>
          </cell>
        </row>
        <row r="47">
          <cell r="B47" t="str">
            <v>Pre2016</v>
          </cell>
          <cell r="C47" t="str">
            <v>Pre2016</v>
          </cell>
          <cell r="D47" t="str">
            <v>Pre2016</v>
          </cell>
          <cell r="E47" t="str">
            <v>Pre2016</v>
          </cell>
          <cell r="F47" t="str">
            <v>Pre2016</v>
          </cell>
        </row>
        <row r="48">
          <cell r="B48" t="str">
            <v>Post2016</v>
          </cell>
          <cell r="C48" t="str">
            <v>Post2016</v>
          </cell>
          <cell r="D48" t="str">
            <v>Post2016</v>
          </cell>
          <cell r="E48" t="str">
            <v>Post2016</v>
          </cell>
          <cell r="F48" t="str">
            <v>Post2016</v>
          </cell>
        </row>
        <row r="49">
          <cell r="B49" t="str">
            <v>Pre2016</v>
          </cell>
          <cell r="C49" t="str">
            <v>Pre2016</v>
          </cell>
          <cell r="D49" t="str">
            <v>Pre2016</v>
          </cell>
          <cell r="E49" t="str">
            <v>Pre2016</v>
          </cell>
          <cell r="F49" t="str">
            <v>Pre2016</v>
          </cell>
        </row>
        <row r="50">
          <cell r="B50" t="str">
            <v>Pre2016</v>
          </cell>
          <cell r="C50" t="str">
            <v>Pre2016</v>
          </cell>
          <cell r="D50" t="str">
            <v>Pre2016</v>
          </cell>
          <cell r="E50" t="str">
            <v>Pre2016</v>
          </cell>
          <cell r="F50" t="str">
            <v>Pre2016</v>
          </cell>
        </row>
        <row r="51">
          <cell r="B51" t="str">
            <v>Post2016</v>
          </cell>
          <cell r="C51" t="str">
            <v>Post2016</v>
          </cell>
          <cell r="D51" t="str">
            <v>Post2016</v>
          </cell>
          <cell r="E51" t="str">
            <v>Post2016</v>
          </cell>
          <cell r="F51" t="str">
            <v>Post2016</v>
          </cell>
        </row>
        <row r="52">
          <cell r="B52" t="str">
            <v>Pre2016</v>
          </cell>
          <cell r="C52" t="str">
            <v>Pre2016</v>
          </cell>
          <cell r="D52" t="str">
            <v>Pre2016</v>
          </cell>
          <cell r="E52" t="str">
            <v>Pre2016</v>
          </cell>
          <cell r="F52" t="str">
            <v>Pre2016</v>
          </cell>
        </row>
        <row r="53">
          <cell r="B53" t="str">
            <v>Post2016</v>
          </cell>
          <cell r="C53" t="str">
            <v>Post2016</v>
          </cell>
          <cell r="D53" t="str">
            <v>Post2016</v>
          </cell>
          <cell r="E53" t="str">
            <v>Post2016</v>
          </cell>
          <cell r="F53" t="str">
            <v>Post2016</v>
          </cell>
        </row>
        <row r="54">
          <cell r="B54" t="str">
            <v>Pre2016</v>
          </cell>
          <cell r="C54" t="str">
            <v>Pre2016</v>
          </cell>
          <cell r="D54" t="str">
            <v>Pre2016</v>
          </cell>
          <cell r="E54" t="str">
            <v>Pre2016</v>
          </cell>
          <cell r="F54" t="str">
            <v>Pre2016</v>
          </cell>
        </row>
        <row r="55">
          <cell r="B55" t="str">
            <v>Post2016</v>
          </cell>
          <cell r="C55" t="str">
            <v>Post2016</v>
          </cell>
          <cell r="D55" t="str">
            <v>Post2016</v>
          </cell>
          <cell r="E55" t="str">
            <v>Post2016</v>
          </cell>
          <cell r="F55" t="str">
            <v>Post2016</v>
          </cell>
        </row>
        <row r="56">
          <cell r="B56" t="str">
            <v>Pre2016</v>
          </cell>
          <cell r="C56" t="str">
            <v>Pre2016</v>
          </cell>
          <cell r="D56" t="str">
            <v>Pre2016</v>
          </cell>
          <cell r="E56" t="str">
            <v>Pre2016</v>
          </cell>
          <cell r="F56" t="str">
            <v>Pre2016</v>
          </cell>
        </row>
        <row r="57">
          <cell r="B57" t="str">
            <v>Pre2016</v>
          </cell>
          <cell r="C57" t="str">
            <v>Pre2016</v>
          </cell>
          <cell r="D57" t="str">
            <v>Pre2016</v>
          </cell>
          <cell r="E57" t="str">
            <v>Pre2016</v>
          </cell>
          <cell r="F57" t="str">
            <v>Pre2016</v>
          </cell>
        </row>
        <row r="58">
          <cell r="B58" t="str">
            <v>Post2016</v>
          </cell>
          <cell r="C58" t="str">
            <v>Post2016</v>
          </cell>
          <cell r="D58" t="str">
            <v>Post2016</v>
          </cell>
          <cell r="E58" t="str">
            <v>Post2016</v>
          </cell>
          <cell r="F58" t="str">
            <v>Post2016</v>
          </cell>
        </row>
        <row r="59">
          <cell r="B59" t="str">
            <v>Pre2016</v>
          </cell>
          <cell r="C59" t="str">
            <v>Pre2016</v>
          </cell>
          <cell r="D59" t="str">
            <v>Pre2016</v>
          </cell>
          <cell r="E59" t="str">
            <v>Pre2016</v>
          </cell>
          <cell r="F59" t="str">
            <v>Pre2016</v>
          </cell>
        </row>
        <row r="60">
          <cell r="B60" t="str">
            <v>Pre2016</v>
          </cell>
          <cell r="C60" t="str">
            <v>Pre2016</v>
          </cell>
          <cell r="D60" t="str">
            <v>Pre2016</v>
          </cell>
          <cell r="E60" t="str">
            <v>Pre2016</v>
          </cell>
          <cell r="F60" t="str">
            <v>Pre2016</v>
          </cell>
        </row>
        <row r="61">
          <cell r="B61" t="str">
            <v>Post2016</v>
          </cell>
          <cell r="C61" t="str">
            <v>Post2016</v>
          </cell>
          <cell r="D61" t="str">
            <v>Post2016</v>
          </cell>
          <cell r="E61" t="str">
            <v>Post2016</v>
          </cell>
          <cell r="F61" t="str">
            <v>Post2016</v>
          </cell>
        </row>
        <row r="62">
          <cell r="B62" t="str">
            <v>Pre2016</v>
          </cell>
          <cell r="C62" t="str">
            <v>Pre2016</v>
          </cell>
          <cell r="D62" t="str">
            <v>Pre2016</v>
          </cell>
          <cell r="E62" t="str">
            <v>Pre2016</v>
          </cell>
          <cell r="F62" t="str">
            <v>Pre2016</v>
          </cell>
        </row>
        <row r="63">
          <cell r="B63" t="str">
            <v>Post2016</v>
          </cell>
          <cell r="C63" t="str">
            <v>Post2016</v>
          </cell>
          <cell r="D63" t="str">
            <v>Post2016</v>
          </cell>
          <cell r="E63" t="str">
            <v>Post2016</v>
          </cell>
          <cell r="F63" t="str">
            <v>Post2016</v>
          </cell>
        </row>
        <row r="64">
          <cell r="B64" t="str">
            <v>Post2016</v>
          </cell>
          <cell r="C64" t="str">
            <v>Post2016</v>
          </cell>
          <cell r="D64" t="str">
            <v>Post2016</v>
          </cell>
          <cell r="E64" t="str">
            <v>Post2016</v>
          </cell>
          <cell r="F64" t="str">
            <v>Post2016</v>
          </cell>
        </row>
        <row r="65">
          <cell r="B65" t="str">
            <v>Pre2016</v>
          </cell>
          <cell r="C65" t="str">
            <v>Pre2016</v>
          </cell>
          <cell r="D65" t="str">
            <v>Pre2016</v>
          </cell>
          <cell r="E65" t="str">
            <v>Pre2016</v>
          </cell>
          <cell r="F65" t="str">
            <v>Pre2016</v>
          </cell>
        </row>
        <row r="66">
          <cell r="B66" t="str">
            <v>Pre2016</v>
          </cell>
          <cell r="C66" t="str">
            <v>Pre2016</v>
          </cell>
          <cell r="D66" t="str">
            <v>Pre2016</v>
          </cell>
          <cell r="E66" t="str">
            <v>Pre2016</v>
          </cell>
          <cell r="F66" t="str">
            <v>Pre2016</v>
          </cell>
        </row>
        <row r="67">
          <cell r="B67" t="str">
            <v>Post2016</v>
          </cell>
          <cell r="C67" t="str">
            <v>Post2016</v>
          </cell>
          <cell r="D67" t="str">
            <v>Post2016</v>
          </cell>
          <cell r="E67" t="str">
            <v>Post2016</v>
          </cell>
          <cell r="F67" t="str">
            <v>Post2016</v>
          </cell>
        </row>
        <row r="68">
          <cell r="B68" t="str">
            <v>Pre2016</v>
          </cell>
          <cell r="C68" t="str">
            <v>Pre2016</v>
          </cell>
          <cell r="D68" t="str">
            <v>Pre2016</v>
          </cell>
          <cell r="E68" t="str">
            <v>Pre2016</v>
          </cell>
          <cell r="F68" t="str">
            <v>Pre2016</v>
          </cell>
        </row>
        <row r="69">
          <cell r="B69" t="str">
            <v>Post2016</v>
          </cell>
          <cell r="C69" t="str">
            <v>Post2016</v>
          </cell>
          <cell r="D69" t="str">
            <v>Post2016</v>
          </cell>
          <cell r="E69" t="str">
            <v>Post2016</v>
          </cell>
          <cell r="F69" t="str">
            <v>Post2016</v>
          </cell>
        </row>
        <row r="70">
          <cell r="B70" t="str">
            <v>Pre2016</v>
          </cell>
          <cell r="C70" t="str">
            <v>Pre2016</v>
          </cell>
          <cell r="D70" t="str">
            <v>Pre2016</v>
          </cell>
          <cell r="E70" t="str">
            <v>Pre2016</v>
          </cell>
          <cell r="F70" t="str">
            <v>Pre2016</v>
          </cell>
        </row>
        <row r="71">
          <cell r="B71" t="str">
            <v>Pre2016</v>
          </cell>
          <cell r="C71" t="str">
            <v>Pre2016</v>
          </cell>
          <cell r="D71" t="str">
            <v>Pre2016</v>
          </cell>
          <cell r="E71" t="str">
            <v>Pre2016</v>
          </cell>
          <cell r="F71" t="str">
            <v>Pre2016</v>
          </cell>
        </row>
        <row r="72">
          <cell r="B72" t="str">
            <v>Pre2016</v>
          </cell>
          <cell r="C72" t="str">
            <v>Pre2016</v>
          </cell>
          <cell r="D72" t="str">
            <v>Pre2016</v>
          </cell>
          <cell r="E72" t="str">
            <v>Pre2016</v>
          </cell>
          <cell r="F72" t="str">
            <v>Pre2016</v>
          </cell>
        </row>
        <row r="73">
          <cell r="B73" t="str">
            <v>Post2016</v>
          </cell>
          <cell r="C73" t="str">
            <v>Post2016</v>
          </cell>
          <cell r="D73" t="str">
            <v>Post2016</v>
          </cell>
          <cell r="E73" t="str">
            <v>Post2016</v>
          </cell>
          <cell r="F73" t="str">
            <v>Post2016</v>
          </cell>
        </row>
        <row r="74">
          <cell r="B74" t="str">
            <v>Pre2016</v>
          </cell>
          <cell r="C74" t="str">
            <v>Pre2016</v>
          </cell>
          <cell r="D74" t="str">
            <v>Pre2016</v>
          </cell>
          <cell r="E74" t="str">
            <v>Pre2016</v>
          </cell>
          <cell r="F74" t="str">
            <v>Pre2016</v>
          </cell>
        </row>
        <row r="77">
          <cell r="B77" t="str">
            <v>Pre2016</v>
          </cell>
          <cell r="C77" t="str">
            <v>Pre2016</v>
          </cell>
          <cell r="D77" t="str">
            <v>Pre2016</v>
          </cell>
          <cell r="E77" t="str">
            <v>Pre2016</v>
          </cell>
          <cell r="F77" t="str">
            <v>Pre2016</v>
          </cell>
        </row>
      </sheetData>
      <sheetData sheetId="8">
        <row r="8">
          <cell r="B8" t="str">
            <v>Measure Index Name</v>
          </cell>
          <cell r="C8" t="str">
            <v>Single Family</v>
          </cell>
          <cell r="D8" t="str">
            <v>Multifamily - Low Rise</v>
          </cell>
          <cell r="E8" t="str">
            <v>Multifamily - High Rise</v>
          </cell>
          <cell r="F8" t="str">
            <v>Manufactured</v>
          </cell>
        </row>
        <row r="9">
          <cell r="B9" t="str">
            <v>Lighting - New</v>
          </cell>
          <cell r="C9">
            <v>1</v>
          </cell>
          <cell r="D9">
            <v>1</v>
          </cell>
          <cell r="E9">
            <v>1</v>
          </cell>
          <cell r="F9">
            <v>1</v>
          </cell>
        </row>
        <row r="10">
          <cell r="B10" t="str">
            <v>Lighting - NR</v>
          </cell>
          <cell r="C10">
            <v>0.125</v>
          </cell>
          <cell r="D10">
            <v>0.125</v>
          </cell>
          <cell r="E10">
            <v>0.125</v>
          </cell>
          <cell r="F10">
            <v>0.125</v>
          </cell>
        </row>
        <row r="11">
          <cell r="B11" t="str">
            <v>Lighting - PPA</v>
          </cell>
          <cell r="C11" t="str">
            <v/>
          </cell>
          <cell r="D11" t="str">
            <v/>
          </cell>
          <cell r="E11" t="str">
            <v/>
          </cell>
          <cell r="F11" t="str">
            <v/>
          </cell>
        </row>
        <row r="12">
          <cell r="B12" t="str">
            <v>Dishwasher - New</v>
          </cell>
          <cell r="C12">
            <v>1</v>
          </cell>
          <cell r="D12">
            <v>1</v>
          </cell>
          <cell r="E12">
            <v>1</v>
          </cell>
          <cell r="F12">
            <v>1</v>
          </cell>
        </row>
        <row r="13">
          <cell r="B13" t="str">
            <v>Dishwasher - NR</v>
          </cell>
          <cell r="C13">
            <v>6.4935064935064929E-2</v>
          </cell>
          <cell r="D13">
            <v>6.4935064935064929E-2</v>
          </cell>
          <cell r="E13">
            <v>6.4935064935064929E-2</v>
          </cell>
          <cell r="F13">
            <v>6.4935064935064929E-2</v>
          </cell>
        </row>
        <row r="14">
          <cell r="B14" t="str">
            <v>Clothes Washer - New</v>
          </cell>
          <cell r="C14">
            <v>1</v>
          </cell>
          <cell r="D14">
            <v>1</v>
          </cell>
          <cell r="E14">
            <v>1</v>
          </cell>
          <cell r="F14">
            <v>1</v>
          </cell>
        </row>
        <row r="15">
          <cell r="B15" t="str">
            <v>Clothes Washer - NR</v>
          </cell>
          <cell r="C15">
            <v>7.1428571428571425E-2</v>
          </cell>
          <cell r="D15">
            <v>7.1428571428571425E-2</v>
          </cell>
          <cell r="E15">
            <v>7.1428571428571425E-2</v>
          </cell>
          <cell r="F15">
            <v>7.1428571428571425E-2</v>
          </cell>
        </row>
        <row r="16">
          <cell r="B16" t="str">
            <v>WasteWater Heat Recovery - New</v>
          </cell>
          <cell r="C16">
            <v>1</v>
          </cell>
          <cell r="D16">
            <v>1</v>
          </cell>
          <cell r="E16">
            <v>1</v>
          </cell>
          <cell r="F16">
            <v>1</v>
          </cell>
        </row>
        <row r="17">
          <cell r="B17" t="str">
            <v>Showerheads - New</v>
          </cell>
          <cell r="C17">
            <v>1</v>
          </cell>
          <cell r="D17">
            <v>1</v>
          </cell>
          <cell r="E17">
            <v>1</v>
          </cell>
          <cell r="F17">
            <v>1</v>
          </cell>
        </row>
        <row r="18">
          <cell r="B18" t="str">
            <v>Showerheads - Retro</v>
          </cell>
          <cell r="C18" t="str">
            <v/>
          </cell>
          <cell r="D18" t="str">
            <v/>
          </cell>
          <cell r="E18" t="str">
            <v/>
          </cell>
          <cell r="F18" t="str">
            <v/>
          </cell>
        </row>
        <row r="19">
          <cell r="B19" t="str">
            <v>HPWH - New</v>
          </cell>
          <cell r="C19">
            <v>1</v>
          </cell>
          <cell r="D19">
            <v>1</v>
          </cell>
          <cell r="E19">
            <v>1</v>
          </cell>
          <cell r="F19">
            <v>1</v>
          </cell>
        </row>
        <row r="20">
          <cell r="B20" t="str">
            <v>HPWH - NR</v>
          </cell>
          <cell r="C20">
            <v>7.6923076923076927E-2</v>
          </cell>
          <cell r="D20">
            <v>7.6923076923076927E-2</v>
          </cell>
          <cell r="E20">
            <v>7.6923076923076927E-2</v>
          </cell>
          <cell r="F20">
            <v>7.6923076923076927E-2</v>
          </cell>
        </row>
        <row r="21">
          <cell r="B21" t="str">
            <v>EV Supply Equip - NR</v>
          </cell>
          <cell r="C21">
            <v>0.1</v>
          </cell>
          <cell r="D21">
            <v>0.1</v>
          </cell>
          <cell r="E21">
            <v>0.1</v>
          </cell>
          <cell r="F21">
            <v>0.1</v>
          </cell>
        </row>
        <row r="22">
          <cell r="B22" t="str">
            <v>Clothes Dryer - New</v>
          </cell>
          <cell r="C22">
            <v>1</v>
          </cell>
          <cell r="D22">
            <v>1</v>
          </cell>
          <cell r="E22">
            <v>1</v>
          </cell>
          <cell r="F22">
            <v>1</v>
          </cell>
        </row>
        <row r="23">
          <cell r="B23" t="str">
            <v>Clothes Dryer - NR</v>
          </cell>
          <cell r="C23">
            <v>6.25E-2</v>
          </cell>
          <cell r="D23">
            <v>6.25E-2</v>
          </cell>
          <cell r="E23">
            <v>6.25E-2</v>
          </cell>
          <cell r="F23">
            <v>6.25E-2</v>
          </cell>
        </row>
        <row r="24">
          <cell r="B24" t="str">
            <v>Refrigerator - New</v>
          </cell>
          <cell r="C24">
            <v>1</v>
          </cell>
          <cell r="D24">
            <v>1</v>
          </cell>
          <cell r="E24">
            <v>1</v>
          </cell>
          <cell r="F24">
            <v>1</v>
          </cell>
        </row>
        <row r="25">
          <cell r="B25" t="str">
            <v>Refrigerator - NR</v>
          </cell>
          <cell r="C25">
            <v>6.5789473684210523E-2</v>
          </cell>
          <cell r="D25">
            <v>6.5789473684210523E-2</v>
          </cell>
          <cell r="E25">
            <v>6.5789473684210523E-2</v>
          </cell>
          <cell r="F25">
            <v>6.5789473684210523E-2</v>
          </cell>
        </row>
        <row r="26">
          <cell r="B26" t="str">
            <v>Freezer - New</v>
          </cell>
          <cell r="C26">
            <v>1</v>
          </cell>
          <cell r="D26">
            <v>1</v>
          </cell>
          <cell r="E26">
            <v>1</v>
          </cell>
          <cell r="F26">
            <v>1</v>
          </cell>
        </row>
        <row r="27">
          <cell r="B27" t="str">
            <v>Freezer - NR</v>
          </cell>
          <cell r="C27">
            <v>4.6082949308755762E-2</v>
          </cell>
          <cell r="D27">
            <v>4.6082949308755762E-2</v>
          </cell>
          <cell r="E27">
            <v>4.6082949308755762E-2</v>
          </cell>
          <cell r="F27">
            <v>4.6082949308755762E-2</v>
          </cell>
        </row>
        <row r="28">
          <cell r="B28" t="str">
            <v>Solar Water Heater - New</v>
          </cell>
          <cell r="C28">
            <v>1</v>
          </cell>
          <cell r="D28">
            <v>1</v>
          </cell>
          <cell r="E28">
            <v>1</v>
          </cell>
          <cell r="F28">
            <v>1</v>
          </cell>
        </row>
        <row r="29">
          <cell r="B29" t="str">
            <v>Solar Water Heater - NR</v>
          </cell>
          <cell r="C29" t="e">
            <v>#DIV/0!</v>
          </cell>
          <cell r="D29" t="e">
            <v>#DIV/0!</v>
          </cell>
          <cell r="E29" t="e">
            <v>#DIV/0!</v>
          </cell>
          <cell r="F29" t="e">
            <v>#DIV/0!</v>
          </cell>
        </row>
        <row r="30">
          <cell r="B30" t="str">
            <v>Solar Water Heater - Retro</v>
          </cell>
          <cell r="C30" t="str">
            <v/>
          </cell>
          <cell r="D30" t="str">
            <v/>
          </cell>
          <cell r="E30" t="str">
            <v/>
          </cell>
          <cell r="F30" t="str">
            <v/>
          </cell>
        </row>
        <row r="31">
          <cell r="B31">
            <v>0</v>
          </cell>
          <cell r="C31" t="str">
            <v/>
          </cell>
          <cell r="D31" t="str">
            <v/>
          </cell>
          <cell r="E31" t="str">
            <v/>
          </cell>
          <cell r="F31" t="str">
            <v/>
          </cell>
        </row>
        <row r="32">
          <cell r="B32">
            <v>0</v>
          </cell>
          <cell r="C32" t="str">
            <v/>
          </cell>
          <cell r="D32" t="str">
            <v/>
          </cell>
          <cell r="E32" t="str">
            <v/>
          </cell>
          <cell r="F32" t="str">
            <v/>
          </cell>
        </row>
        <row r="33">
          <cell r="B33" t="str">
            <v>Electric Oven - New</v>
          </cell>
          <cell r="C33">
            <v>1</v>
          </cell>
          <cell r="D33">
            <v>1</v>
          </cell>
          <cell r="E33">
            <v>1</v>
          </cell>
          <cell r="F33">
            <v>1</v>
          </cell>
        </row>
        <row r="34">
          <cell r="B34" t="str">
            <v>Electric Oven - NR</v>
          </cell>
          <cell r="C34">
            <v>0.05</v>
          </cell>
          <cell r="D34">
            <v>0.05</v>
          </cell>
          <cell r="E34">
            <v>0.05</v>
          </cell>
          <cell r="F34">
            <v>0.05</v>
          </cell>
        </row>
        <row r="35">
          <cell r="B35" t="str">
            <v>Microwave - New</v>
          </cell>
          <cell r="C35">
            <v>1</v>
          </cell>
          <cell r="D35">
            <v>1</v>
          </cell>
          <cell r="E35">
            <v>1</v>
          </cell>
          <cell r="F35">
            <v>1</v>
          </cell>
        </row>
        <row r="36">
          <cell r="B36" t="str">
            <v>Microwave - NR</v>
          </cell>
          <cell r="C36">
            <v>0.1111111111111111</v>
          </cell>
          <cell r="D36">
            <v>0.1111111111111111</v>
          </cell>
          <cell r="E36">
            <v>0.1111111111111111</v>
          </cell>
          <cell r="F36">
            <v>0.1111111111111111</v>
          </cell>
        </row>
        <row r="37">
          <cell r="B37" t="str">
            <v>Monitor - New</v>
          </cell>
          <cell r="C37">
            <v>1</v>
          </cell>
          <cell r="D37">
            <v>1</v>
          </cell>
          <cell r="E37">
            <v>1</v>
          </cell>
          <cell r="F37">
            <v>1</v>
          </cell>
        </row>
        <row r="38">
          <cell r="B38" t="str">
            <v>Monitor - NR</v>
          </cell>
          <cell r="C38">
            <v>0.2</v>
          </cell>
          <cell r="D38">
            <v>0.2</v>
          </cell>
          <cell r="E38">
            <v>0.2</v>
          </cell>
          <cell r="F38">
            <v>0.2</v>
          </cell>
        </row>
        <row r="39">
          <cell r="B39" t="str">
            <v>Desktop - New</v>
          </cell>
          <cell r="C39">
            <v>1</v>
          </cell>
          <cell r="D39">
            <v>1</v>
          </cell>
          <cell r="E39">
            <v>1</v>
          </cell>
          <cell r="F39">
            <v>1</v>
          </cell>
        </row>
        <row r="40">
          <cell r="B40" t="str">
            <v>Desktop - NR</v>
          </cell>
          <cell r="C40">
            <v>0.25</v>
          </cell>
          <cell r="D40">
            <v>0.25</v>
          </cell>
          <cell r="E40">
            <v>0.25</v>
          </cell>
          <cell r="F40">
            <v>0.25</v>
          </cell>
        </row>
        <row r="41">
          <cell r="B41" t="str">
            <v>Laptop - New</v>
          </cell>
          <cell r="C41">
            <v>1</v>
          </cell>
          <cell r="D41">
            <v>1</v>
          </cell>
          <cell r="E41">
            <v>1</v>
          </cell>
          <cell r="F41">
            <v>1</v>
          </cell>
        </row>
        <row r="42">
          <cell r="B42" t="str">
            <v>Laptop - NR</v>
          </cell>
          <cell r="C42">
            <v>0.25</v>
          </cell>
          <cell r="D42">
            <v>0.25</v>
          </cell>
          <cell r="E42">
            <v>0.25</v>
          </cell>
          <cell r="F42">
            <v>0.25</v>
          </cell>
        </row>
        <row r="43">
          <cell r="B43" t="str">
            <v>Computer - New</v>
          </cell>
          <cell r="C43">
            <v>1</v>
          </cell>
          <cell r="D43">
            <v>1</v>
          </cell>
          <cell r="E43">
            <v>1</v>
          </cell>
          <cell r="F43">
            <v>1</v>
          </cell>
        </row>
        <row r="44">
          <cell r="B44" t="str">
            <v>Computer - NR</v>
          </cell>
          <cell r="C44">
            <v>0.25</v>
          </cell>
          <cell r="D44">
            <v>0.25</v>
          </cell>
          <cell r="E44">
            <v>0.25</v>
          </cell>
          <cell r="F44">
            <v>0.25</v>
          </cell>
        </row>
        <row r="45">
          <cell r="B45" t="str">
            <v>ASHP - New</v>
          </cell>
          <cell r="C45">
            <v>1</v>
          </cell>
          <cell r="D45">
            <v>1</v>
          </cell>
          <cell r="E45">
            <v>1</v>
          </cell>
          <cell r="F45">
            <v>1</v>
          </cell>
        </row>
        <row r="46">
          <cell r="B46" t="str">
            <v>ASHP - NR</v>
          </cell>
          <cell r="C46">
            <v>6.6666666666666666E-2</v>
          </cell>
          <cell r="D46">
            <v>6.6666666666666666E-2</v>
          </cell>
          <cell r="E46">
            <v>6.6666666666666666E-2</v>
          </cell>
          <cell r="F46">
            <v>6.6666666666666666E-2</v>
          </cell>
        </row>
        <row r="47">
          <cell r="B47" t="str">
            <v>HP - Retro</v>
          </cell>
          <cell r="C47" t="str">
            <v/>
          </cell>
          <cell r="D47" t="str">
            <v/>
          </cell>
          <cell r="E47" t="str">
            <v/>
          </cell>
          <cell r="F47" t="str">
            <v/>
          </cell>
        </row>
        <row r="48">
          <cell r="B48" t="str">
            <v>DHP - New</v>
          </cell>
          <cell r="C48">
            <v>1</v>
          </cell>
          <cell r="D48">
            <v>1</v>
          </cell>
          <cell r="E48">
            <v>1</v>
          </cell>
          <cell r="F48">
            <v>1</v>
          </cell>
        </row>
        <row r="49">
          <cell r="B49" t="str">
            <v>DHP - NR</v>
          </cell>
          <cell r="C49">
            <v>6.6666666666666666E-2</v>
          </cell>
          <cell r="D49">
            <v>6.6666666666666666E-2</v>
          </cell>
          <cell r="E49">
            <v>6.6666666666666666E-2</v>
          </cell>
          <cell r="F49">
            <v>6.6666666666666666E-2</v>
          </cell>
        </row>
        <row r="50">
          <cell r="B50" t="str">
            <v>DHP - Retro</v>
          </cell>
          <cell r="C50" t="str">
            <v/>
          </cell>
          <cell r="D50" t="str">
            <v/>
          </cell>
          <cell r="E50" t="str">
            <v/>
          </cell>
          <cell r="F50" t="str">
            <v/>
          </cell>
        </row>
        <row r="51">
          <cell r="B51" t="str">
            <v>Duct Sealing - New</v>
          </cell>
          <cell r="C51">
            <v>1</v>
          </cell>
          <cell r="D51">
            <v>1</v>
          </cell>
          <cell r="E51">
            <v>1</v>
          </cell>
          <cell r="F51">
            <v>1</v>
          </cell>
        </row>
        <row r="52">
          <cell r="B52" t="str">
            <v>Duct Sealing - Retro</v>
          </cell>
          <cell r="C52" t="str">
            <v/>
          </cell>
          <cell r="D52" t="str">
            <v/>
          </cell>
          <cell r="E52" t="str">
            <v/>
          </cell>
          <cell r="F52" t="str">
            <v/>
          </cell>
        </row>
        <row r="53">
          <cell r="B53" t="str">
            <v>WIFI enabled tstats - New</v>
          </cell>
          <cell r="C53">
            <v>1</v>
          </cell>
          <cell r="D53">
            <v>1</v>
          </cell>
          <cell r="E53">
            <v>1</v>
          </cell>
          <cell r="F53">
            <v>1</v>
          </cell>
        </row>
        <row r="54">
          <cell r="B54" t="str">
            <v>WIFI enabled tstats - Retro</v>
          </cell>
          <cell r="C54" t="str">
            <v/>
          </cell>
          <cell r="D54" t="str">
            <v/>
          </cell>
          <cell r="E54" t="str">
            <v/>
          </cell>
          <cell r="F54" t="str">
            <v/>
          </cell>
        </row>
        <row r="55">
          <cell r="B55" t="str">
            <v>Combo DHP/HPWH units - New</v>
          </cell>
          <cell r="C55">
            <v>1</v>
          </cell>
          <cell r="D55">
            <v>1</v>
          </cell>
          <cell r="E55">
            <v>1</v>
          </cell>
          <cell r="F55">
            <v>1</v>
          </cell>
        </row>
        <row r="56">
          <cell r="B56" t="str">
            <v>Combo DHP/HPWH units - NR</v>
          </cell>
          <cell r="C56" t="e">
            <v>#DIV/0!</v>
          </cell>
          <cell r="D56" t="e">
            <v>#DIV/0!</v>
          </cell>
          <cell r="E56" t="e">
            <v>#DIV/0!</v>
          </cell>
          <cell r="F56" t="e">
            <v>#DIV/0!</v>
          </cell>
        </row>
        <row r="57">
          <cell r="B57" t="str">
            <v>Combo DHP/HPWH units - Retro</v>
          </cell>
          <cell r="C57" t="str">
            <v/>
          </cell>
          <cell r="D57" t="str">
            <v/>
          </cell>
          <cell r="E57" t="str">
            <v/>
          </cell>
          <cell r="F57" t="str">
            <v/>
          </cell>
        </row>
        <row r="58">
          <cell r="B58" t="str">
            <v>Aerator - New</v>
          </cell>
          <cell r="C58">
            <v>1</v>
          </cell>
          <cell r="D58">
            <v>1</v>
          </cell>
          <cell r="E58">
            <v>1</v>
          </cell>
          <cell r="F58">
            <v>1</v>
          </cell>
        </row>
        <row r="59">
          <cell r="B59" t="str">
            <v>Aerator - Retro</v>
          </cell>
          <cell r="C59" t="str">
            <v/>
          </cell>
          <cell r="D59" t="str">
            <v/>
          </cell>
          <cell r="E59" t="str">
            <v/>
          </cell>
          <cell r="F59" t="str">
            <v/>
          </cell>
        </row>
        <row r="60">
          <cell r="B60" t="str">
            <v>Behavior - Retro</v>
          </cell>
          <cell r="C60" t="str">
            <v/>
          </cell>
          <cell r="D60" t="str">
            <v/>
          </cell>
          <cell r="E60" t="str">
            <v/>
          </cell>
          <cell r="F60" t="str">
            <v/>
          </cell>
        </row>
        <row r="61">
          <cell r="B61" t="str">
            <v>Behavior - New</v>
          </cell>
          <cell r="C61">
            <v>1</v>
          </cell>
          <cell r="D61">
            <v>1</v>
          </cell>
          <cell r="E61">
            <v>1</v>
          </cell>
          <cell r="F61">
            <v>1</v>
          </cell>
        </row>
        <row r="62">
          <cell r="B62">
            <v>0</v>
          </cell>
          <cell r="C62" t="str">
            <v/>
          </cell>
          <cell r="D62" t="str">
            <v/>
          </cell>
          <cell r="E62" t="str">
            <v/>
          </cell>
          <cell r="F62" t="str">
            <v/>
          </cell>
        </row>
        <row r="63">
          <cell r="B63" t="str">
            <v>Heat Recovery Ventilation - New</v>
          </cell>
          <cell r="C63">
            <v>1</v>
          </cell>
          <cell r="D63">
            <v>1</v>
          </cell>
          <cell r="E63">
            <v>1</v>
          </cell>
          <cell r="F63">
            <v>1</v>
          </cell>
        </row>
        <row r="64">
          <cell r="B64" t="str">
            <v>GSHP - New</v>
          </cell>
          <cell r="C64">
            <v>1</v>
          </cell>
          <cell r="D64">
            <v>1</v>
          </cell>
          <cell r="E64">
            <v>1</v>
          </cell>
          <cell r="F64">
            <v>1</v>
          </cell>
        </row>
        <row r="65">
          <cell r="B65" t="str">
            <v>GSHP - NR</v>
          </cell>
          <cell r="C65">
            <v>6.6666666666666666E-2</v>
          </cell>
          <cell r="D65">
            <v>6.6666666666666666E-2</v>
          </cell>
          <cell r="E65">
            <v>6.6666666666666666E-2</v>
          </cell>
          <cell r="F65">
            <v>6.6666666666666666E-2</v>
          </cell>
        </row>
        <row r="66">
          <cell r="B66">
            <v>0</v>
          </cell>
          <cell r="C66" t="str">
            <v/>
          </cell>
          <cell r="D66" t="str">
            <v/>
          </cell>
          <cell r="E66" t="str">
            <v/>
          </cell>
          <cell r="F66" t="str">
            <v/>
          </cell>
        </row>
        <row r="67">
          <cell r="B67" t="str">
            <v>ECM for HVAC ventilation - New</v>
          </cell>
          <cell r="C67">
            <v>1</v>
          </cell>
          <cell r="D67">
            <v>1</v>
          </cell>
          <cell r="E67">
            <v>1</v>
          </cell>
          <cell r="F67">
            <v>1</v>
          </cell>
        </row>
        <row r="68">
          <cell r="B68" t="str">
            <v>ECM for HVAC ventilation - NR</v>
          </cell>
          <cell r="C68" t="e">
            <v>#DIV/0!</v>
          </cell>
          <cell r="D68" t="e">
            <v>#DIV/0!</v>
          </cell>
          <cell r="E68" t="e">
            <v>#DIV/0!</v>
          </cell>
          <cell r="F68" t="e">
            <v>#DIV/0!</v>
          </cell>
        </row>
        <row r="69">
          <cell r="B69" t="str">
            <v>Whole house/attic fan - New</v>
          </cell>
          <cell r="C69">
            <v>1</v>
          </cell>
          <cell r="D69">
            <v>1</v>
          </cell>
          <cell r="E69">
            <v>1</v>
          </cell>
          <cell r="F69">
            <v>1</v>
          </cell>
        </row>
        <row r="70">
          <cell r="B70" t="str">
            <v>Whole house/attic fan - Retro</v>
          </cell>
          <cell r="C70" t="str">
            <v/>
          </cell>
          <cell r="D70" t="str">
            <v/>
          </cell>
          <cell r="E70" t="str">
            <v/>
          </cell>
          <cell r="F70" t="str">
            <v/>
          </cell>
        </row>
        <row r="71">
          <cell r="B71" t="str">
            <v>WH Pipe insulation - Retro</v>
          </cell>
          <cell r="C71" t="str">
            <v/>
          </cell>
          <cell r="D71" t="str">
            <v/>
          </cell>
          <cell r="E71" t="str">
            <v/>
          </cell>
          <cell r="F71" t="str">
            <v/>
          </cell>
        </row>
        <row r="72">
          <cell r="B72" t="str">
            <v>DHP Ducted - NR</v>
          </cell>
          <cell r="C72">
            <v>6.6666666666666666E-2</v>
          </cell>
          <cell r="D72">
            <v>6.6666666666666666E-2</v>
          </cell>
          <cell r="E72">
            <v>6.6666666666666666E-2</v>
          </cell>
          <cell r="F72">
            <v>6.6666666666666666E-2</v>
          </cell>
        </row>
        <row r="73">
          <cell r="B73" t="str">
            <v>Advanced Power Strips - New</v>
          </cell>
          <cell r="C73">
            <v>1</v>
          </cell>
          <cell r="D73">
            <v>1</v>
          </cell>
          <cell r="E73">
            <v>1</v>
          </cell>
          <cell r="F73">
            <v>1</v>
          </cell>
        </row>
        <row r="74">
          <cell r="B74" t="str">
            <v>Advanced Power Strips - Retro</v>
          </cell>
          <cell r="C74" t="str">
            <v/>
          </cell>
          <cell r="D74" t="str">
            <v/>
          </cell>
          <cell r="E74" t="str">
            <v/>
          </cell>
          <cell r="F74" t="str">
            <v/>
          </cell>
        </row>
        <row r="75">
          <cell r="B75" t="str">
            <v>Controls Commissioning and Sizing - New</v>
          </cell>
          <cell r="C75">
            <v>1</v>
          </cell>
          <cell r="D75">
            <v>1</v>
          </cell>
          <cell r="E75">
            <v>1</v>
          </cell>
          <cell r="F75">
            <v>1</v>
          </cell>
        </row>
        <row r="76">
          <cell r="B76" t="str">
            <v>Controls Commissioning and Sizing - NR</v>
          </cell>
          <cell r="C76">
            <v>6.6666666666666666E-2</v>
          </cell>
          <cell r="D76">
            <v>6.6666666666666666E-2</v>
          </cell>
          <cell r="E76">
            <v>6.6666666666666666E-2</v>
          </cell>
          <cell r="F76">
            <v>6.6666666666666666E-2</v>
          </cell>
        </row>
        <row r="77">
          <cell r="B77" t="str">
            <v>ResWx - Retro</v>
          </cell>
          <cell r="C77" t="str">
            <v/>
          </cell>
          <cell r="D77" t="str">
            <v/>
          </cell>
          <cell r="E77" t="str">
            <v/>
          </cell>
          <cell r="F77" t="str">
            <v/>
          </cell>
        </row>
      </sheetData>
      <sheetData sheetId="9">
        <row r="8">
          <cell r="C8" t="str">
            <v>LO3Slow</v>
          </cell>
          <cell r="D8">
            <v>5.5320496977002724E-3</v>
          </cell>
          <cell r="E8">
            <v>1.4227918344261844E-2</v>
          </cell>
          <cell r="F8">
            <v>3.1619655637384989E-2</v>
          </cell>
        </row>
        <row r="9">
          <cell r="C9" t="str">
            <v>Retro12Med</v>
          </cell>
          <cell r="D9">
            <v>0.10937459468255628</v>
          </cell>
          <cell r="E9">
            <v>0.10937459468255628</v>
          </cell>
          <cell r="F9">
            <v>0.10937459468255628</v>
          </cell>
          <cell r="G9">
            <v>0.10937459468255628</v>
          </cell>
          <cell r="H9">
            <v>0.10937459468255628</v>
          </cell>
          <cell r="I9">
            <v>9.8437135214300656E-2</v>
          </cell>
          <cell r="J9">
            <v>7.874970817144053E-2</v>
          </cell>
          <cell r="K9">
            <v>6.2999766537152418E-2</v>
          </cell>
          <cell r="L9">
            <v>5.0399813229721938E-2</v>
          </cell>
          <cell r="M9">
            <v>4.0319850583777551E-2</v>
          </cell>
          <cell r="N9">
            <v>3.225588046702204E-2</v>
          </cell>
          <cell r="O9">
            <v>2.5804704373617631E-2</v>
          </cell>
          <cell r="P9">
            <v>2.0643763498894106E-2</v>
          </cell>
          <cell r="Q9">
            <v>1.6515010799115284E-2</v>
          </cell>
          <cell r="R9">
            <v>1.3212008639292228E-2</v>
          </cell>
          <cell r="S9">
            <v>1.0569606911433781E-2</v>
          </cell>
          <cell r="T9">
            <v>7.2092823794611682E-5</v>
          </cell>
          <cell r="U9">
            <v>2.5747437069512102E-5</v>
          </cell>
          <cell r="V9">
            <v>8.7775353646568632E-6</v>
          </cell>
          <cell r="W9">
            <v>2.8622397928446119E-6</v>
          </cell>
        </row>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row>
        <row r="17">
          <cell r="C17" t="str">
            <v>LightingPPA</v>
          </cell>
          <cell r="D17">
            <v>0.5468729734127814</v>
          </cell>
          <cell r="E17">
            <v>0.43749837873022512</v>
          </cell>
          <cell r="F17">
            <v>0.32812378404766884</v>
          </cell>
          <cell r="G17">
            <v>0.21874918936511256</v>
          </cell>
          <cell r="H17">
            <v>0.10937459468255628</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A19" t="str">
            <v>End Use</v>
          </cell>
          <cell r="B19" t="str">
            <v>Measure Index Name</v>
          </cell>
          <cell r="C19" t="str">
            <v>Ramp</v>
          </cell>
          <cell r="D19">
            <v>2016</v>
          </cell>
          <cell r="E19">
            <v>2017</v>
          </cell>
          <cell r="F19">
            <v>2018</v>
          </cell>
          <cell r="G19">
            <v>2019</v>
          </cell>
          <cell r="H19">
            <v>2020</v>
          </cell>
          <cell r="I19">
            <v>2021</v>
          </cell>
          <cell r="J19">
            <v>2022</v>
          </cell>
          <cell r="K19">
            <v>2023</v>
          </cell>
          <cell r="L19">
            <v>2024</v>
          </cell>
          <cell r="M19">
            <v>2025</v>
          </cell>
          <cell r="N19">
            <v>2026</v>
          </cell>
          <cell r="O19">
            <v>2027</v>
          </cell>
          <cell r="P19">
            <v>2028</v>
          </cell>
          <cell r="Q19">
            <v>2029</v>
          </cell>
          <cell r="R19">
            <v>2030</v>
          </cell>
          <cell r="S19">
            <v>2031</v>
          </cell>
          <cell r="T19">
            <v>2032</v>
          </cell>
          <cell r="U19">
            <v>2033</v>
          </cell>
          <cell r="V19">
            <v>2034</v>
          </cell>
          <cell r="W19">
            <v>2035</v>
          </cell>
        </row>
        <row r="20">
          <cell r="A20" t="str">
            <v>Lighting</v>
          </cell>
          <cell r="B20" t="str">
            <v>Lighting - New</v>
          </cell>
          <cell r="C20" t="str">
            <v>LO20Fast</v>
          </cell>
          <cell r="D20">
            <v>0.22119921692859512</v>
          </cell>
          <cell r="E20">
            <v>0.37624232795148943</v>
          </cell>
          <cell r="F20">
            <v>0.48357361352878442</v>
          </cell>
          <cell r="G20">
            <v>0.56716330278444227</v>
          </cell>
          <cell r="H20">
            <v>0.64040048266456928</v>
          </cell>
          <cell r="I20">
            <v>0.70377511937632964</v>
          </cell>
          <cell r="J20">
            <v>0.7580669577441127</v>
          </cell>
          <cell r="K20">
            <v>0.80419335000071168</v>
          </cell>
          <cell r="L20">
            <v>0.84311022627788457</v>
          </cell>
          <cell r="M20">
            <v>0.87575014259103623</v>
          </cell>
          <cell r="N20">
            <v>0.90298584871682319</v>
          </cell>
          <cell r="O20">
            <v>0.92419703797508856</v>
          </cell>
          <cell r="P20">
            <v>0.94071632877930145</v>
          </cell>
          <cell r="Q20">
            <v>0.95358156539340677</v>
          </cell>
          <cell r="R20">
            <v>0.96360102174287088</v>
          </cell>
          <cell r="S20">
            <v>0.97140418219378311</v>
          </cell>
          <cell r="T20">
            <v>0.97748128966338554</v>
          </cell>
          <cell r="U20">
            <v>0.98221414571952104</v>
          </cell>
          <cell r="V20">
            <v>0.98590009772220355</v>
          </cell>
          <cell r="W20">
            <v>0.98877072002825628</v>
          </cell>
        </row>
        <row r="21">
          <cell r="A21" t="str">
            <v>Lighting</v>
          </cell>
          <cell r="B21" t="str">
            <v>Lighting - NR</v>
          </cell>
          <cell r="C21" t="str">
            <v>LO20Fast</v>
          </cell>
          <cell r="D21">
            <v>0.22119921692859512</v>
          </cell>
          <cell r="E21">
            <v>0.37624232795148943</v>
          </cell>
          <cell r="F21">
            <v>0.48357361352878442</v>
          </cell>
          <cell r="G21">
            <v>0.56716330278444227</v>
          </cell>
          <cell r="H21">
            <v>0.64040048266456928</v>
          </cell>
          <cell r="I21">
            <v>0.70377511937632964</v>
          </cell>
          <cell r="J21">
            <v>0.7580669577441127</v>
          </cell>
          <cell r="K21">
            <v>0.80419335000071168</v>
          </cell>
          <cell r="L21">
            <v>0.84311022627788457</v>
          </cell>
          <cell r="M21">
            <v>0.87575014259103623</v>
          </cell>
          <cell r="N21">
            <v>0.90298584871682319</v>
          </cell>
          <cell r="O21">
            <v>0.92419703797508856</v>
          </cell>
          <cell r="P21">
            <v>0.94071632877930145</v>
          </cell>
          <cell r="Q21">
            <v>0.95358156539340677</v>
          </cell>
          <cell r="R21">
            <v>0.96360102174287088</v>
          </cell>
          <cell r="S21">
            <v>0.97140418219378311</v>
          </cell>
          <cell r="T21">
            <v>0.97748128966338554</v>
          </cell>
          <cell r="U21">
            <v>0.98221414571952104</v>
          </cell>
          <cell r="V21">
            <v>0.98590009772220355</v>
          </cell>
          <cell r="W21">
            <v>0.98877072002825628</v>
          </cell>
        </row>
        <row r="22">
          <cell r="A22" t="str">
            <v>Lighting</v>
          </cell>
          <cell r="B22" t="str">
            <v>Lighting - PPA</v>
          </cell>
          <cell r="C22" t="str">
            <v>Retro20Fast</v>
          </cell>
          <cell r="D22">
            <v>0.22119921692859512</v>
          </cell>
          <cell r="E22">
            <v>0.15504311102289431</v>
          </cell>
          <cell r="F22">
            <v>0.10733128557729499</v>
          </cell>
          <cell r="G22">
            <v>8.3589689255657879E-2</v>
          </cell>
          <cell r="H22">
            <v>7.3237179880126971E-2</v>
          </cell>
          <cell r="I22">
            <v>6.3374636711760357E-2</v>
          </cell>
          <cell r="J22">
            <v>5.4291838367783084E-2</v>
          </cell>
          <cell r="K22">
            <v>4.612639225659896E-2</v>
          </cell>
          <cell r="L22">
            <v>3.8916876277172864E-2</v>
          </cell>
          <cell r="M22">
            <v>3.2639916313151704E-2</v>
          </cell>
          <cell r="N22">
            <v>2.7235706125786907E-2</v>
          </cell>
          <cell r="O22">
            <v>2.1211189258265428E-2</v>
          </cell>
          <cell r="P22">
            <v>1.6519290804212883E-2</v>
          </cell>
          <cell r="Q22">
            <v>1.2865236614105324E-2</v>
          </cell>
          <cell r="R22">
            <v>1.0019456349464106E-2</v>
          </cell>
          <cell r="S22">
            <v>7.8031604509122832E-3</v>
          </cell>
          <cell r="T22">
            <v>6.077107469602494E-3</v>
          </cell>
          <cell r="U22">
            <v>4.7328560561354371E-3</v>
          </cell>
          <cell r="V22">
            <v>3.6859520026825132E-3</v>
          </cell>
          <cell r="W22">
            <v>2.8706223060526725E-3</v>
          </cell>
        </row>
        <row r="23">
          <cell r="A23" t="str">
            <v>Lighting PPA</v>
          </cell>
          <cell r="B23" t="str">
            <v>Lighting PPA</v>
          </cell>
          <cell r="C23" t="str">
            <v>LightingPPA</v>
          </cell>
          <cell r="D23">
            <v>0.5468729734127814</v>
          </cell>
          <cell r="E23">
            <v>0.43749837873022512</v>
          </cell>
          <cell r="F23">
            <v>0.32812378404766884</v>
          </cell>
          <cell r="G23">
            <v>0.21874918936511256</v>
          </cell>
          <cell r="H23">
            <v>0.10937459468255628</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A24" t="str">
            <v>Water Heating</v>
          </cell>
          <cell r="B24" t="str">
            <v>Dishwasher - New</v>
          </cell>
          <cell r="C24" t="str">
            <v>LO12Med</v>
          </cell>
          <cell r="D24">
            <v>0.10937459468255628</v>
          </cell>
          <cell r="E24">
            <v>0.21874918936511256</v>
          </cell>
          <cell r="F24">
            <v>0.32812378404766884</v>
          </cell>
          <cell r="G24">
            <v>0.43749837873022512</v>
          </cell>
          <cell r="H24">
            <v>0.5468729734127814</v>
          </cell>
          <cell r="I24">
            <v>0.64531010862708205</v>
          </cell>
          <cell r="J24">
            <v>0.7240598167985226</v>
          </cell>
          <cell r="K24">
            <v>0.78705958333567505</v>
          </cell>
          <cell r="L24">
            <v>0.83745939656539703</v>
          </cell>
          <cell r="M24">
            <v>0.87777924714917455</v>
          </cell>
          <cell r="N24">
            <v>0.91003512761619654</v>
          </cell>
          <cell r="O24">
            <v>0.93583983198981413</v>
          </cell>
          <cell r="P24">
            <v>0.9564835954887082</v>
          </cell>
          <cell r="Q24">
            <v>0.97299860628782353</v>
          </cell>
          <cell r="R24">
            <v>0.9862106149271157</v>
          </cell>
          <cell r="S24">
            <v>0.99678022183854953</v>
          </cell>
          <cell r="T24">
            <v>0.99685231466234414</v>
          </cell>
          <cell r="U24">
            <v>0.99687806209941365</v>
          </cell>
          <cell r="V24">
            <v>0.99688683963477831</v>
          </cell>
          <cell r="W24">
            <v>0.99688970187457115</v>
          </cell>
        </row>
        <row r="25">
          <cell r="A25" t="str">
            <v>Water Heating</v>
          </cell>
          <cell r="B25" t="str">
            <v>Dishwasher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row>
        <row r="26">
          <cell r="A26" t="str">
            <v>Water Heating</v>
          </cell>
          <cell r="B26" t="str">
            <v>Clothes Washer - New</v>
          </cell>
          <cell r="C26" t="str">
            <v>LO12Med</v>
          </cell>
          <cell r="D26">
            <v>0.10937459468255628</v>
          </cell>
          <cell r="E26">
            <v>0.21874918936511256</v>
          </cell>
          <cell r="F26">
            <v>0.32812378404766884</v>
          </cell>
          <cell r="G26">
            <v>0.43749837873022512</v>
          </cell>
          <cell r="H26">
            <v>0.5468729734127814</v>
          </cell>
          <cell r="I26">
            <v>0.64531010862708205</v>
          </cell>
          <cell r="J26">
            <v>0.7240598167985226</v>
          </cell>
          <cell r="K26">
            <v>0.78705958333567505</v>
          </cell>
          <cell r="L26">
            <v>0.83745939656539703</v>
          </cell>
          <cell r="M26">
            <v>0.87777924714917455</v>
          </cell>
          <cell r="N26">
            <v>0.91003512761619654</v>
          </cell>
          <cell r="O26">
            <v>0.93583983198981413</v>
          </cell>
          <cell r="P26">
            <v>0.9564835954887082</v>
          </cell>
          <cell r="Q26">
            <v>0.97299860628782353</v>
          </cell>
          <cell r="R26">
            <v>0.9862106149271157</v>
          </cell>
          <cell r="S26">
            <v>0.99678022183854953</v>
          </cell>
          <cell r="T26">
            <v>0.99685231466234414</v>
          </cell>
          <cell r="U26">
            <v>0.99687806209941365</v>
          </cell>
          <cell r="V26">
            <v>0.99688683963477831</v>
          </cell>
          <cell r="W26">
            <v>0.99688970187457115</v>
          </cell>
        </row>
        <row r="27">
          <cell r="A27" t="str">
            <v>Water Heating</v>
          </cell>
          <cell r="B27" t="str">
            <v>Clothes Washer - NR</v>
          </cell>
          <cell r="C27" t="str">
            <v>LO12Med</v>
          </cell>
          <cell r="D27">
            <v>0.10937459468255628</v>
          </cell>
          <cell r="E27">
            <v>0.21874918936511256</v>
          </cell>
          <cell r="F27">
            <v>0.32812378404766884</v>
          </cell>
          <cell r="G27">
            <v>0.43749837873022512</v>
          </cell>
          <cell r="H27">
            <v>0.5468729734127814</v>
          </cell>
          <cell r="I27">
            <v>0.64531010862708205</v>
          </cell>
          <cell r="J27">
            <v>0.7240598167985226</v>
          </cell>
          <cell r="K27">
            <v>0.78705958333567505</v>
          </cell>
          <cell r="L27">
            <v>0.83745939656539703</v>
          </cell>
          <cell r="M27">
            <v>0.87777924714917455</v>
          </cell>
          <cell r="N27">
            <v>0.91003512761619654</v>
          </cell>
          <cell r="O27">
            <v>0.93583983198981413</v>
          </cell>
          <cell r="P27">
            <v>0.9564835954887082</v>
          </cell>
          <cell r="Q27">
            <v>0.97299860628782353</v>
          </cell>
          <cell r="R27">
            <v>0.9862106149271157</v>
          </cell>
          <cell r="S27">
            <v>0.99678022183854953</v>
          </cell>
          <cell r="T27">
            <v>0.99685231466234414</v>
          </cell>
          <cell r="U27">
            <v>0.99687806209941365</v>
          </cell>
          <cell r="V27">
            <v>0.99688683963477831</v>
          </cell>
          <cell r="W27">
            <v>0.99688970187457115</v>
          </cell>
        </row>
        <row r="28">
          <cell r="A28" t="str">
            <v>Water Heating</v>
          </cell>
          <cell r="B28" t="str">
            <v>WasteWater Heat Recovery - New</v>
          </cell>
          <cell r="C28" t="str">
            <v>LO1Slow</v>
          </cell>
          <cell r="D28">
            <v>2.5643970768378654E-3</v>
          </cell>
          <cell r="E28">
            <v>7.6904586297764643E-3</v>
          </cell>
          <cell r="F28">
            <v>1.6792013047419844E-2</v>
          </cell>
          <cell r="G28">
            <v>3.15969387774655E-2</v>
          </cell>
          <cell r="H28">
            <v>5.406874819795171E-2</v>
          </cell>
          <cell r="I28">
            <v>8.6253181011834101E-2</v>
          </cell>
          <cell r="J28">
            <v>0.1300328481838382</v>
          </cell>
          <cell r="K28">
            <v>0.18678710893858319</v>
          </cell>
          <cell r="L28">
            <v>0.2569823480072907</v>
          </cell>
          <cell r="M28">
            <v>0.33975920985004748</v>
          </cell>
          <cell r="N28">
            <v>0.43262946935754232</v>
          </cell>
          <cell r="O28">
            <v>0.53142594003645804</v>
          </cell>
          <cell r="P28">
            <v>0.63063487292644704</v>
          </cell>
          <cell r="Q28">
            <v>0.7241560234206913</v>
          </cell>
          <cell r="R28">
            <v>0.80638203131755359</v>
          </cell>
          <cell r="S28">
            <v>0.87331559734491926</v>
          </cell>
          <cell r="T28">
            <v>0.92334516248836807</v>
          </cell>
          <cell r="U28">
            <v>0.95737002770730018</v>
          </cell>
          <cell r="V28">
            <v>0.97821608704807483</v>
          </cell>
          <cell r="W28">
            <v>0.98821608704807484</v>
          </cell>
        </row>
        <row r="29">
          <cell r="A29" t="str">
            <v>Water Heating</v>
          </cell>
          <cell r="B29" t="str">
            <v>Showerheads - New</v>
          </cell>
          <cell r="C29" t="str">
            <v>LO12MEd</v>
          </cell>
          <cell r="D29">
            <v>0.10937459468255628</v>
          </cell>
          <cell r="E29">
            <v>0.21874918936511256</v>
          </cell>
          <cell r="F29">
            <v>0.32812378404766884</v>
          </cell>
          <cell r="G29">
            <v>0.43749837873022512</v>
          </cell>
          <cell r="H29">
            <v>0.5468729734127814</v>
          </cell>
          <cell r="I29">
            <v>0.64531010862708205</v>
          </cell>
          <cell r="J29">
            <v>0.7240598167985226</v>
          </cell>
          <cell r="K29">
            <v>0.78705958333567505</v>
          </cell>
          <cell r="L29">
            <v>0.83745939656539703</v>
          </cell>
          <cell r="M29">
            <v>0.87777924714917455</v>
          </cell>
          <cell r="N29">
            <v>0.91003512761619654</v>
          </cell>
          <cell r="O29">
            <v>0.93583983198981413</v>
          </cell>
          <cell r="P29">
            <v>0.9564835954887082</v>
          </cell>
          <cell r="Q29">
            <v>0.97299860628782353</v>
          </cell>
          <cell r="R29">
            <v>0.9862106149271157</v>
          </cell>
          <cell r="S29">
            <v>0.99678022183854953</v>
          </cell>
          <cell r="T29">
            <v>0.99685231466234414</v>
          </cell>
          <cell r="U29">
            <v>0.99687806209941365</v>
          </cell>
          <cell r="V29">
            <v>0.99688683963477831</v>
          </cell>
          <cell r="W29">
            <v>0.99688970187457115</v>
          </cell>
        </row>
        <row r="30">
          <cell r="A30" t="str">
            <v>Water Heating</v>
          </cell>
          <cell r="B30" t="str">
            <v>Showerheads - Retro</v>
          </cell>
          <cell r="C30" t="str">
            <v>Retro12Med</v>
          </cell>
          <cell r="D30">
            <v>0.10937459468255628</v>
          </cell>
          <cell r="E30">
            <v>0.10937459468255628</v>
          </cell>
          <cell r="F30">
            <v>0.10937459468255628</v>
          </cell>
          <cell r="G30">
            <v>0.10937459468255628</v>
          </cell>
          <cell r="H30">
            <v>0.10937459468255628</v>
          </cell>
          <cell r="I30">
            <v>9.8437135214300656E-2</v>
          </cell>
          <cell r="J30">
            <v>7.874970817144053E-2</v>
          </cell>
          <cell r="K30">
            <v>6.2999766537152418E-2</v>
          </cell>
          <cell r="L30">
            <v>5.0399813229721938E-2</v>
          </cell>
          <cell r="M30">
            <v>4.0319850583777551E-2</v>
          </cell>
          <cell r="N30">
            <v>3.225588046702204E-2</v>
          </cell>
          <cell r="O30">
            <v>2.5804704373617631E-2</v>
          </cell>
          <cell r="P30">
            <v>2.0643763498894106E-2</v>
          </cell>
          <cell r="Q30">
            <v>1.6515010799115284E-2</v>
          </cell>
          <cell r="R30">
            <v>1.3212008639292228E-2</v>
          </cell>
          <cell r="S30">
            <v>1.0569606911433781E-2</v>
          </cell>
          <cell r="T30">
            <v>7.2092823794611682E-5</v>
          </cell>
          <cell r="U30">
            <v>2.5747437069512102E-5</v>
          </cell>
          <cell r="V30">
            <v>8.7775353646568632E-6</v>
          </cell>
          <cell r="W30">
            <v>2.8622397928446119E-6</v>
          </cell>
        </row>
        <row r="31">
          <cell r="A31" t="str">
            <v>Water Heating</v>
          </cell>
          <cell r="B31" t="str">
            <v>HPWH - New</v>
          </cell>
          <cell r="C31" t="str">
            <v>LO3Slow</v>
          </cell>
          <cell r="D31">
            <v>5.5320496977002724E-3</v>
          </cell>
          <cell r="E31">
            <v>1.4227918344261844E-2</v>
          </cell>
          <cell r="F31">
            <v>3.1619655637384989E-2</v>
          </cell>
          <cell r="G31">
            <v>6.2055195900350503E-2</v>
          </cell>
          <cell r="H31">
            <v>0.10939936964274129</v>
          </cell>
          <cell r="I31">
            <v>0.17568121288208835</v>
          </cell>
          <cell r="J31">
            <v>0.26003992245943919</v>
          </cell>
          <cell r="K31">
            <v>0.3584584169663485</v>
          </cell>
          <cell r="L31">
            <v>0.46444756489686617</v>
          </cell>
          <cell r="M31">
            <v>0.57043671282738384</v>
          </cell>
          <cell r="N31">
            <v>0.66935991756253377</v>
          </cell>
          <cell r="O31">
            <v>0.75591772170578986</v>
          </cell>
          <cell r="P31">
            <v>0.82720061923553012</v>
          </cell>
          <cell r="Q31">
            <v>0.88264287286977261</v>
          </cell>
          <cell r="R31">
            <v>0.92349505975816193</v>
          </cell>
          <cell r="S31">
            <v>0.95209159058003434</v>
          </cell>
          <cell r="T31">
            <v>0.97115594446128262</v>
          </cell>
          <cell r="U31">
            <v>0.98328780602207699</v>
          </cell>
          <cell r="V31">
            <v>0.99067241740690848</v>
          </cell>
          <cell r="W31">
            <v>0.99498010738139331</v>
          </cell>
        </row>
        <row r="32">
          <cell r="A32" t="str">
            <v>Water Heating</v>
          </cell>
          <cell r="B32" t="str">
            <v>HPWH - NR</v>
          </cell>
          <cell r="C32" t="str">
            <v>LO3Slow</v>
          </cell>
          <cell r="D32">
            <v>5.5320496977002724E-3</v>
          </cell>
          <cell r="E32">
            <v>1.4227918344261844E-2</v>
          </cell>
          <cell r="F32">
            <v>3.1619655637384989E-2</v>
          </cell>
          <cell r="G32">
            <v>6.2055195900350503E-2</v>
          </cell>
          <cell r="H32">
            <v>0.10939936964274129</v>
          </cell>
          <cell r="I32">
            <v>0.17568121288208835</v>
          </cell>
          <cell r="J32">
            <v>0.26003992245943919</v>
          </cell>
          <cell r="K32">
            <v>0.3584584169663485</v>
          </cell>
          <cell r="L32">
            <v>0.46444756489686617</v>
          </cell>
          <cell r="M32">
            <v>0.57043671282738384</v>
          </cell>
          <cell r="N32">
            <v>0.66935991756253377</v>
          </cell>
          <cell r="O32">
            <v>0.75591772170578986</v>
          </cell>
          <cell r="P32">
            <v>0.82720061923553012</v>
          </cell>
          <cell r="Q32">
            <v>0.88264287286977261</v>
          </cell>
          <cell r="R32">
            <v>0.92349505975816193</v>
          </cell>
          <cell r="S32">
            <v>0.95209159058003434</v>
          </cell>
          <cell r="T32">
            <v>0.97115594446128262</v>
          </cell>
          <cell r="U32">
            <v>0.98328780602207699</v>
          </cell>
          <cell r="V32">
            <v>0.99067241740690848</v>
          </cell>
          <cell r="W32">
            <v>0.99498010738139331</v>
          </cell>
        </row>
        <row r="33">
          <cell r="A33" t="str">
            <v>Whole Bldg/Meter Level</v>
          </cell>
          <cell r="B33" t="str">
            <v>EV Supply Equip - NR</v>
          </cell>
          <cell r="C33" t="str">
            <v>LOMax60</v>
          </cell>
          <cell r="D33">
            <v>0.01</v>
          </cell>
          <cell r="E33">
            <v>2.98E-2</v>
          </cell>
          <cell r="F33">
            <v>5.8906E-2</v>
          </cell>
          <cell r="G33">
            <v>9.6549759999999998E-2</v>
          </cell>
          <cell r="H33">
            <v>0.14172227199999998</v>
          </cell>
          <cell r="I33">
            <v>0.19035800991999999</v>
          </cell>
          <cell r="J33">
            <v>0.2362377226912</v>
          </cell>
          <cell r="K33">
            <v>0.279517585072032</v>
          </cell>
          <cell r="L33">
            <v>0.32034492191795017</v>
          </cell>
          <cell r="M33">
            <v>0.35885870967593297</v>
          </cell>
          <cell r="N33">
            <v>0.39519004946096342</v>
          </cell>
          <cell r="O33">
            <v>0.42946261332484215</v>
          </cell>
          <cell r="P33">
            <v>0.46179306523643443</v>
          </cell>
          <cell r="Q33">
            <v>0.49229145820636983</v>
          </cell>
          <cell r="R33">
            <v>0.5210616089080089</v>
          </cell>
          <cell r="S33">
            <v>0.54820145106988838</v>
          </cell>
          <cell r="T33">
            <v>0.57380336884259475</v>
          </cell>
          <cell r="U33">
            <v>0.59795451127484767</v>
          </cell>
          <cell r="V33">
            <v>0.62073708896927293</v>
          </cell>
          <cell r="W33">
            <v>0.6422286539276808</v>
          </cell>
        </row>
        <row r="34">
          <cell r="A34" t="str">
            <v>Dryer</v>
          </cell>
          <cell r="B34" t="str">
            <v>Clothes Dryer - New</v>
          </cell>
          <cell r="C34" t="str">
            <v>LOMax60</v>
          </cell>
          <cell r="D34">
            <v>0.01</v>
          </cell>
          <cell r="E34">
            <v>2.98E-2</v>
          </cell>
          <cell r="F34">
            <v>5.8906E-2</v>
          </cell>
          <cell r="G34">
            <v>9.6549759999999998E-2</v>
          </cell>
          <cell r="H34">
            <v>0.14172227199999998</v>
          </cell>
          <cell r="I34">
            <v>0.19035800991999999</v>
          </cell>
          <cell r="J34">
            <v>0.2362377226912</v>
          </cell>
          <cell r="K34">
            <v>0.279517585072032</v>
          </cell>
          <cell r="L34">
            <v>0.32034492191795017</v>
          </cell>
          <cell r="M34">
            <v>0.35885870967593297</v>
          </cell>
          <cell r="N34">
            <v>0.39519004946096342</v>
          </cell>
          <cell r="O34">
            <v>0.42946261332484215</v>
          </cell>
          <cell r="P34">
            <v>0.46179306523643443</v>
          </cell>
          <cell r="Q34">
            <v>0.49229145820636983</v>
          </cell>
          <cell r="R34">
            <v>0.5210616089080089</v>
          </cell>
          <cell r="S34">
            <v>0.54820145106988838</v>
          </cell>
          <cell r="T34">
            <v>0.57380336884259475</v>
          </cell>
          <cell r="U34">
            <v>0.59795451127484767</v>
          </cell>
          <cell r="V34">
            <v>0.62073708896927293</v>
          </cell>
          <cell r="W34">
            <v>0.6422286539276808</v>
          </cell>
        </row>
        <row r="35">
          <cell r="A35" t="str">
            <v>Dryer</v>
          </cell>
          <cell r="B35" t="str">
            <v>Clothes Dryer - NR</v>
          </cell>
          <cell r="C35" t="str">
            <v>LOMax60</v>
          </cell>
          <cell r="D35">
            <v>0.01</v>
          </cell>
          <cell r="E35">
            <v>2.98E-2</v>
          </cell>
          <cell r="F35">
            <v>5.8906E-2</v>
          </cell>
          <cell r="G35">
            <v>9.6549759999999998E-2</v>
          </cell>
          <cell r="H35">
            <v>0.14172227199999998</v>
          </cell>
          <cell r="I35">
            <v>0.19035800991999999</v>
          </cell>
          <cell r="J35">
            <v>0.2362377226912</v>
          </cell>
          <cell r="K35">
            <v>0.279517585072032</v>
          </cell>
          <cell r="L35">
            <v>0.32034492191795017</v>
          </cell>
          <cell r="M35">
            <v>0.35885870967593297</v>
          </cell>
          <cell r="N35">
            <v>0.39519004946096342</v>
          </cell>
          <cell r="O35">
            <v>0.42946261332484215</v>
          </cell>
          <cell r="P35">
            <v>0.46179306523643443</v>
          </cell>
          <cell r="Q35">
            <v>0.49229145820636983</v>
          </cell>
          <cell r="R35">
            <v>0.5210616089080089</v>
          </cell>
          <cell r="S35">
            <v>0.54820145106988838</v>
          </cell>
          <cell r="T35">
            <v>0.57380336884259475</v>
          </cell>
          <cell r="U35">
            <v>0.59795451127484767</v>
          </cell>
          <cell r="V35">
            <v>0.62073708896927293</v>
          </cell>
          <cell r="W35">
            <v>0.6422286539276808</v>
          </cell>
        </row>
        <row r="36">
          <cell r="A36" t="str">
            <v>Refrigeration</v>
          </cell>
          <cell r="B36" t="str">
            <v>Refrigerator - New</v>
          </cell>
          <cell r="C36" t="str">
            <v>LO1Slow</v>
          </cell>
          <cell r="D36">
            <v>2.5643970768378654E-3</v>
          </cell>
          <cell r="E36">
            <v>7.6904586297764643E-3</v>
          </cell>
          <cell r="F36">
            <v>1.6792013047419844E-2</v>
          </cell>
          <cell r="G36">
            <v>3.15969387774655E-2</v>
          </cell>
          <cell r="H36">
            <v>5.406874819795171E-2</v>
          </cell>
          <cell r="I36">
            <v>8.6253181011834101E-2</v>
          </cell>
          <cell r="J36">
            <v>0.1300328481838382</v>
          </cell>
          <cell r="K36">
            <v>0.18678710893858319</v>
          </cell>
          <cell r="L36">
            <v>0.2569823480072907</v>
          </cell>
          <cell r="M36">
            <v>0.33975920985004748</v>
          </cell>
          <cell r="N36">
            <v>0.43262946935754232</v>
          </cell>
          <cell r="O36">
            <v>0.53142594003645804</v>
          </cell>
          <cell r="P36">
            <v>0.63063487292644704</v>
          </cell>
          <cell r="Q36">
            <v>0.7241560234206913</v>
          </cell>
          <cell r="R36">
            <v>0.80638203131755359</v>
          </cell>
          <cell r="S36">
            <v>0.87331559734491926</v>
          </cell>
          <cell r="T36">
            <v>0.92334516248836807</v>
          </cell>
          <cell r="U36">
            <v>0.95737002770730018</v>
          </cell>
          <cell r="V36">
            <v>0.97821608704807483</v>
          </cell>
          <cell r="W36">
            <v>0.98821608704807484</v>
          </cell>
        </row>
        <row r="37">
          <cell r="A37" t="str">
            <v>Refrigeration</v>
          </cell>
          <cell r="B37" t="str">
            <v>Refrigerator - NR</v>
          </cell>
          <cell r="C37" t="str">
            <v>LO1Slow</v>
          </cell>
          <cell r="D37">
            <v>2.5643970768378654E-3</v>
          </cell>
          <cell r="E37">
            <v>7.6904586297764643E-3</v>
          </cell>
          <cell r="F37">
            <v>1.6792013047419844E-2</v>
          </cell>
          <cell r="G37">
            <v>3.15969387774655E-2</v>
          </cell>
          <cell r="H37">
            <v>5.406874819795171E-2</v>
          </cell>
          <cell r="I37">
            <v>8.6253181011834101E-2</v>
          </cell>
          <cell r="J37">
            <v>0.1300328481838382</v>
          </cell>
          <cell r="K37">
            <v>0.18678710893858319</v>
          </cell>
          <cell r="L37">
            <v>0.2569823480072907</v>
          </cell>
          <cell r="M37">
            <v>0.33975920985004748</v>
          </cell>
          <cell r="N37">
            <v>0.43262946935754232</v>
          </cell>
          <cell r="O37">
            <v>0.53142594003645804</v>
          </cell>
          <cell r="P37">
            <v>0.63063487292644704</v>
          </cell>
          <cell r="Q37">
            <v>0.7241560234206913</v>
          </cell>
          <cell r="R37">
            <v>0.80638203131755359</v>
          </cell>
          <cell r="S37">
            <v>0.87331559734491926</v>
          </cell>
          <cell r="T37">
            <v>0.92334516248836807</v>
          </cell>
          <cell r="U37">
            <v>0.95737002770730018</v>
          </cell>
          <cell r="V37">
            <v>0.97821608704807483</v>
          </cell>
          <cell r="W37">
            <v>0.98821608704807484</v>
          </cell>
        </row>
        <row r="38">
          <cell r="A38" t="str">
            <v>Refrigeration</v>
          </cell>
          <cell r="B38" t="str">
            <v>Freezer - New</v>
          </cell>
          <cell r="C38" t="str">
            <v>LO1Slow</v>
          </cell>
          <cell r="D38">
            <v>2.5643970768378654E-3</v>
          </cell>
          <cell r="E38">
            <v>7.6904586297764643E-3</v>
          </cell>
          <cell r="F38">
            <v>1.6792013047419844E-2</v>
          </cell>
          <cell r="G38">
            <v>3.15969387774655E-2</v>
          </cell>
          <cell r="H38">
            <v>5.406874819795171E-2</v>
          </cell>
          <cell r="I38">
            <v>8.6253181011834101E-2</v>
          </cell>
          <cell r="J38">
            <v>0.1300328481838382</v>
          </cell>
          <cell r="K38">
            <v>0.18678710893858319</v>
          </cell>
          <cell r="L38">
            <v>0.2569823480072907</v>
          </cell>
          <cell r="M38">
            <v>0.33975920985004748</v>
          </cell>
          <cell r="N38">
            <v>0.43262946935754232</v>
          </cell>
          <cell r="O38">
            <v>0.53142594003645804</v>
          </cell>
          <cell r="P38">
            <v>0.63063487292644704</v>
          </cell>
          <cell r="Q38">
            <v>0.7241560234206913</v>
          </cell>
          <cell r="R38">
            <v>0.80638203131755359</v>
          </cell>
          <cell r="S38">
            <v>0.87331559734491926</v>
          </cell>
          <cell r="T38">
            <v>0.92334516248836807</v>
          </cell>
          <cell r="U38">
            <v>0.95737002770730018</v>
          </cell>
          <cell r="V38">
            <v>0.97821608704807483</v>
          </cell>
          <cell r="W38">
            <v>0.98821608704807484</v>
          </cell>
        </row>
        <row r="39">
          <cell r="A39" t="str">
            <v>Refrigeration</v>
          </cell>
          <cell r="B39" t="str">
            <v>Freezer - NR</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row>
        <row r="40">
          <cell r="A40" t="str">
            <v>Water Heating</v>
          </cell>
          <cell r="B40" t="str">
            <v>Solar Water Heater - New</v>
          </cell>
          <cell r="C40" t="str">
            <v>LOMax60</v>
          </cell>
          <cell r="D40">
            <v>0.01</v>
          </cell>
          <cell r="E40">
            <v>2.98E-2</v>
          </cell>
          <cell r="F40">
            <v>5.8906E-2</v>
          </cell>
          <cell r="G40">
            <v>9.6549759999999998E-2</v>
          </cell>
          <cell r="H40">
            <v>0.14172227199999998</v>
          </cell>
          <cell r="I40">
            <v>0.19035800991999999</v>
          </cell>
          <cell r="J40">
            <v>0.2362377226912</v>
          </cell>
          <cell r="K40">
            <v>0.279517585072032</v>
          </cell>
          <cell r="L40">
            <v>0.32034492191795017</v>
          </cell>
          <cell r="M40">
            <v>0.35885870967593297</v>
          </cell>
          <cell r="N40">
            <v>0.39519004946096342</v>
          </cell>
          <cell r="O40">
            <v>0.42946261332484215</v>
          </cell>
          <cell r="P40">
            <v>0.46179306523643443</v>
          </cell>
          <cell r="Q40">
            <v>0.49229145820636983</v>
          </cell>
          <cell r="R40">
            <v>0.5210616089080089</v>
          </cell>
          <cell r="S40">
            <v>0.54820145106988838</v>
          </cell>
          <cell r="T40">
            <v>0.57380336884259475</v>
          </cell>
          <cell r="U40">
            <v>0.59795451127484767</v>
          </cell>
          <cell r="V40">
            <v>0.62073708896927293</v>
          </cell>
          <cell r="W40">
            <v>0.6422286539276808</v>
          </cell>
        </row>
        <row r="41">
          <cell r="A41" t="str">
            <v>Water Heating</v>
          </cell>
          <cell r="B41" t="str">
            <v>Solar Water Heater - NR</v>
          </cell>
          <cell r="C41" t="str">
            <v>LOMax60</v>
          </cell>
          <cell r="D41">
            <v>0.01</v>
          </cell>
          <cell r="E41">
            <v>2.98E-2</v>
          </cell>
          <cell r="F41">
            <v>5.8906E-2</v>
          </cell>
          <cell r="G41">
            <v>9.6549759999999998E-2</v>
          </cell>
          <cell r="H41">
            <v>0.14172227199999998</v>
          </cell>
          <cell r="I41">
            <v>0.19035800991999999</v>
          </cell>
          <cell r="J41">
            <v>0.2362377226912</v>
          </cell>
          <cell r="K41">
            <v>0.279517585072032</v>
          </cell>
          <cell r="L41">
            <v>0.32034492191795017</v>
          </cell>
          <cell r="M41">
            <v>0.35885870967593297</v>
          </cell>
          <cell r="N41">
            <v>0.39519004946096342</v>
          </cell>
          <cell r="O41">
            <v>0.42946261332484215</v>
          </cell>
          <cell r="P41">
            <v>0.46179306523643443</v>
          </cell>
          <cell r="Q41">
            <v>0.49229145820636983</v>
          </cell>
          <cell r="R41">
            <v>0.5210616089080089</v>
          </cell>
          <cell r="S41">
            <v>0.54820145106988838</v>
          </cell>
          <cell r="T41">
            <v>0.57380336884259475</v>
          </cell>
          <cell r="U41">
            <v>0.59795451127484767</v>
          </cell>
          <cell r="V41">
            <v>0.62073708896927293</v>
          </cell>
          <cell r="W41">
            <v>0.6422286539276808</v>
          </cell>
        </row>
        <row r="42">
          <cell r="A42" t="str">
            <v>Water Heating</v>
          </cell>
          <cell r="B42" t="str">
            <v>Solar Water Heater - Retro</v>
          </cell>
          <cell r="C42" t="str">
            <v>RetroMax60</v>
          </cell>
          <cell r="D42">
            <v>0.01</v>
          </cell>
          <cell r="E42">
            <v>1.9799999999999998E-2</v>
          </cell>
          <cell r="F42">
            <v>2.9106E-2</v>
          </cell>
          <cell r="G42">
            <v>3.7643759999999998E-2</v>
          </cell>
          <cell r="H42">
            <v>4.5172511999999984E-2</v>
          </cell>
          <cell r="I42">
            <v>4.8635737920000005E-2</v>
          </cell>
          <cell r="J42">
            <v>4.587971277120001E-2</v>
          </cell>
          <cell r="K42">
            <v>4.3279862380832007E-2</v>
          </cell>
          <cell r="L42">
            <v>4.0827336845918161E-2</v>
          </cell>
          <cell r="M42">
            <v>3.8513787757982809E-2</v>
          </cell>
          <cell r="N42">
            <v>3.6331339785030448E-2</v>
          </cell>
          <cell r="O42">
            <v>3.4272563863878724E-2</v>
          </cell>
          <cell r="P42">
            <v>3.2330451911592284E-2</v>
          </cell>
          <cell r="Q42">
            <v>3.0498392969935395E-2</v>
          </cell>
          <cell r="R42">
            <v>2.8770150701639075E-2</v>
          </cell>
          <cell r="S42">
            <v>2.7139842161879479E-2</v>
          </cell>
          <cell r="T42">
            <v>2.5601917772706373E-2</v>
          </cell>
          <cell r="U42">
            <v>2.4151142432252914E-2</v>
          </cell>
          <cell r="V42">
            <v>2.2782577694425266E-2</v>
          </cell>
          <cell r="W42">
            <v>2.1491564958407872E-2</v>
          </cell>
        </row>
        <row r="43">
          <cell r="A43">
            <v>0</v>
          </cell>
          <cell r="B43">
            <v>0</v>
          </cell>
          <cell r="C43" t="str">
            <v>LOMax60</v>
          </cell>
          <cell r="D43">
            <v>0.01</v>
          </cell>
          <cell r="E43">
            <v>2.98E-2</v>
          </cell>
          <cell r="F43">
            <v>5.8906E-2</v>
          </cell>
          <cell r="G43">
            <v>9.6549759999999998E-2</v>
          </cell>
          <cell r="H43">
            <v>0.14172227199999998</v>
          </cell>
          <cell r="I43">
            <v>0.19035800991999999</v>
          </cell>
          <cell r="J43">
            <v>0.2362377226912</v>
          </cell>
          <cell r="K43">
            <v>0.279517585072032</v>
          </cell>
          <cell r="L43">
            <v>0.32034492191795017</v>
          </cell>
          <cell r="M43">
            <v>0.35885870967593297</v>
          </cell>
          <cell r="N43">
            <v>0.39519004946096342</v>
          </cell>
          <cell r="O43">
            <v>0.42946261332484215</v>
          </cell>
          <cell r="P43">
            <v>0.46179306523643443</v>
          </cell>
          <cell r="Q43">
            <v>0.49229145820636983</v>
          </cell>
          <cell r="R43">
            <v>0.5210616089080089</v>
          </cell>
          <cell r="S43">
            <v>0.54820145106988838</v>
          </cell>
          <cell r="T43">
            <v>0.57380336884259475</v>
          </cell>
          <cell r="U43">
            <v>0.59795451127484767</v>
          </cell>
          <cell r="V43">
            <v>0.62073708896927293</v>
          </cell>
          <cell r="W43">
            <v>0.6422286539276808</v>
          </cell>
        </row>
        <row r="44">
          <cell r="A44">
            <v>0</v>
          </cell>
          <cell r="B44">
            <v>0</v>
          </cell>
          <cell r="C44" t="str">
            <v>RetroMax60</v>
          </cell>
          <cell r="D44">
            <v>0.01</v>
          </cell>
          <cell r="E44">
            <v>1.9799999999999998E-2</v>
          </cell>
          <cell r="F44">
            <v>2.9106E-2</v>
          </cell>
          <cell r="G44">
            <v>3.7643759999999998E-2</v>
          </cell>
          <cell r="H44">
            <v>4.5172511999999984E-2</v>
          </cell>
          <cell r="I44">
            <v>4.8635737920000005E-2</v>
          </cell>
          <cell r="J44">
            <v>4.587971277120001E-2</v>
          </cell>
          <cell r="K44">
            <v>4.3279862380832007E-2</v>
          </cell>
          <cell r="L44">
            <v>4.0827336845918161E-2</v>
          </cell>
          <cell r="M44">
            <v>3.8513787757982809E-2</v>
          </cell>
          <cell r="N44">
            <v>3.6331339785030448E-2</v>
          </cell>
          <cell r="O44">
            <v>3.4272563863878724E-2</v>
          </cell>
          <cell r="P44">
            <v>3.2330451911592284E-2</v>
          </cell>
          <cell r="Q44">
            <v>3.0498392969935395E-2</v>
          </cell>
          <cell r="R44">
            <v>2.8770150701639075E-2</v>
          </cell>
          <cell r="S44">
            <v>2.7139842161879479E-2</v>
          </cell>
          <cell r="T44">
            <v>2.5601917772706373E-2</v>
          </cell>
          <cell r="U44">
            <v>2.4151142432252914E-2</v>
          </cell>
          <cell r="V44">
            <v>2.2782577694425266E-2</v>
          </cell>
          <cell r="W44">
            <v>2.1491564958407872E-2</v>
          </cell>
        </row>
        <row r="45">
          <cell r="A45" t="str">
            <v>Food Preparation</v>
          </cell>
          <cell r="B45" t="str">
            <v>Electric Oven - New</v>
          </cell>
          <cell r="C45" t="str">
            <v>LO20Fast</v>
          </cell>
          <cell r="D45">
            <v>0.22119921692859512</v>
          </cell>
          <cell r="E45">
            <v>0.37624232795148943</v>
          </cell>
          <cell r="F45">
            <v>0.48357361352878442</v>
          </cell>
          <cell r="G45">
            <v>0.56716330278444227</v>
          </cell>
          <cell r="H45">
            <v>0.64040048266456928</v>
          </cell>
          <cell r="I45">
            <v>0.70377511937632964</v>
          </cell>
          <cell r="J45">
            <v>0.7580669577441127</v>
          </cell>
          <cell r="K45">
            <v>0.80419335000071168</v>
          </cell>
          <cell r="L45">
            <v>0.84311022627788457</v>
          </cell>
          <cell r="M45">
            <v>0.87575014259103623</v>
          </cell>
          <cell r="N45">
            <v>0.90298584871682319</v>
          </cell>
          <cell r="O45">
            <v>0.92419703797508856</v>
          </cell>
          <cell r="P45">
            <v>0.94071632877930145</v>
          </cell>
          <cell r="Q45">
            <v>0.95358156539340677</v>
          </cell>
          <cell r="R45">
            <v>0.96360102174287088</v>
          </cell>
          <cell r="S45">
            <v>0.97140418219378311</v>
          </cell>
          <cell r="T45">
            <v>0.97748128966338554</v>
          </cell>
          <cell r="U45">
            <v>0.98221414571952104</v>
          </cell>
          <cell r="V45">
            <v>0.98590009772220355</v>
          </cell>
          <cell r="W45">
            <v>0.98877072002825628</v>
          </cell>
        </row>
        <row r="46">
          <cell r="A46" t="str">
            <v>Food Preparation</v>
          </cell>
          <cell r="B46" t="str">
            <v>Electric Oven - NR</v>
          </cell>
          <cell r="C46" t="str">
            <v>LO20Fast</v>
          </cell>
          <cell r="D46">
            <v>0.22119921692859512</v>
          </cell>
          <cell r="E46">
            <v>0.37624232795148943</v>
          </cell>
          <cell r="F46">
            <v>0.48357361352878442</v>
          </cell>
          <cell r="G46">
            <v>0.56716330278444227</v>
          </cell>
          <cell r="H46">
            <v>0.64040048266456928</v>
          </cell>
          <cell r="I46">
            <v>0.70377511937632964</v>
          </cell>
          <cell r="J46">
            <v>0.7580669577441127</v>
          </cell>
          <cell r="K46">
            <v>0.80419335000071168</v>
          </cell>
          <cell r="L46">
            <v>0.84311022627788457</v>
          </cell>
          <cell r="M46">
            <v>0.87575014259103623</v>
          </cell>
          <cell r="N46">
            <v>0.90298584871682319</v>
          </cell>
          <cell r="O46">
            <v>0.92419703797508856</v>
          </cell>
          <cell r="P46">
            <v>0.94071632877930145</v>
          </cell>
          <cell r="Q46">
            <v>0.95358156539340677</v>
          </cell>
          <cell r="R46">
            <v>0.96360102174287088</v>
          </cell>
          <cell r="S46">
            <v>0.97140418219378311</v>
          </cell>
          <cell r="T46">
            <v>0.97748128966338554</v>
          </cell>
          <cell r="U46">
            <v>0.98221414571952104</v>
          </cell>
          <cell r="V46">
            <v>0.98590009772220355</v>
          </cell>
          <cell r="W46">
            <v>0.98877072002825628</v>
          </cell>
        </row>
        <row r="47">
          <cell r="A47" t="str">
            <v>Food Preparation</v>
          </cell>
          <cell r="B47" t="str">
            <v>Microwave - New</v>
          </cell>
          <cell r="C47" t="str">
            <v>LO12Med</v>
          </cell>
          <cell r="D47">
            <v>0.10937459468255628</v>
          </cell>
          <cell r="E47">
            <v>0.21874918936511256</v>
          </cell>
          <cell r="F47">
            <v>0.32812378404766884</v>
          </cell>
          <cell r="G47">
            <v>0.43749837873022512</v>
          </cell>
          <cell r="H47">
            <v>0.5468729734127814</v>
          </cell>
          <cell r="I47">
            <v>0.64531010862708205</v>
          </cell>
          <cell r="J47">
            <v>0.7240598167985226</v>
          </cell>
          <cell r="K47">
            <v>0.78705958333567505</v>
          </cell>
          <cell r="L47">
            <v>0.83745939656539703</v>
          </cell>
          <cell r="M47">
            <v>0.87777924714917455</v>
          </cell>
          <cell r="N47">
            <v>0.91003512761619654</v>
          </cell>
          <cell r="O47">
            <v>0.93583983198981413</v>
          </cell>
          <cell r="P47">
            <v>0.9564835954887082</v>
          </cell>
          <cell r="Q47">
            <v>0.97299860628782353</v>
          </cell>
          <cell r="R47">
            <v>0.9862106149271157</v>
          </cell>
          <cell r="S47">
            <v>0.99678022183854953</v>
          </cell>
          <cell r="T47">
            <v>0.99685231466234414</v>
          </cell>
          <cell r="U47">
            <v>0.99687806209941365</v>
          </cell>
          <cell r="V47">
            <v>0.99688683963477831</v>
          </cell>
          <cell r="W47">
            <v>0.99688970187457115</v>
          </cell>
        </row>
        <row r="48">
          <cell r="A48" t="str">
            <v>Food Preparation</v>
          </cell>
          <cell r="B48" t="str">
            <v>Microwave - NR</v>
          </cell>
          <cell r="C48" t="str">
            <v>LO12Med</v>
          </cell>
          <cell r="D48">
            <v>0.10937459468255628</v>
          </cell>
          <cell r="E48">
            <v>0.21874918936511256</v>
          </cell>
          <cell r="F48">
            <v>0.32812378404766884</v>
          </cell>
          <cell r="G48">
            <v>0.43749837873022512</v>
          </cell>
          <cell r="H48">
            <v>0.5468729734127814</v>
          </cell>
          <cell r="I48">
            <v>0.64531010862708205</v>
          </cell>
          <cell r="J48">
            <v>0.7240598167985226</v>
          </cell>
          <cell r="K48">
            <v>0.78705958333567505</v>
          </cell>
          <cell r="L48">
            <v>0.83745939656539703</v>
          </cell>
          <cell r="M48">
            <v>0.87777924714917455</v>
          </cell>
          <cell r="N48">
            <v>0.91003512761619654</v>
          </cell>
          <cell r="O48">
            <v>0.93583983198981413</v>
          </cell>
          <cell r="P48">
            <v>0.9564835954887082</v>
          </cell>
          <cell r="Q48">
            <v>0.97299860628782353</v>
          </cell>
          <cell r="R48">
            <v>0.9862106149271157</v>
          </cell>
          <cell r="S48">
            <v>0.99678022183854953</v>
          </cell>
          <cell r="T48">
            <v>0.99685231466234414</v>
          </cell>
          <cell r="U48">
            <v>0.99687806209941365</v>
          </cell>
          <cell r="V48">
            <v>0.99688683963477831</v>
          </cell>
          <cell r="W48">
            <v>0.99688970187457115</v>
          </cell>
        </row>
        <row r="49">
          <cell r="A49" t="str">
            <v>Electronics</v>
          </cell>
          <cell r="B49" t="str">
            <v>Monitor - New</v>
          </cell>
          <cell r="C49" t="str">
            <v>LO50Fast</v>
          </cell>
          <cell r="D49">
            <v>0.45</v>
          </cell>
          <cell r="E49">
            <v>0.66</v>
          </cell>
          <cell r="F49">
            <v>0.8</v>
          </cell>
          <cell r="G49">
            <v>0.89</v>
          </cell>
          <cell r="H49">
            <v>0.94954036260972652</v>
          </cell>
          <cell r="I49">
            <v>0.97931054391458994</v>
          </cell>
          <cell r="J49">
            <v>0.99254173560564019</v>
          </cell>
          <cell r="K49">
            <v>0.99783421228206048</v>
          </cell>
          <cell r="L49">
            <v>0.99975874925530417</v>
          </cell>
          <cell r="M49">
            <v>1.0004002615797187</v>
          </cell>
          <cell r="N49">
            <v>1.0005976499872309</v>
          </cell>
          <cell r="O49">
            <v>1.0006540466750915</v>
          </cell>
          <cell r="P49">
            <v>1.0006690857918545</v>
          </cell>
          <cell r="Q49">
            <v>1.000672845571045</v>
          </cell>
          <cell r="R49">
            <v>1.0006737302249724</v>
          </cell>
          <cell r="S49">
            <v>1.0006739268147338</v>
          </cell>
          <cell r="T49">
            <v>1.0006739682020522</v>
          </cell>
          <cell r="U49">
            <v>1.0006739764795158</v>
          </cell>
          <cell r="V49">
            <v>1.0006739780561755</v>
          </cell>
          <cell r="W49">
            <v>1.0006739783428409</v>
          </cell>
        </row>
        <row r="50">
          <cell r="A50" t="str">
            <v>Electronics</v>
          </cell>
          <cell r="B50" t="str">
            <v>Monitor - NR</v>
          </cell>
          <cell r="C50" t="str">
            <v>LO50Fast</v>
          </cell>
          <cell r="D50">
            <v>0.45</v>
          </cell>
          <cell r="E50">
            <v>0.66</v>
          </cell>
          <cell r="F50">
            <v>0.8</v>
          </cell>
          <cell r="G50">
            <v>0.89</v>
          </cell>
          <cell r="H50">
            <v>0.94954036260972652</v>
          </cell>
          <cell r="I50">
            <v>0.97931054391458994</v>
          </cell>
          <cell r="J50">
            <v>0.99254173560564019</v>
          </cell>
          <cell r="K50">
            <v>0.99783421228206048</v>
          </cell>
          <cell r="L50">
            <v>0.99975874925530417</v>
          </cell>
          <cell r="M50">
            <v>1.0004002615797187</v>
          </cell>
          <cell r="N50">
            <v>1.0005976499872309</v>
          </cell>
          <cell r="O50">
            <v>1.0006540466750915</v>
          </cell>
          <cell r="P50">
            <v>1.0006690857918545</v>
          </cell>
          <cell r="Q50">
            <v>1.000672845571045</v>
          </cell>
          <cell r="R50">
            <v>1.0006737302249724</v>
          </cell>
          <cell r="S50">
            <v>1.0006739268147338</v>
          </cell>
          <cell r="T50">
            <v>1.0006739682020522</v>
          </cell>
          <cell r="U50">
            <v>1.0006739764795158</v>
          </cell>
          <cell r="V50">
            <v>1.0006739780561755</v>
          </cell>
          <cell r="W50">
            <v>1.0006739783428409</v>
          </cell>
        </row>
        <row r="51">
          <cell r="A51" t="str">
            <v>Electronics</v>
          </cell>
          <cell r="B51" t="str">
            <v>Desktop - New</v>
          </cell>
          <cell r="C51" t="str">
            <v>LO50Fast</v>
          </cell>
          <cell r="D51">
            <v>0.45</v>
          </cell>
          <cell r="E51">
            <v>0.66</v>
          </cell>
          <cell r="F51">
            <v>0.8</v>
          </cell>
          <cell r="G51">
            <v>0.89</v>
          </cell>
          <cell r="H51">
            <v>0.94954036260972652</v>
          </cell>
          <cell r="I51">
            <v>0.97931054391458994</v>
          </cell>
          <cell r="J51">
            <v>0.99254173560564019</v>
          </cell>
          <cell r="K51">
            <v>0.99783421228206048</v>
          </cell>
          <cell r="L51">
            <v>0.99975874925530417</v>
          </cell>
          <cell r="M51">
            <v>1.0004002615797187</v>
          </cell>
          <cell r="N51">
            <v>1.0005976499872309</v>
          </cell>
          <cell r="O51">
            <v>1.0006540466750915</v>
          </cell>
          <cell r="P51">
            <v>1.0006690857918545</v>
          </cell>
          <cell r="Q51">
            <v>1.000672845571045</v>
          </cell>
          <cell r="R51">
            <v>1.0006737302249724</v>
          </cell>
          <cell r="S51">
            <v>1.0006739268147338</v>
          </cell>
          <cell r="T51">
            <v>1.0006739682020522</v>
          </cell>
          <cell r="U51">
            <v>1.0006739764795158</v>
          </cell>
          <cell r="V51">
            <v>1.0006739780561755</v>
          </cell>
          <cell r="W51">
            <v>1.0006739783428409</v>
          </cell>
        </row>
        <row r="52">
          <cell r="A52" t="str">
            <v>Electronics</v>
          </cell>
          <cell r="B52" t="str">
            <v>Desktop - NR</v>
          </cell>
          <cell r="C52" t="str">
            <v>LO50Fast</v>
          </cell>
          <cell r="D52">
            <v>0.45</v>
          </cell>
          <cell r="E52">
            <v>0.66</v>
          </cell>
          <cell r="F52">
            <v>0.8</v>
          </cell>
          <cell r="G52">
            <v>0.89</v>
          </cell>
          <cell r="H52">
            <v>0.94954036260972652</v>
          </cell>
          <cell r="I52">
            <v>0.97931054391458994</v>
          </cell>
          <cell r="J52">
            <v>0.99254173560564019</v>
          </cell>
          <cell r="K52">
            <v>0.99783421228206048</v>
          </cell>
          <cell r="L52">
            <v>0.99975874925530417</v>
          </cell>
          <cell r="M52">
            <v>1.0004002615797187</v>
          </cell>
          <cell r="N52">
            <v>1.0005976499872309</v>
          </cell>
          <cell r="O52">
            <v>1.0006540466750915</v>
          </cell>
          <cell r="P52">
            <v>1.0006690857918545</v>
          </cell>
          <cell r="Q52">
            <v>1.000672845571045</v>
          </cell>
          <cell r="R52">
            <v>1.0006737302249724</v>
          </cell>
          <cell r="S52">
            <v>1.0006739268147338</v>
          </cell>
          <cell r="T52">
            <v>1.0006739682020522</v>
          </cell>
          <cell r="U52">
            <v>1.0006739764795158</v>
          </cell>
          <cell r="V52">
            <v>1.0006739780561755</v>
          </cell>
          <cell r="W52">
            <v>1.0006739783428409</v>
          </cell>
        </row>
        <row r="53">
          <cell r="A53" t="str">
            <v>Electronics</v>
          </cell>
          <cell r="B53" t="str">
            <v>Laptop - New</v>
          </cell>
          <cell r="C53" t="str">
            <v>LO50Fast</v>
          </cell>
          <cell r="D53">
            <v>0.45</v>
          </cell>
          <cell r="E53">
            <v>0.66</v>
          </cell>
          <cell r="F53">
            <v>0.8</v>
          </cell>
          <cell r="G53">
            <v>0.89</v>
          </cell>
          <cell r="H53">
            <v>0.94954036260972652</v>
          </cell>
          <cell r="I53">
            <v>0.97931054391458994</v>
          </cell>
          <cell r="J53">
            <v>0.99254173560564019</v>
          </cell>
          <cell r="K53">
            <v>0.99783421228206048</v>
          </cell>
          <cell r="L53">
            <v>0.99975874925530417</v>
          </cell>
          <cell r="M53">
            <v>1.0004002615797187</v>
          </cell>
          <cell r="N53">
            <v>1.0005976499872309</v>
          </cell>
          <cell r="O53">
            <v>1.0006540466750915</v>
          </cell>
          <cell r="P53">
            <v>1.0006690857918545</v>
          </cell>
          <cell r="Q53">
            <v>1.000672845571045</v>
          </cell>
          <cell r="R53">
            <v>1.0006737302249724</v>
          </cell>
          <cell r="S53">
            <v>1.0006739268147338</v>
          </cell>
          <cell r="T53">
            <v>1.0006739682020522</v>
          </cell>
          <cell r="U53">
            <v>1.0006739764795158</v>
          </cell>
          <cell r="V53">
            <v>1.0006739780561755</v>
          </cell>
          <cell r="W53">
            <v>1.0006739783428409</v>
          </cell>
        </row>
        <row r="54">
          <cell r="A54" t="str">
            <v>Electronics</v>
          </cell>
          <cell r="B54" t="str">
            <v>Laptop - NR</v>
          </cell>
          <cell r="C54" t="str">
            <v>LO50Fast</v>
          </cell>
          <cell r="D54">
            <v>0.45</v>
          </cell>
          <cell r="E54">
            <v>0.66</v>
          </cell>
          <cell r="F54">
            <v>0.8</v>
          </cell>
          <cell r="G54">
            <v>0.89</v>
          </cell>
          <cell r="H54">
            <v>0.94954036260972652</v>
          </cell>
          <cell r="I54">
            <v>0.97931054391458994</v>
          </cell>
          <cell r="J54">
            <v>0.99254173560564019</v>
          </cell>
          <cell r="K54">
            <v>0.99783421228206048</v>
          </cell>
          <cell r="L54">
            <v>0.99975874925530417</v>
          </cell>
          <cell r="M54">
            <v>1.0004002615797187</v>
          </cell>
          <cell r="N54">
            <v>1.0005976499872309</v>
          </cell>
          <cell r="O54">
            <v>1.0006540466750915</v>
          </cell>
          <cell r="P54">
            <v>1.0006690857918545</v>
          </cell>
          <cell r="Q54">
            <v>1.000672845571045</v>
          </cell>
          <cell r="R54">
            <v>1.0006737302249724</v>
          </cell>
          <cell r="S54">
            <v>1.0006739268147338</v>
          </cell>
          <cell r="T54">
            <v>1.0006739682020522</v>
          </cell>
          <cell r="U54">
            <v>1.0006739764795158</v>
          </cell>
          <cell r="V54">
            <v>1.0006739780561755</v>
          </cell>
          <cell r="W54">
            <v>1.0006739783428409</v>
          </cell>
        </row>
        <row r="55">
          <cell r="A55" t="str">
            <v>Electronics</v>
          </cell>
          <cell r="B55" t="str">
            <v>Computer - New</v>
          </cell>
          <cell r="C55" t="str">
            <v>LO50Fast</v>
          </cell>
          <cell r="D55">
            <v>0.45</v>
          </cell>
          <cell r="E55">
            <v>0.66</v>
          </cell>
          <cell r="F55">
            <v>0.8</v>
          </cell>
          <cell r="G55">
            <v>0.89</v>
          </cell>
          <cell r="H55">
            <v>0.94954036260972652</v>
          </cell>
          <cell r="I55">
            <v>0.97931054391458994</v>
          </cell>
          <cell r="J55">
            <v>0.99254173560564019</v>
          </cell>
          <cell r="K55">
            <v>0.99783421228206048</v>
          </cell>
          <cell r="L55">
            <v>0.99975874925530417</v>
          </cell>
          <cell r="M55">
            <v>1.0004002615797187</v>
          </cell>
          <cell r="N55">
            <v>1.0005976499872309</v>
          </cell>
          <cell r="O55">
            <v>1.0006540466750915</v>
          </cell>
          <cell r="P55">
            <v>1.0006690857918545</v>
          </cell>
          <cell r="Q55">
            <v>1.000672845571045</v>
          </cell>
          <cell r="R55">
            <v>1.0006737302249724</v>
          </cell>
          <cell r="S55">
            <v>1.0006739268147338</v>
          </cell>
          <cell r="T55">
            <v>1.0006739682020522</v>
          </cell>
          <cell r="U55">
            <v>1.0006739764795158</v>
          </cell>
          <cell r="V55">
            <v>1.0006739780561755</v>
          </cell>
          <cell r="W55">
            <v>1.0006739783428409</v>
          </cell>
        </row>
        <row r="56">
          <cell r="A56" t="str">
            <v>Electronics</v>
          </cell>
          <cell r="B56" t="str">
            <v>Computer - NR</v>
          </cell>
          <cell r="C56" t="str">
            <v>LO50Fast</v>
          </cell>
          <cell r="D56">
            <v>0.45</v>
          </cell>
          <cell r="E56">
            <v>0.66</v>
          </cell>
          <cell r="F56">
            <v>0.8</v>
          </cell>
          <cell r="G56">
            <v>0.89</v>
          </cell>
          <cell r="H56">
            <v>0.94954036260972652</v>
          </cell>
          <cell r="I56">
            <v>0.97931054391458994</v>
          </cell>
          <cell r="J56">
            <v>0.99254173560564019</v>
          </cell>
          <cell r="K56">
            <v>0.99783421228206048</v>
          </cell>
          <cell r="L56">
            <v>0.99975874925530417</v>
          </cell>
          <cell r="M56">
            <v>1.0004002615797187</v>
          </cell>
          <cell r="N56">
            <v>1.0005976499872309</v>
          </cell>
          <cell r="O56">
            <v>1.0006540466750915</v>
          </cell>
          <cell r="P56">
            <v>1.0006690857918545</v>
          </cell>
          <cell r="Q56">
            <v>1.000672845571045</v>
          </cell>
          <cell r="R56">
            <v>1.0006737302249724</v>
          </cell>
          <cell r="S56">
            <v>1.0006739268147338</v>
          </cell>
          <cell r="T56">
            <v>1.0006739682020522</v>
          </cell>
          <cell r="U56">
            <v>1.0006739764795158</v>
          </cell>
          <cell r="V56">
            <v>1.0006739780561755</v>
          </cell>
          <cell r="W56">
            <v>1.0006739783428409</v>
          </cell>
        </row>
        <row r="57">
          <cell r="A57" t="str">
            <v>HVAC</v>
          </cell>
          <cell r="B57" t="str">
            <v>ASHP - New</v>
          </cell>
          <cell r="C57" t="str">
            <v>LO5Med</v>
          </cell>
          <cell r="D57">
            <v>4.2999999999999997E-2</v>
          </cell>
          <cell r="E57">
            <v>9.5797142280278316E-2</v>
          </cell>
          <cell r="F57">
            <v>0.16040539374775648</v>
          </cell>
          <cell r="G57">
            <v>0.23540539374775649</v>
          </cell>
          <cell r="H57">
            <v>0.32095239121809005</v>
          </cell>
          <cell r="I57">
            <v>0.42096711425629652</v>
          </cell>
          <cell r="J57">
            <v>0.53068481860864725</v>
          </cell>
          <cell r="K57">
            <v>0.642769203728351</v>
          </cell>
          <cell r="L57">
            <v>0.74839528535557953</v>
          </cell>
          <cell r="M57">
            <v>0.83918984935345187</v>
          </cell>
          <cell r="N57">
            <v>0.90945051634530116</v>
          </cell>
          <cell r="O57">
            <v>0.9576688767502457</v>
          </cell>
          <cell r="P57">
            <v>0.9865231113648858</v>
          </cell>
          <cell r="Q57">
            <v>1.0012970762896924</v>
          </cell>
          <cell r="R57">
            <v>1.0076356106578106</v>
          </cell>
          <cell r="S57">
            <v>1.0098624683774413</v>
          </cell>
          <cell r="T57">
            <v>1.0104871783970797</v>
          </cell>
          <cell r="U57">
            <v>1.010623336815976</v>
          </cell>
          <cell r="V57">
            <v>1.0106457174525985</v>
          </cell>
          <cell r="W57">
            <v>1.0106484038909742</v>
          </cell>
        </row>
        <row r="58">
          <cell r="A58" t="str">
            <v>HVAC</v>
          </cell>
          <cell r="B58" t="str">
            <v>ASHP - NR</v>
          </cell>
          <cell r="C58" t="str">
            <v>LO5Med</v>
          </cell>
          <cell r="D58">
            <v>4.2999999999999997E-2</v>
          </cell>
          <cell r="E58">
            <v>9.5797142280278316E-2</v>
          </cell>
          <cell r="F58">
            <v>0.16040539374775648</v>
          </cell>
          <cell r="G58">
            <v>0.23540539374775649</v>
          </cell>
          <cell r="H58">
            <v>0.32095239121809005</v>
          </cell>
          <cell r="I58">
            <v>0.42096711425629652</v>
          </cell>
          <cell r="J58">
            <v>0.53068481860864725</v>
          </cell>
          <cell r="K58">
            <v>0.642769203728351</v>
          </cell>
          <cell r="L58">
            <v>0.74839528535557953</v>
          </cell>
          <cell r="M58">
            <v>0.83918984935345187</v>
          </cell>
          <cell r="N58">
            <v>0.90945051634530116</v>
          </cell>
          <cell r="O58">
            <v>0.9576688767502457</v>
          </cell>
          <cell r="P58">
            <v>0.9865231113648858</v>
          </cell>
          <cell r="Q58">
            <v>1.0012970762896924</v>
          </cell>
          <cell r="R58">
            <v>1.0076356106578106</v>
          </cell>
          <cell r="S58">
            <v>1.0098624683774413</v>
          </cell>
          <cell r="T58">
            <v>1.0104871783970797</v>
          </cell>
          <cell r="U58">
            <v>1.010623336815976</v>
          </cell>
          <cell r="V58">
            <v>1.0106457174525985</v>
          </cell>
          <cell r="W58">
            <v>1.0106484038909742</v>
          </cell>
        </row>
        <row r="59">
          <cell r="A59" t="str">
            <v>HVAC</v>
          </cell>
          <cell r="B59" t="str">
            <v>HP - Retro</v>
          </cell>
          <cell r="C59" t="str">
            <v>Retro12Med</v>
          </cell>
          <cell r="D59">
            <v>0.10937459468255628</v>
          </cell>
          <cell r="E59">
            <v>0.10937459468255628</v>
          </cell>
          <cell r="F59">
            <v>0.10937459468255628</v>
          </cell>
          <cell r="G59">
            <v>0.10937459468255628</v>
          </cell>
          <cell r="H59">
            <v>0.10937459468255628</v>
          </cell>
          <cell r="I59">
            <v>9.8437135214300656E-2</v>
          </cell>
          <cell r="J59">
            <v>7.874970817144053E-2</v>
          </cell>
          <cell r="K59">
            <v>6.2999766537152418E-2</v>
          </cell>
          <cell r="L59">
            <v>5.0399813229721938E-2</v>
          </cell>
          <cell r="M59">
            <v>4.0319850583777551E-2</v>
          </cell>
          <cell r="N59">
            <v>3.225588046702204E-2</v>
          </cell>
          <cell r="O59">
            <v>2.5804704373617631E-2</v>
          </cell>
          <cell r="P59">
            <v>2.0643763498894106E-2</v>
          </cell>
          <cell r="Q59">
            <v>1.6515010799115284E-2</v>
          </cell>
          <cell r="R59">
            <v>1.3212008639292228E-2</v>
          </cell>
          <cell r="S59">
            <v>1.0569606911433781E-2</v>
          </cell>
          <cell r="T59">
            <v>7.2092823794611682E-5</v>
          </cell>
          <cell r="U59">
            <v>2.5747437069512102E-5</v>
          </cell>
          <cell r="V59">
            <v>8.7775353646568632E-6</v>
          </cell>
          <cell r="W59">
            <v>2.8622397928446119E-6</v>
          </cell>
        </row>
        <row r="60">
          <cell r="A60" t="str">
            <v>HVAC</v>
          </cell>
          <cell r="B60" t="str">
            <v>DHP - New</v>
          </cell>
          <cell r="C60" t="str">
            <v>LO5Med</v>
          </cell>
          <cell r="D60">
            <v>4.2999999999999997E-2</v>
          </cell>
          <cell r="E60">
            <v>9.5797142280278316E-2</v>
          </cell>
          <cell r="F60">
            <v>0.16040539374775648</v>
          </cell>
          <cell r="G60">
            <v>0.23540539374775649</v>
          </cell>
          <cell r="H60">
            <v>0.32095239121809005</v>
          </cell>
          <cell r="I60">
            <v>0.42096711425629652</v>
          </cell>
          <cell r="J60">
            <v>0.53068481860864725</v>
          </cell>
          <cell r="K60">
            <v>0.642769203728351</v>
          </cell>
          <cell r="L60">
            <v>0.74839528535557953</v>
          </cell>
          <cell r="M60">
            <v>0.83918984935345187</v>
          </cell>
          <cell r="N60">
            <v>0.90945051634530116</v>
          </cell>
          <cell r="O60">
            <v>0.9576688767502457</v>
          </cell>
          <cell r="P60">
            <v>0.9865231113648858</v>
          </cell>
          <cell r="Q60">
            <v>1.0012970762896924</v>
          </cell>
          <cell r="R60">
            <v>1.0076356106578106</v>
          </cell>
          <cell r="S60">
            <v>1.0098624683774413</v>
          </cell>
          <cell r="T60">
            <v>1.0104871783970797</v>
          </cell>
          <cell r="U60">
            <v>1.010623336815976</v>
          </cell>
          <cell r="V60">
            <v>1.0106457174525985</v>
          </cell>
          <cell r="W60">
            <v>1.0106484038909742</v>
          </cell>
        </row>
        <row r="61">
          <cell r="A61" t="str">
            <v>HVAC</v>
          </cell>
          <cell r="B61" t="str">
            <v>DHP - NR</v>
          </cell>
          <cell r="C61" t="str">
            <v>LO5Med</v>
          </cell>
          <cell r="D61">
            <v>4.2999999999999997E-2</v>
          </cell>
          <cell r="E61">
            <v>9.5797142280278316E-2</v>
          </cell>
          <cell r="F61">
            <v>0.16040539374775648</v>
          </cell>
          <cell r="G61">
            <v>0.23540539374775649</v>
          </cell>
          <cell r="H61">
            <v>0.32095239121809005</v>
          </cell>
          <cell r="I61">
            <v>0.42096711425629652</v>
          </cell>
          <cell r="J61">
            <v>0.53068481860864725</v>
          </cell>
          <cell r="K61">
            <v>0.642769203728351</v>
          </cell>
          <cell r="L61">
            <v>0.74839528535557953</v>
          </cell>
          <cell r="M61">
            <v>0.83918984935345187</v>
          </cell>
          <cell r="N61">
            <v>0.90945051634530116</v>
          </cell>
          <cell r="O61">
            <v>0.9576688767502457</v>
          </cell>
          <cell r="P61">
            <v>0.9865231113648858</v>
          </cell>
          <cell r="Q61">
            <v>1.0012970762896924</v>
          </cell>
          <cell r="R61">
            <v>1.0076356106578106</v>
          </cell>
          <cell r="S61">
            <v>1.0098624683774413</v>
          </cell>
          <cell r="T61">
            <v>1.0104871783970797</v>
          </cell>
          <cell r="U61">
            <v>1.010623336815976</v>
          </cell>
          <cell r="V61">
            <v>1.0106457174525985</v>
          </cell>
          <cell r="W61">
            <v>1.0106484038909742</v>
          </cell>
        </row>
        <row r="62">
          <cell r="A62" t="str">
            <v>HVAC</v>
          </cell>
          <cell r="B62" t="str">
            <v>DHP - Retro</v>
          </cell>
          <cell r="C62" t="str">
            <v>Retro5Med</v>
          </cell>
          <cell r="D62">
            <v>4.2999999999999997E-2</v>
          </cell>
          <cell r="E62">
            <v>5.279714228027832E-2</v>
          </cell>
          <cell r="F62">
            <v>6.4608251467478173E-2</v>
          </cell>
          <cell r="G62">
            <v>7.4999999999999997E-2</v>
          </cell>
          <cell r="H62">
            <v>8.5546997470333563E-2</v>
          </cell>
          <cell r="I62">
            <v>0.10001472303820647</v>
          </cell>
          <cell r="J62">
            <v>0.10971770435235073</v>
          </cell>
          <cell r="K62">
            <v>0.11208438511970376</v>
          </cell>
          <cell r="L62">
            <v>0.10562608162722853</v>
          </cell>
          <cell r="M62">
            <v>9.0794563997872335E-2</v>
          </cell>
          <cell r="N62">
            <v>7.0260666991849297E-2</v>
          </cell>
          <cell r="O62">
            <v>4.8218360404944538E-2</v>
          </cell>
          <cell r="P62">
            <v>2.8854234614640095E-2</v>
          </cell>
          <cell r="Q62">
            <v>1.4773964924806759E-2</v>
          </cell>
          <cell r="R62">
            <v>6.3385343681182649E-3</v>
          </cell>
          <cell r="S62">
            <v>2.2268577196306039E-3</v>
          </cell>
          <cell r="T62">
            <v>6.2471001963848583E-4</v>
          </cell>
          <cell r="U62">
            <v>1.3615841889635938E-4</v>
          </cell>
          <cell r="V62">
            <v>2.2380636622298944E-5</v>
          </cell>
          <cell r="W62">
            <v>2.68643837586513E-6</v>
          </cell>
        </row>
        <row r="63">
          <cell r="A63" t="str">
            <v>HVAC</v>
          </cell>
          <cell r="B63" t="str">
            <v>Duct Sealing - New</v>
          </cell>
          <cell r="C63" t="str">
            <v>LO12Med</v>
          </cell>
          <cell r="D63">
            <v>0.10937459468255628</v>
          </cell>
          <cell r="E63">
            <v>0.21874918936511256</v>
          </cell>
          <cell r="F63">
            <v>0.32812378404766884</v>
          </cell>
          <cell r="G63">
            <v>0.43749837873022512</v>
          </cell>
          <cell r="H63">
            <v>0.5468729734127814</v>
          </cell>
          <cell r="I63">
            <v>0.64531010862708205</v>
          </cell>
          <cell r="J63">
            <v>0.7240598167985226</v>
          </cell>
          <cell r="K63">
            <v>0.78705958333567505</v>
          </cell>
          <cell r="L63">
            <v>0.83745939656539703</v>
          </cell>
          <cell r="M63">
            <v>0.87777924714917455</v>
          </cell>
          <cell r="N63">
            <v>0.91003512761619654</v>
          </cell>
          <cell r="O63">
            <v>0.93583983198981413</v>
          </cell>
          <cell r="P63">
            <v>0.9564835954887082</v>
          </cell>
          <cell r="Q63">
            <v>0.97299860628782353</v>
          </cell>
          <cell r="R63">
            <v>0.9862106149271157</v>
          </cell>
          <cell r="S63">
            <v>0.99678022183854953</v>
          </cell>
          <cell r="T63">
            <v>0.99685231466234414</v>
          </cell>
          <cell r="U63">
            <v>0.99687806209941365</v>
          </cell>
          <cell r="V63">
            <v>0.99688683963477831</v>
          </cell>
          <cell r="W63">
            <v>0.99688970187457115</v>
          </cell>
        </row>
        <row r="64">
          <cell r="A64" t="str">
            <v>HVAC</v>
          </cell>
          <cell r="B64" t="str">
            <v>Duct Sealing - Retro</v>
          </cell>
          <cell r="C64" t="str">
            <v>Retro12Med</v>
          </cell>
          <cell r="D64">
            <v>0.10937459468255628</v>
          </cell>
          <cell r="E64">
            <v>0.10937459468255628</v>
          </cell>
          <cell r="F64">
            <v>0.10937459468255628</v>
          </cell>
          <cell r="G64">
            <v>0.10937459468255628</v>
          </cell>
          <cell r="H64">
            <v>0.10937459468255628</v>
          </cell>
          <cell r="I64">
            <v>9.8437135214300656E-2</v>
          </cell>
          <cell r="J64">
            <v>7.874970817144053E-2</v>
          </cell>
          <cell r="K64">
            <v>6.2999766537152418E-2</v>
          </cell>
          <cell r="L64">
            <v>5.0399813229721938E-2</v>
          </cell>
          <cell r="M64">
            <v>4.0319850583777551E-2</v>
          </cell>
          <cell r="N64">
            <v>3.225588046702204E-2</v>
          </cell>
          <cell r="O64">
            <v>2.5804704373617631E-2</v>
          </cell>
          <cell r="P64">
            <v>2.0643763498894106E-2</v>
          </cell>
          <cell r="Q64">
            <v>1.6515010799115284E-2</v>
          </cell>
          <cell r="R64">
            <v>1.3212008639292228E-2</v>
          </cell>
          <cell r="S64">
            <v>1.0569606911433781E-2</v>
          </cell>
          <cell r="T64">
            <v>7.2092823794611682E-5</v>
          </cell>
          <cell r="U64">
            <v>2.5747437069512102E-5</v>
          </cell>
          <cell r="V64">
            <v>8.7775353646568632E-6</v>
          </cell>
          <cell r="W64">
            <v>2.8622397928446119E-6</v>
          </cell>
        </row>
        <row r="65">
          <cell r="A65" t="str">
            <v>HVAC</v>
          </cell>
          <cell r="B65" t="str">
            <v>WIFI enabled tstats - New</v>
          </cell>
          <cell r="C65" t="str">
            <v>LO5Med</v>
          </cell>
          <cell r="D65">
            <v>4.2999999999999997E-2</v>
          </cell>
          <cell r="E65">
            <v>9.5797142280278316E-2</v>
          </cell>
          <cell r="F65">
            <v>0.16040539374775648</v>
          </cell>
          <cell r="G65">
            <v>0.23540539374775649</v>
          </cell>
          <cell r="H65">
            <v>0.32095239121809005</v>
          </cell>
          <cell r="I65">
            <v>0.42096711425629652</v>
          </cell>
          <cell r="J65">
            <v>0.53068481860864725</v>
          </cell>
          <cell r="K65">
            <v>0.642769203728351</v>
          </cell>
          <cell r="L65">
            <v>0.74839528535557953</v>
          </cell>
          <cell r="M65">
            <v>0.83918984935345187</v>
          </cell>
          <cell r="N65">
            <v>0.90945051634530116</v>
          </cell>
          <cell r="O65">
            <v>0.9576688767502457</v>
          </cell>
          <cell r="P65">
            <v>0.9865231113648858</v>
          </cell>
          <cell r="Q65">
            <v>1.0012970762896924</v>
          </cell>
          <cell r="R65">
            <v>1.0076356106578106</v>
          </cell>
          <cell r="S65">
            <v>1.0098624683774413</v>
          </cell>
          <cell r="T65">
            <v>1.0104871783970797</v>
          </cell>
          <cell r="U65">
            <v>1.010623336815976</v>
          </cell>
          <cell r="V65">
            <v>1.0106457174525985</v>
          </cell>
          <cell r="W65">
            <v>1.0106484038909742</v>
          </cell>
        </row>
        <row r="66">
          <cell r="A66" t="str">
            <v>HVAC</v>
          </cell>
          <cell r="B66" t="str">
            <v>WIFI enabled tstats - Retro</v>
          </cell>
          <cell r="C66" t="str">
            <v>Retro5Med</v>
          </cell>
          <cell r="D66">
            <v>4.2999999999999997E-2</v>
          </cell>
          <cell r="E66">
            <v>5.279714228027832E-2</v>
          </cell>
          <cell r="F66">
            <v>6.4608251467478173E-2</v>
          </cell>
          <cell r="G66">
            <v>7.4999999999999997E-2</v>
          </cell>
          <cell r="H66">
            <v>8.5546997470333563E-2</v>
          </cell>
          <cell r="I66">
            <v>0.10001472303820647</v>
          </cell>
          <cell r="J66">
            <v>0.10971770435235073</v>
          </cell>
          <cell r="K66">
            <v>0.11208438511970376</v>
          </cell>
          <cell r="L66">
            <v>0.10562608162722853</v>
          </cell>
          <cell r="M66">
            <v>9.0794563997872335E-2</v>
          </cell>
          <cell r="N66">
            <v>7.0260666991849297E-2</v>
          </cell>
          <cell r="O66">
            <v>4.8218360404944538E-2</v>
          </cell>
          <cell r="P66">
            <v>2.8854234614640095E-2</v>
          </cell>
          <cell r="Q66">
            <v>1.4773964924806759E-2</v>
          </cell>
          <cell r="R66">
            <v>6.3385343681182649E-3</v>
          </cell>
          <cell r="S66">
            <v>2.2268577196306039E-3</v>
          </cell>
          <cell r="T66">
            <v>6.2471001963848583E-4</v>
          </cell>
          <cell r="U66">
            <v>1.3615841889635938E-4</v>
          </cell>
          <cell r="V66">
            <v>2.2380636622298944E-5</v>
          </cell>
          <cell r="W66">
            <v>2.68643837586513E-6</v>
          </cell>
        </row>
        <row r="67">
          <cell r="A67" t="str">
            <v>HVAC</v>
          </cell>
          <cell r="B67" t="str">
            <v>Combo DHP/HPWH units - New</v>
          </cell>
          <cell r="C67" t="str">
            <v>LO5Med</v>
          </cell>
          <cell r="D67">
            <v>4.2999999999999997E-2</v>
          </cell>
          <cell r="E67">
            <v>9.5797142280278316E-2</v>
          </cell>
          <cell r="F67">
            <v>0.16040539374775648</v>
          </cell>
          <cell r="G67">
            <v>0.23540539374775649</v>
          </cell>
          <cell r="H67">
            <v>0.32095239121809005</v>
          </cell>
          <cell r="I67">
            <v>0.42096711425629652</v>
          </cell>
          <cell r="J67">
            <v>0.53068481860864725</v>
          </cell>
          <cell r="K67">
            <v>0.642769203728351</v>
          </cell>
          <cell r="L67">
            <v>0.74839528535557953</v>
          </cell>
          <cell r="M67">
            <v>0.83918984935345187</v>
          </cell>
          <cell r="N67">
            <v>0.90945051634530116</v>
          </cell>
          <cell r="O67">
            <v>0.9576688767502457</v>
          </cell>
          <cell r="P67">
            <v>0.9865231113648858</v>
          </cell>
          <cell r="Q67">
            <v>1.0012970762896924</v>
          </cell>
          <cell r="R67">
            <v>1.0076356106578106</v>
          </cell>
          <cell r="S67">
            <v>1.0098624683774413</v>
          </cell>
          <cell r="T67">
            <v>1.0104871783970797</v>
          </cell>
          <cell r="U67">
            <v>1.010623336815976</v>
          </cell>
          <cell r="V67">
            <v>1.0106457174525985</v>
          </cell>
          <cell r="W67">
            <v>1.0106484038909742</v>
          </cell>
        </row>
        <row r="68">
          <cell r="A68" t="str">
            <v>HVAC</v>
          </cell>
          <cell r="B68" t="str">
            <v>Combo DHP/HPWH units - NR</v>
          </cell>
          <cell r="C68" t="str">
            <v>LO5Med</v>
          </cell>
          <cell r="D68">
            <v>4.2999999999999997E-2</v>
          </cell>
          <cell r="E68">
            <v>9.5797142280278316E-2</v>
          </cell>
          <cell r="F68">
            <v>0.16040539374775648</v>
          </cell>
          <cell r="G68">
            <v>0.23540539374775649</v>
          </cell>
          <cell r="H68">
            <v>0.32095239121809005</v>
          </cell>
          <cell r="I68">
            <v>0.42096711425629652</v>
          </cell>
          <cell r="J68">
            <v>0.53068481860864725</v>
          </cell>
          <cell r="K68">
            <v>0.642769203728351</v>
          </cell>
          <cell r="L68">
            <v>0.74839528535557953</v>
          </cell>
          <cell r="M68">
            <v>0.83918984935345187</v>
          </cell>
          <cell r="N68">
            <v>0.90945051634530116</v>
          </cell>
          <cell r="O68">
            <v>0.9576688767502457</v>
          </cell>
          <cell r="P68">
            <v>0.9865231113648858</v>
          </cell>
          <cell r="Q68">
            <v>1.0012970762896924</v>
          </cell>
          <cell r="R68">
            <v>1.0076356106578106</v>
          </cell>
          <cell r="S68">
            <v>1.0098624683774413</v>
          </cell>
          <cell r="T68">
            <v>1.0104871783970797</v>
          </cell>
          <cell r="U68">
            <v>1.010623336815976</v>
          </cell>
          <cell r="V68">
            <v>1.0106457174525985</v>
          </cell>
          <cell r="W68">
            <v>1.0106484038909742</v>
          </cell>
        </row>
        <row r="69">
          <cell r="A69" t="str">
            <v>HVAC</v>
          </cell>
          <cell r="B69" t="str">
            <v>Combo DHP/HPWH units - Retro</v>
          </cell>
          <cell r="C69" t="str">
            <v>Retro5Med</v>
          </cell>
          <cell r="D69">
            <v>4.2999999999999997E-2</v>
          </cell>
          <cell r="E69">
            <v>5.279714228027832E-2</v>
          </cell>
          <cell r="F69">
            <v>6.4608251467478173E-2</v>
          </cell>
          <cell r="G69">
            <v>7.4999999999999997E-2</v>
          </cell>
          <cell r="H69">
            <v>8.5546997470333563E-2</v>
          </cell>
          <cell r="I69">
            <v>0.10001472303820647</v>
          </cell>
          <cell r="J69">
            <v>0.10971770435235073</v>
          </cell>
          <cell r="K69">
            <v>0.11208438511970376</v>
          </cell>
          <cell r="L69">
            <v>0.10562608162722853</v>
          </cell>
          <cell r="M69">
            <v>9.0794563997872335E-2</v>
          </cell>
          <cell r="N69">
            <v>7.0260666991849297E-2</v>
          </cell>
          <cell r="O69">
            <v>4.8218360404944538E-2</v>
          </cell>
          <cell r="P69">
            <v>2.8854234614640095E-2</v>
          </cell>
          <cell r="Q69">
            <v>1.4773964924806759E-2</v>
          </cell>
          <cell r="R69">
            <v>6.3385343681182649E-3</v>
          </cell>
          <cell r="S69">
            <v>2.2268577196306039E-3</v>
          </cell>
          <cell r="T69">
            <v>6.2471001963848583E-4</v>
          </cell>
          <cell r="U69">
            <v>1.3615841889635938E-4</v>
          </cell>
          <cell r="V69">
            <v>2.2380636622298944E-5</v>
          </cell>
          <cell r="W69">
            <v>2.68643837586513E-6</v>
          </cell>
        </row>
        <row r="70">
          <cell r="A70" t="str">
            <v>Water Heating</v>
          </cell>
          <cell r="B70" t="str">
            <v>Aerator - New</v>
          </cell>
          <cell r="C70" t="str">
            <v>LO3Slow</v>
          </cell>
          <cell r="D70">
            <v>5.5320496977002724E-3</v>
          </cell>
          <cell r="E70">
            <v>1.4227918344261844E-2</v>
          </cell>
          <cell r="F70">
            <v>3.1619655637384989E-2</v>
          </cell>
          <cell r="G70">
            <v>6.2055195900350503E-2</v>
          </cell>
          <cell r="H70">
            <v>0.10939936964274129</v>
          </cell>
          <cell r="I70">
            <v>0.17568121288208835</v>
          </cell>
          <cell r="J70">
            <v>0.26003992245943919</v>
          </cell>
          <cell r="K70">
            <v>0.3584584169663485</v>
          </cell>
          <cell r="L70">
            <v>0.46444756489686617</v>
          </cell>
          <cell r="M70">
            <v>0.57043671282738384</v>
          </cell>
          <cell r="N70">
            <v>0.66935991756253377</v>
          </cell>
          <cell r="O70">
            <v>0.75591772170578986</v>
          </cell>
          <cell r="P70">
            <v>0.82720061923553012</v>
          </cell>
          <cell r="Q70">
            <v>0.88264287286977261</v>
          </cell>
          <cell r="R70">
            <v>0.92349505975816193</v>
          </cell>
          <cell r="S70">
            <v>0.95209159058003434</v>
          </cell>
          <cell r="T70">
            <v>0.97115594446128262</v>
          </cell>
          <cell r="U70">
            <v>0.98328780602207699</v>
          </cell>
          <cell r="V70">
            <v>0.99067241740690848</v>
          </cell>
          <cell r="W70">
            <v>0.99498010738139331</v>
          </cell>
        </row>
        <row r="71">
          <cell r="A71" t="str">
            <v>Water Heating</v>
          </cell>
          <cell r="B71" t="str">
            <v>Aerator - Retro</v>
          </cell>
          <cell r="C71" t="str">
            <v>Retro3Slow</v>
          </cell>
          <cell r="D71">
            <v>5.5320496977002724E-3</v>
          </cell>
          <cell r="E71">
            <v>8.6958686465615706E-3</v>
          </cell>
          <cell r="F71">
            <v>1.7391737293123145E-2</v>
          </cell>
          <cell r="G71">
            <v>3.0435540262965514E-2</v>
          </cell>
          <cell r="H71">
            <v>4.7344173742390784E-2</v>
          </cell>
          <cell r="I71">
            <v>6.6281843239347063E-2</v>
          </cell>
          <cell r="J71">
            <v>8.4358709577350838E-2</v>
          </cell>
          <cell r="K71">
            <v>9.8418494506909315E-2</v>
          </cell>
          <cell r="L71">
            <v>0.10598914793051767</v>
          </cell>
          <cell r="M71">
            <v>0.10598914793051767</v>
          </cell>
          <cell r="N71">
            <v>9.8923204735149928E-2</v>
          </cell>
          <cell r="O71">
            <v>8.655780414325609E-2</v>
          </cell>
          <cell r="P71">
            <v>7.1282897529740263E-2</v>
          </cell>
          <cell r="Q71">
            <v>5.5442253634242489E-2</v>
          </cell>
          <cell r="R71">
            <v>4.0852186888389319E-2</v>
          </cell>
          <cell r="S71">
            <v>2.8596530821872412E-2</v>
          </cell>
          <cell r="T71">
            <v>1.9064353881248275E-2</v>
          </cell>
          <cell r="U71">
            <v>1.2131861560794377E-2</v>
          </cell>
          <cell r="V71">
            <v>7.3846113848314854E-3</v>
          </cell>
          <cell r="W71">
            <v>4.3076899744848296E-3</v>
          </cell>
        </row>
        <row r="72">
          <cell r="A72" t="str">
            <v>Water Heating</v>
          </cell>
          <cell r="B72" t="str">
            <v>Behavior - Retro</v>
          </cell>
          <cell r="C72" t="str">
            <v>Retro5Med</v>
          </cell>
          <cell r="D72">
            <v>4.2999999999999997E-2</v>
          </cell>
          <cell r="E72">
            <v>5.279714228027832E-2</v>
          </cell>
          <cell r="F72">
            <v>6.4608251467478173E-2</v>
          </cell>
          <cell r="G72">
            <v>7.4999999999999997E-2</v>
          </cell>
          <cell r="H72">
            <v>8.5546997470333563E-2</v>
          </cell>
          <cell r="I72">
            <v>0.10001472303820647</v>
          </cell>
          <cell r="J72">
            <v>0.10971770435235073</v>
          </cell>
          <cell r="K72">
            <v>0.11208438511970376</v>
          </cell>
          <cell r="L72">
            <v>0.10562608162722853</v>
          </cell>
          <cell r="M72">
            <v>9.0794563997872335E-2</v>
          </cell>
          <cell r="N72">
            <v>7.0260666991849297E-2</v>
          </cell>
          <cell r="O72">
            <v>4.8218360404944538E-2</v>
          </cell>
          <cell r="P72">
            <v>2.8854234614640095E-2</v>
          </cell>
          <cell r="Q72">
            <v>1.4773964924806759E-2</v>
          </cell>
          <cell r="R72">
            <v>6.3385343681182649E-3</v>
          </cell>
          <cell r="S72">
            <v>2.2268577196306039E-3</v>
          </cell>
          <cell r="T72">
            <v>6.2471001963848583E-4</v>
          </cell>
          <cell r="U72">
            <v>1.3615841889635938E-4</v>
          </cell>
          <cell r="V72">
            <v>2.2380636622298944E-5</v>
          </cell>
          <cell r="W72">
            <v>2.68643837586513E-6</v>
          </cell>
        </row>
        <row r="73">
          <cell r="A73" t="str">
            <v>Water Heating</v>
          </cell>
          <cell r="B73" t="str">
            <v>Behavior - New</v>
          </cell>
          <cell r="C73" t="str">
            <v>LO5Med</v>
          </cell>
          <cell r="D73">
            <v>4.2999999999999997E-2</v>
          </cell>
          <cell r="E73">
            <v>9.5797142280278316E-2</v>
          </cell>
          <cell r="F73">
            <v>0.16040539374775648</v>
          </cell>
          <cell r="G73">
            <v>0.23540539374775649</v>
          </cell>
          <cell r="H73">
            <v>0.32095239121809005</v>
          </cell>
          <cell r="I73">
            <v>0.42096711425629652</v>
          </cell>
          <cell r="J73">
            <v>0.53068481860864725</v>
          </cell>
          <cell r="K73">
            <v>0.642769203728351</v>
          </cell>
          <cell r="L73">
            <v>0.74839528535557953</v>
          </cell>
          <cell r="M73">
            <v>0.83918984935345187</v>
          </cell>
          <cell r="N73">
            <v>0.90945051634530116</v>
          </cell>
          <cell r="O73">
            <v>0.9576688767502457</v>
          </cell>
          <cell r="P73">
            <v>0.9865231113648858</v>
          </cell>
          <cell r="Q73">
            <v>1.0012970762896924</v>
          </cell>
          <cell r="R73">
            <v>1.0076356106578106</v>
          </cell>
          <cell r="S73">
            <v>1.0098624683774413</v>
          </cell>
          <cell r="T73">
            <v>1.0104871783970797</v>
          </cell>
          <cell r="U73">
            <v>1.010623336815976</v>
          </cell>
          <cell r="V73">
            <v>1.0106457174525985</v>
          </cell>
          <cell r="W73">
            <v>1.0106484038909742</v>
          </cell>
        </row>
        <row r="74">
          <cell r="A74">
            <v>0</v>
          </cell>
          <cell r="B74">
            <v>0</v>
          </cell>
          <cell r="C74" t="str">
            <v>Retro1Slow</v>
          </cell>
          <cell r="D74">
            <v>2.5643970768378654E-3</v>
          </cell>
          <cell r="E74">
            <v>5.1260615529385989E-3</v>
          </cell>
          <cell r="F74">
            <v>9.1015544176433795E-3</v>
          </cell>
          <cell r="G74">
            <v>1.4804925730045659E-2</v>
          </cell>
          <cell r="H74">
            <v>2.2471809420486211E-2</v>
          </cell>
          <cell r="I74">
            <v>3.2184432813882391E-2</v>
          </cell>
          <cell r="J74">
            <v>4.3779667172004086E-2</v>
          </cell>
          <cell r="K74">
            <v>5.675426075474499E-2</v>
          </cell>
          <cell r="L74">
            <v>7.0195239068707532E-2</v>
          </cell>
          <cell r="M74">
            <v>8.2776861842756788E-2</v>
          </cell>
          <cell r="N74">
            <v>9.2870259507494834E-2</v>
          </cell>
          <cell r="O74">
            <v>9.8796470678915727E-2</v>
          </cell>
          <cell r="P74">
            <v>9.9208932889988999E-2</v>
          </cell>
          <cell r="Q74">
            <v>9.3521150494244254E-2</v>
          </cell>
          <cell r="R74">
            <v>8.2226007896862296E-2</v>
          </cell>
          <cell r="S74">
            <v>6.6933566027365665E-2</v>
          </cell>
          <cell r="T74">
            <v>5.0029565143448806E-2</v>
          </cell>
          <cell r="U74">
            <v>3.402486521893211E-2</v>
          </cell>
          <cell r="V74">
            <v>2.0846059340774659E-2</v>
          </cell>
          <cell r="W74">
            <v>0.01</v>
          </cell>
        </row>
        <row r="75">
          <cell r="A75" t="str">
            <v>HVAC</v>
          </cell>
          <cell r="B75" t="str">
            <v>Heat Recovery Ventilation - New</v>
          </cell>
          <cell r="C75" t="str">
            <v>LO1Slow</v>
          </cell>
          <cell r="D75">
            <v>2.5643970768378654E-3</v>
          </cell>
          <cell r="E75">
            <v>7.6904586297764643E-3</v>
          </cell>
          <cell r="F75">
            <v>1.6792013047419844E-2</v>
          </cell>
          <cell r="G75">
            <v>3.15969387774655E-2</v>
          </cell>
          <cell r="H75">
            <v>5.406874819795171E-2</v>
          </cell>
          <cell r="I75">
            <v>8.6253181011834101E-2</v>
          </cell>
          <cell r="J75">
            <v>0.1300328481838382</v>
          </cell>
          <cell r="K75">
            <v>0.18678710893858319</v>
          </cell>
          <cell r="L75">
            <v>0.2569823480072907</v>
          </cell>
          <cell r="M75">
            <v>0.33975920985004748</v>
          </cell>
          <cell r="N75">
            <v>0.43262946935754232</v>
          </cell>
          <cell r="O75">
            <v>0.53142594003645804</v>
          </cell>
          <cell r="P75">
            <v>0.63063487292644704</v>
          </cell>
          <cell r="Q75">
            <v>0.7241560234206913</v>
          </cell>
          <cell r="R75">
            <v>0.80638203131755359</v>
          </cell>
          <cell r="S75">
            <v>0.87331559734491926</v>
          </cell>
          <cell r="T75">
            <v>0.92334516248836807</v>
          </cell>
          <cell r="U75">
            <v>0.95737002770730018</v>
          </cell>
          <cell r="V75">
            <v>0.97821608704807483</v>
          </cell>
          <cell r="W75">
            <v>0.98821608704807484</v>
          </cell>
        </row>
        <row r="76">
          <cell r="A76" t="str">
            <v>HVAC</v>
          </cell>
          <cell r="B76" t="str">
            <v>GSHP - New</v>
          </cell>
          <cell r="C76" t="str">
            <v>LO1Slow</v>
          </cell>
          <cell r="D76">
            <v>2.5643970768378654E-3</v>
          </cell>
          <cell r="E76">
            <v>7.6904586297764643E-3</v>
          </cell>
          <cell r="F76">
            <v>1.6792013047419844E-2</v>
          </cell>
          <cell r="G76">
            <v>3.15969387774655E-2</v>
          </cell>
          <cell r="H76">
            <v>5.406874819795171E-2</v>
          </cell>
          <cell r="I76">
            <v>8.6253181011834101E-2</v>
          </cell>
          <cell r="J76">
            <v>0.1300328481838382</v>
          </cell>
          <cell r="K76">
            <v>0.18678710893858319</v>
          </cell>
          <cell r="L76">
            <v>0.2569823480072907</v>
          </cell>
          <cell r="M76">
            <v>0.33975920985004748</v>
          </cell>
          <cell r="N76">
            <v>0.43262946935754232</v>
          </cell>
          <cell r="O76">
            <v>0.53142594003645804</v>
          </cell>
          <cell r="P76">
            <v>0.63063487292644704</v>
          </cell>
          <cell r="Q76">
            <v>0.7241560234206913</v>
          </cell>
          <cell r="R76">
            <v>0.80638203131755359</v>
          </cell>
          <cell r="S76">
            <v>0.87331559734491926</v>
          </cell>
          <cell r="T76">
            <v>0.92334516248836807</v>
          </cell>
          <cell r="U76">
            <v>0.95737002770730018</v>
          </cell>
          <cell r="V76">
            <v>0.97821608704807483</v>
          </cell>
          <cell r="W76">
            <v>0.98821608704807484</v>
          </cell>
        </row>
        <row r="77">
          <cell r="A77" t="str">
            <v>HVAC</v>
          </cell>
          <cell r="B77" t="str">
            <v>GSHP - NR</v>
          </cell>
          <cell r="C77" t="str">
            <v>LO1Slow</v>
          </cell>
          <cell r="D77">
            <v>2.5643970768378654E-3</v>
          </cell>
          <cell r="E77">
            <v>7.6904586297764643E-3</v>
          </cell>
          <cell r="F77">
            <v>1.6792013047419844E-2</v>
          </cell>
          <cell r="G77">
            <v>3.15969387774655E-2</v>
          </cell>
          <cell r="H77">
            <v>5.406874819795171E-2</v>
          </cell>
          <cell r="I77">
            <v>8.6253181011834101E-2</v>
          </cell>
          <cell r="J77">
            <v>0.1300328481838382</v>
          </cell>
          <cell r="K77">
            <v>0.18678710893858319</v>
          </cell>
          <cell r="L77">
            <v>0.2569823480072907</v>
          </cell>
          <cell r="M77">
            <v>0.33975920985004748</v>
          </cell>
          <cell r="N77">
            <v>0.43262946935754232</v>
          </cell>
          <cell r="O77">
            <v>0.53142594003645804</v>
          </cell>
          <cell r="P77">
            <v>0.63063487292644704</v>
          </cell>
          <cell r="Q77">
            <v>0.7241560234206913</v>
          </cell>
          <cell r="R77">
            <v>0.80638203131755359</v>
          </cell>
          <cell r="S77">
            <v>0.87331559734491926</v>
          </cell>
          <cell r="T77">
            <v>0.92334516248836807</v>
          </cell>
          <cell r="U77">
            <v>0.95737002770730018</v>
          </cell>
          <cell r="V77">
            <v>0.97821608704807483</v>
          </cell>
          <cell r="W77">
            <v>0.98821608704807484</v>
          </cell>
        </row>
        <row r="78">
          <cell r="A78">
            <v>0</v>
          </cell>
          <cell r="B78">
            <v>0</v>
          </cell>
          <cell r="C78" t="str">
            <v>Retro5Med</v>
          </cell>
          <cell r="D78">
            <v>4.2999999999999997E-2</v>
          </cell>
          <cell r="E78">
            <v>5.279714228027832E-2</v>
          </cell>
          <cell r="F78">
            <v>6.4608251467478173E-2</v>
          </cell>
          <cell r="G78">
            <v>7.4999999999999997E-2</v>
          </cell>
          <cell r="H78">
            <v>8.5546997470333563E-2</v>
          </cell>
          <cell r="I78">
            <v>0.10001472303820647</v>
          </cell>
          <cell r="J78">
            <v>0.10971770435235073</v>
          </cell>
          <cell r="K78">
            <v>0.11208438511970376</v>
          </cell>
          <cell r="L78">
            <v>0.10562608162722853</v>
          </cell>
          <cell r="M78">
            <v>9.0794563997872335E-2</v>
          </cell>
          <cell r="N78">
            <v>7.0260666991849297E-2</v>
          </cell>
          <cell r="O78">
            <v>4.8218360404944538E-2</v>
          </cell>
          <cell r="P78">
            <v>2.8854234614640095E-2</v>
          </cell>
          <cell r="Q78">
            <v>1.4773964924806759E-2</v>
          </cell>
          <cell r="R78">
            <v>6.3385343681182649E-3</v>
          </cell>
          <cell r="S78">
            <v>2.2268577196306039E-3</v>
          </cell>
          <cell r="T78">
            <v>6.2471001963848583E-4</v>
          </cell>
          <cell r="U78">
            <v>1.3615841889635938E-4</v>
          </cell>
          <cell r="V78">
            <v>2.2380636622298944E-5</v>
          </cell>
          <cell r="W78">
            <v>2.68643837586513E-6</v>
          </cell>
        </row>
        <row r="79">
          <cell r="A79" t="str">
            <v>HVAC</v>
          </cell>
          <cell r="B79" t="str">
            <v>ECM for HVAC ventilation - New</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row>
        <row r="80">
          <cell r="A80" t="str">
            <v>HVAC</v>
          </cell>
          <cell r="B80" t="str">
            <v>ECM for HVAC ventilation - NR</v>
          </cell>
          <cell r="C80" t="str">
            <v>LO12Med</v>
          </cell>
          <cell r="D80">
            <v>0.10937459468255628</v>
          </cell>
          <cell r="E80">
            <v>0.21874918936511256</v>
          </cell>
          <cell r="F80">
            <v>0.32812378404766884</v>
          </cell>
        </row>
        <row r="81">
          <cell r="A81" t="str">
            <v>HVAC</v>
          </cell>
          <cell r="B81" t="str">
            <v>Whole house/attic fan - New</v>
          </cell>
          <cell r="C81" t="str">
            <v>LO12Med</v>
          </cell>
          <cell r="D81">
            <v>0.10937459468255628</v>
          </cell>
          <cell r="E81">
            <v>0.21874918936511256</v>
          </cell>
          <cell r="F81">
            <v>0.32812378404766884</v>
          </cell>
        </row>
        <row r="82">
          <cell r="A82" t="str">
            <v>HVAC</v>
          </cell>
          <cell r="B82" t="str">
            <v>Whole house/attic fan - Retro</v>
          </cell>
          <cell r="C82" t="str">
            <v>Retro12Med</v>
          </cell>
          <cell r="D82">
            <v>0.10937459468255628</v>
          </cell>
          <cell r="E82">
            <v>0.10937459468255628</v>
          </cell>
          <cell r="F82">
            <v>0.10937459468255628</v>
          </cell>
        </row>
        <row r="83">
          <cell r="A83" t="str">
            <v>Water heating</v>
          </cell>
          <cell r="B83" t="str">
            <v>WH Pipe insulation - Retro</v>
          </cell>
          <cell r="C83" t="str">
            <v>Retro12Med</v>
          </cell>
          <cell r="D83">
            <v>0.10937459468255628</v>
          </cell>
          <cell r="E83">
            <v>0.10937459468255628</v>
          </cell>
          <cell r="F83">
            <v>0.10937459468255628</v>
          </cell>
        </row>
        <row r="84">
          <cell r="A84" t="str">
            <v>HVAC</v>
          </cell>
          <cell r="B84" t="str">
            <v>DHP Ducted - NR</v>
          </cell>
          <cell r="C84" t="str">
            <v>LO12Med</v>
          </cell>
          <cell r="D84">
            <v>0.10937459468255628</v>
          </cell>
          <cell r="E84">
            <v>0.21874918936511256</v>
          </cell>
          <cell r="F84">
            <v>0.32812378404766884</v>
          </cell>
        </row>
        <row r="85">
          <cell r="A85" t="str">
            <v>Electronics</v>
          </cell>
          <cell r="B85" t="str">
            <v>Advanced Power Strips - New</v>
          </cell>
          <cell r="C85" t="str">
            <v>LO5Med</v>
          </cell>
          <cell r="D85">
            <v>4.2999999999999997E-2</v>
          </cell>
          <cell r="E85">
            <v>9.5797142280278316E-2</v>
          </cell>
          <cell r="F85">
            <v>0.16040539374775648</v>
          </cell>
        </row>
        <row r="86">
          <cell r="A86" t="str">
            <v>Electronics</v>
          </cell>
          <cell r="B86" t="str">
            <v>Advanced Power Strips - Retro</v>
          </cell>
          <cell r="C86" t="str">
            <v>Retro5Med</v>
          </cell>
          <cell r="D86">
            <v>4.2999999999999997E-2</v>
          </cell>
          <cell r="E86">
            <v>5.279714228027832E-2</v>
          </cell>
          <cell r="F86">
            <v>6.4608251467478173E-2</v>
          </cell>
        </row>
        <row r="87">
          <cell r="A87" t="str">
            <v>HVAC</v>
          </cell>
          <cell r="B87" t="str">
            <v>Controls Commissioning and Sizing - New</v>
          </cell>
          <cell r="C87" t="str">
            <v>LO5Med</v>
          </cell>
          <cell r="D87">
            <v>4.2999999999999997E-2</v>
          </cell>
          <cell r="E87">
            <v>9.5797142280278316E-2</v>
          </cell>
          <cell r="F87">
            <v>0.16040539374775648</v>
          </cell>
        </row>
        <row r="88">
          <cell r="A88" t="str">
            <v>HVAC</v>
          </cell>
          <cell r="B88" t="str">
            <v>Controls Commissioning and Sizing - NR</v>
          </cell>
          <cell r="C88" t="str">
            <v>LO5Med</v>
          </cell>
          <cell r="D88">
            <v>4.2999999999999997E-2</v>
          </cell>
          <cell r="E88">
            <v>9.5797142280278316E-2</v>
          </cell>
          <cell r="F88">
            <v>0.16040539374775648</v>
          </cell>
        </row>
        <row r="89">
          <cell r="A89" t="str">
            <v>HVAC</v>
          </cell>
          <cell r="B89" t="str">
            <v>ResWx - Retro</v>
          </cell>
          <cell r="C89" t="str">
            <v>Retro12Med</v>
          </cell>
          <cell r="D89">
            <v>0.10937459468255628</v>
          </cell>
          <cell r="E89">
            <v>0.10937459468255628</v>
          </cell>
          <cell r="F89">
            <v>0.10937459468255628</v>
          </cell>
        </row>
      </sheetData>
      <sheetData sheetId="10">
        <row r="9">
          <cell r="B9" t="str">
            <v>Measure Index Name</v>
          </cell>
          <cell r="C9" t="str">
            <v>Adjustments Made to Conservation Assessment for Code conditions</v>
          </cell>
        </row>
        <row r="10">
          <cell r="B10" t="str">
            <v>Lighting - New</v>
          </cell>
        </row>
        <row r="11">
          <cell r="B11" t="str">
            <v>Lighting - NR</v>
          </cell>
        </row>
        <row r="12">
          <cell r="B12" t="str">
            <v>Lighting - PPA</v>
          </cell>
        </row>
        <row r="13">
          <cell r="B13" t="str">
            <v>Dishwasher - New</v>
          </cell>
        </row>
        <row r="14">
          <cell r="B14" t="str">
            <v>Dishwasher - NR</v>
          </cell>
        </row>
        <row r="15">
          <cell r="B15" t="str">
            <v>Clothes Washer - New</v>
          </cell>
        </row>
        <row r="16">
          <cell r="B16" t="str">
            <v>Clothes Washer - NR</v>
          </cell>
        </row>
        <row r="17">
          <cell r="B17" t="str">
            <v>WasteWater Heat Recovery - New</v>
          </cell>
        </row>
        <row r="18">
          <cell r="B18" t="str">
            <v>Showerheads - New</v>
          </cell>
        </row>
        <row r="19">
          <cell r="B19" t="str">
            <v>Showerheads - Retro</v>
          </cell>
        </row>
        <row r="20">
          <cell r="B20" t="str">
            <v>HPWH - New</v>
          </cell>
        </row>
        <row r="21">
          <cell r="B21" t="str">
            <v>HPWH - NR</v>
          </cell>
        </row>
        <row r="22">
          <cell r="B22" t="str">
            <v>EV Supply Equip - NR</v>
          </cell>
        </row>
        <row r="23">
          <cell r="B23" t="str">
            <v>Clothes Dryer - New</v>
          </cell>
        </row>
        <row r="24">
          <cell r="B24" t="str">
            <v>Clothes Dryer - NR</v>
          </cell>
        </row>
        <row r="25">
          <cell r="B25" t="str">
            <v>Refrigerator - New</v>
          </cell>
        </row>
        <row r="26">
          <cell r="B26" t="str">
            <v>Refrigerator - NR</v>
          </cell>
        </row>
        <row r="27">
          <cell r="B27" t="str">
            <v>Freezer - New</v>
          </cell>
        </row>
        <row r="28">
          <cell r="B28" t="str">
            <v>Freezer - NR</v>
          </cell>
        </row>
        <row r="29">
          <cell r="B29" t="str">
            <v>Solar Water Heater - New</v>
          </cell>
        </row>
        <row r="30">
          <cell r="B30" t="str">
            <v>Solar Water Heater - NR</v>
          </cell>
        </row>
        <row r="31">
          <cell r="B31" t="str">
            <v>Solar Water Heater - Retro</v>
          </cell>
        </row>
        <row r="32">
          <cell r="B32">
            <v>0</v>
          </cell>
        </row>
        <row r="33">
          <cell r="B33">
            <v>0</v>
          </cell>
        </row>
        <row r="34">
          <cell r="B34" t="str">
            <v>Microwave - New</v>
          </cell>
        </row>
        <row r="35">
          <cell r="B35" t="str">
            <v>Microwave - NR</v>
          </cell>
        </row>
        <row r="36">
          <cell r="B36" t="str">
            <v>Monitor - New</v>
          </cell>
        </row>
        <row r="37">
          <cell r="B37" t="str">
            <v>Monitor - NR</v>
          </cell>
        </row>
        <row r="38">
          <cell r="B38" t="str">
            <v>Desktop - New</v>
          </cell>
        </row>
        <row r="39">
          <cell r="B39" t="str">
            <v>Desktop - NR</v>
          </cell>
        </row>
        <row r="40">
          <cell r="B40" t="str">
            <v>Laptop - New</v>
          </cell>
        </row>
        <row r="41">
          <cell r="B41" t="str">
            <v>Laptop - NR</v>
          </cell>
        </row>
        <row r="42">
          <cell r="B42" t="str">
            <v>Computer - New</v>
          </cell>
        </row>
        <row r="43">
          <cell r="B43" t="str">
            <v>Computer - NR</v>
          </cell>
        </row>
        <row r="44">
          <cell r="B44" t="str">
            <v>ASHP - New</v>
          </cell>
        </row>
        <row r="45">
          <cell r="B45" t="str">
            <v>ASHP - NR</v>
          </cell>
        </row>
        <row r="46">
          <cell r="B46" t="str">
            <v>HP - Retro</v>
          </cell>
        </row>
        <row r="47">
          <cell r="B47" t="str">
            <v>DHP - New</v>
          </cell>
        </row>
        <row r="48">
          <cell r="B48" t="str">
            <v>DHP - NR</v>
          </cell>
        </row>
        <row r="49">
          <cell r="B49" t="str">
            <v>DHP - Retro</v>
          </cell>
        </row>
        <row r="50">
          <cell r="B50" t="str">
            <v>Duct Sealing - New</v>
          </cell>
        </row>
        <row r="51">
          <cell r="B51" t="str">
            <v>Duct Sealing - Retro</v>
          </cell>
        </row>
        <row r="52">
          <cell r="B52" t="str">
            <v>WIFI enabled tstats - New</v>
          </cell>
        </row>
        <row r="53">
          <cell r="B53" t="str">
            <v>WIFI enabled tstats - Retro</v>
          </cell>
        </row>
        <row r="54">
          <cell r="B54" t="str">
            <v>Combo DHP/HPWH units - New</v>
          </cell>
        </row>
        <row r="55">
          <cell r="B55" t="str">
            <v>Combo DHP/HPWH units - NR</v>
          </cell>
        </row>
        <row r="56">
          <cell r="B56" t="str">
            <v>Combo DHP/HPWH units - Retro</v>
          </cell>
        </row>
        <row r="57">
          <cell r="B57" t="str">
            <v>Aerator - New</v>
          </cell>
        </row>
        <row r="58">
          <cell r="B58" t="str">
            <v>Aerator - Retro</v>
          </cell>
        </row>
        <row r="59">
          <cell r="B59" t="str">
            <v>Behavior - Retro</v>
          </cell>
        </row>
        <row r="60">
          <cell r="B60" t="str">
            <v>Behavior - New</v>
          </cell>
        </row>
        <row r="61">
          <cell r="B61">
            <v>0</v>
          </cell>
        </row>
        <row r="62">
          <cell r="B62" t="str">
            <v>Heat Recovery Ventilation - New</v>
          </cell>
        </row>
        <row r="63">
          <cell r="B63" t="str">
            <v>GSHP - New</v>
          </cell>
        </row>
        <row r="64">
          <cell r="B64" t="str">
            <v>GSHP - NR</v>
          </cell>
        </row>
        <row r="65">
          <cell r="B65">
            <v>0</v>
          </cell>
        </row>
        <row r="66">
          <cell r="B66" t="str">
            <v>ECM for HVAC ventilation - New</v>
          </cell>
        </row>
        <row r="67">
          <cell r="B67" t="str">
            <v>ECM for HVAC ventilation - NR</v>
          </cell>
        </row>
        <row r="68">
          <cell r="B68" t="str">
            <v>Whole house/attic fan - New</v>
          </cell>
        </row>
        <row r="69">
          <cell r="B69" t="str">
            <v>Whole house/attic fan - Retro</v>
          </cell>
        </row>
        <row r="70">
          <cell r="B70" t="str">
            <v>WH Pipe insulation - Retro</v>
          </cell>
        </row>
        <row r="71">
          <cell r="B71" t="str">
            <v>DHP Ducted - NR</v>
          </cell>
        </row>
        <row r="72">
          <cell r="B72" t="str">
            <v>Advanced Power Strips - New</v>
          </cell>
        </row>
        <row r="73">
          <cell r="B73" t="str">
            <v>Advanced Power Strips - Retro</v>
          </cell>
        </row>
        <row r="74">
          <cell r="B74" t="str">
            <v>ResWx - Retro</v>
          </cell>
        </row>
        <row r="75">
          <cell r="B75" t="str">
            <v>ATTIC R0 - R19 - Retro</v>
          </cell>
        </row>
        <row r="76">
          <cell r="B76" t="str">
            <v>ATTIC R0 - R38 - Retro</v>
          </cell>
        </row>
        <row r="77">
          <cell r="B77" t="str">
            <v>ATTIC R0 - R49 - Retro</v>
          </cell>
        </row>
        <row r="78">
          <cell r="B78" t="str">
            <v>ATTIC R11 - R38 - Retro</v>
          </cell>
        </row>
        <row r="79">
          <cell r="B79" t="str">
            <v>ATTIC R11 - R49 - Retro</v>
          </cell>
        </row>
        <row r="80">
          <cell r="B80" t="str">
            <v>ATTIC R19 - R30 - Retro</v>
          </cell>
        </row>
        <row r="81">
          <cell r="B81" t="str">
            <v>ATTIC R19 - R38 - Retro</v>
          </cell>
        </row>
        <row r="82">
          <cell r="B82" t="str">
            <v>ATTIC R19 - R49 - Retro</v>
          </cell>
        </row>
        <row r="83">
          <cell r="B83" t="str">
            <v>WALL R0 - R11 - Retro</v>
          </cell>
        </row>
        <row r="84">
          <cell r="B84" t="str">
            <v>FLOOR R0 - R19 - Retro</v>
          </cell>
        </row>
        <row r="85">
          <cell r="B85" t="str">
            <v>FLOOR R0 - R25 - Retro</v>
          </cell>
        </row>
        <row r="86">
          <cell r="B86" t="str">
            <v>FLOOR R0 - R30 - Retro</v>
          </cell>
        </row>
        <row r="87">
          <cell r="B87" t="str">
            <v>WINDOW CL30 Prime Window Replacement of Single Pane Base - Retro</v>
          </cell>
        </row>
        <row r="88">
          <cell r="B88" t="str">
            <v>WINDOW CL30 Prime Window Replacement of Double Pane Base - Retro</v>
          </cell>
        </row>
        <row r="89">
          <cell r="B89" t="e">
            <v>#REF!</v>
          </cell>
        </row>
        <row r="90">
          <cell r="B90" t="str">
            <v>WINDOW CL22 Prime Window Replacement of Single Pane Base - Retro</v>
          </cell>
        </row>
        <row r="91">
          <cell r="B91" t="str">
            <v>WINDOW CL22 Prime Window Replacement of Double Pane Base - Retro</v>
          </cell>
        </row>
        <row r="92">
          <cell r="B92" t="e">
            <v>#REF!</v>
          </cell>
        </row>
        <row r="93">
          <cell r="B93" t="str">
            <v>CFM50 Infiltration Reduction - Retro</v>
          </cell>
        </row>
        <row r="94">
          <cell r="B94" t="str">
            <v>Controls Commissioning and Sizing - New</v>
          </cell>
        </row>
        <row r="95">
          <cell r="B95" t="str">
            <v>Controls Commissioning and Sizing - NR</v>
          </cell>
        </row>
        <row r="96">
          <cell r="B96">
            <v>0</v>
          </cell>
        </row>
      </sheetData>
      <sheetData sheetId="11">
        <row r="9">
          <cell r="B9" t="str">
            <v>All Cohorts RBSA 2012</v>
          </cell>
          <cell r="C9" t="str">
            <v>BLDGTYPE</v>
          </cell>
        </row>
        <row r="10">
          <cell r="B10" t="str">
            <v>Vars</v>
          </cell>
          <cell r="C10" t="str">
            <v>Single Family</v>
          </cell>
          <cell r="D10" t="str">
            <v>Multifamily - Low Rise</v>
          </cell>
          <cell r="E10" t="str">
            <v>Multifamily - High Rise</v>
          </cell>
          <cell r="F10" t="str">
            <v>Manufactured</v>
          </cell>
        </row>
        <row r="11">
          <cell r="B11" t="str">
            <v>Electric FAF - HZ1CZ1</v>
          </cell>
          <cell r="C11">
            <v>6.8910359437455118E-2</v>
          </cell>
          <cell r="D11">
            <v>2.9671514740017984E-2</v>
          </cell>
          <cell r="E11">
            <v>2.9671514740017984E-2</v>
          </cell>
          <cell r="F11">
            <v>0.68310644913823848</v>
          </cell>
        </row>
        <row r="12">
          <cell r="B12" t="str">
            <v>Electric FAF - HZ1CZ23</v>
          </cell>
          <cell r="C12">
            <v>5.5704832325126567E-2</v>
          </cell>
          <cell r="D12">
            <v>0</v>
          </cell>
          <cell r="E12">
            <v>0</v>
          </cell>
          <cell r="F12">
            <v>0.53068387215316171</v>
          </cell>
        </row>
        <row r="13">
          <cell r="B13" t="str">
            <v>Electric FAF - HZ23CZ1</v>
          </cell>
          <cell r="C13">
            <v>6.6557500117039647E-2</v>
          </cell>
          <cell r="D13">
            <v>0</v>
          </cell>
          <cell r="E13">
            <v>0</v>
          </cell>
          <cell r="F13">
            <v>0.29641575914254098</v>
          </cell>
        </row>
        <row r="14">
          <cell r="B14" t="str">
            <v>Electric FAF - HZ23CZ23</v>
          </cell>
          <cell r="C14">
            <v>4.1453999442898203E-2</v>
          </cell>
          <cell r="D14">
            <v>0</v>
          </cell>
          <cell r="E14">
            <v>0</v>
          </cell>
          <cell r="F14">
            <v>0.49242118699820225</v>
          </cell>
        </row>
        <row r="15">
          <cell r="B15" t="str">
            <v>Electric FAF - HZ1</v>
          </cell>
          <cell r="C15">
            <v>6.3764394229545662E-2</v>
          </cell>
          <cell r="D15">
            <v>2.279607208754721E-2</v>
          </cell>
          <cell r="E15">
            <v>2.279607208754721E-2</v>
          </cell>
          <cell r="F15">
            <v>0.6103855317692306</v>
          </cell>
        </row>
        <row r="16">
          <cell r="B16" t="str">
            <v>Electric FAF - HZ23</v>
          </cell>
          <cell r="C16">
            <v>4.8202841751037277E-2</v>
          </cell>
          <cell r="D16">
            <v>0</v>
          </cell>
          <cell r="E16">
            <v>0</v>
          </cell>
          <cell r="F16">
            <v>0.42117367880782697</v>
          </cell>
        </row>
        <row r="17">
          <cell r="B17" t="str">
            <v>Electric FAF - Region</v>
          </cell>
          <cell r="C17">
            <v>5.9888429585079297E-2</v>
          </cell>
          <cell r="D17">
            <v>1.96145349060163E-2</v>
          </cell>
          <cell r="E17">
            <v>1.96145349060163E-2</v>
          </cell>
          <cell r="F17">
            <v>0.54052539788177201</v>
          </cell>
        </row>
        <row r="18">
          <cell r="B18" t="str">
            <v>Electric FAF w/ CAC - HZ1CZ1</v>
          </cell>
          <cell r="C18">
            <v>1.5601272192892677E-2</v>
          </cell>
          <cell r="D18">
            <v>0</v>
          </cell>
          <cell r="E18">
            <v>0</v>
          </cell>
          <cell r="F18">
            <v>0.15868069027846163</v>
          </cell>
        </row>
        <row r="19">
          <cell r="B19" t="str">
            <v>Electric FAF w/ CAC - HZ1CZ23</v>
          </cell>
          <cell r="C19">
            <v>0</v>
          </cell>
          <cell r="D19">
            <v>0</v>
          </cell>
          <cell r="E19">
            <v>0</v>
          </cell>
          <cell r="F19">
            <v>4.8523578535561704E-2</v>
          </cell>
        </row>
        <row r="20">
          <cell r="B20" t="str">
            <v>Electric FAF w/ CAC - HZ23CZ1</v>
          </cell>
          <cell r="C20">
            <v>0</v>
          </cell>
          <cell r="D20">
            <v>0</v>
          </cell>
          <cell r="E20">
            <v>0</v>
          </cell>
          <cell r="F20">
            <v>8.6847892074621388E-2</v>
          </cell>
        </row>
        <row r="21">
          <cell r="B21" t="str">
            <v>Electric FAF w/ CAC - HZ23CZ23</v>
          </cell>
          <cell r="C21">
            <v>0</v>
          </cell>
          <cell r="D21">
            <v>0</v>
          </cell>
          <cell r="E21">
            <v>0</v>
          </cell>
          <cell r="F21">
            <v>6.4577174474630405E-2</v>
          </cell>
        </row>
        <row r="22">
          <cell r="B22" t="str">
            <v>Heat Pump - HZ1CZ1</v>
          </cell>
          <cell r="C22">
            <v>0.13597821666189061</v>
          </cell>
          <cell r="D22">
            <v>1.0945836048995988E-3</v>
          </cell>
          <cell r="E22">
            <v>1.0945836048995988E-3</v>
          </cell>
          <cell r="F22">
            <v>0.11042200533666623</v>
          </cell>
        </row>
        <row r="23">
          <cell r="B23" t="str">
            <v>Heat Pump - HZ1CZ23</v>
          </cell>
          <cell r="C23">
            <v>0.23487960154215734</v>
          </cell>
          <cell r="D23">
            <v>4.9999998343195358E-2</v>
          </cell>
          <cell r="E23">
            <v>4.9999998343195358E-2</v>
          </cell>
          <cell r="F23">
            <v>0.3014354043468136</v>
          </cell>
        </row>
        <row r="24">
          <cell r="B24" t="str">
            <v>Heat Pump - HZ23CZ1</v>
          </cell>
          <cell r="C24">
            <v>5.8367674105625697E-2</v>
          </cell>
          <cell r="D24">
            <v>0</v>
          </cell>
          <cell r="E24">
            <v>0</v>
          </cell>
          <cell r="F24">
            <v>1.6598912836278519E-2</v>
          </cell>
        </row>
        <row r="25">
          <cell r="B25" t="str">
            <v>Heat Pump - HZ23CZ23</v>
          </cell>
          <cell r="C25">
            <v>0.12819607887593021</v>
          </cell>
          <cell r="D25">
            <v>0</v>
          </cell>
          <cell r="E25">
            <v>0</v>
          </cell>
          <cell r="F25">
            <v>7.8940309013942875E-2</v>
          </cell>
        </row>
        <row r="26">
          <cell r="B26" t="str">
            <v>Heat Pump - HZ1</v>
          </cell>
          <cell r="C26">
            <v>0.17451837346735202</v>
          </cell>
          <cell r="D26">
            <v>1.2426879154171162E-2</v>
          </cell>
          <cell r="E26">
            <v>1.2426879154171162E-2</v>
          </cell>
          <cell r="F26">
            <v>0.20155463070325005</v>
          </cell>
        </row>
        <row r="27">
          <cell r="B27" t="str">
            <v>Heat Pump - HZ23</v>
          </cell>
          <cell r="C27">
            <v>0.10942336273004506</v>
          </cell>
          <cell r="D27">
            <v>0</v>
          </cell>
          <cell r="E27">
            <v>0</v>
          </cell>
          <cell r="F27">
            <v>5.6279359348618191E-2</v>
          </cell>
        </row>
        <row r="28">
          <cell r="B28" t="str">
            <v>Heat Pump - Region</v>
          </cell>
          <cell r="C28">
            <v>0.15830495514052295</v>
          </cell>
          <cell r="D28">
            <v>1.0692519922126772E-2</v>
          </cell>
          <cell r="E28">
            <v>1.0692519922126772E-2</v>
          </cell>
          <cell r="F28">
            <v>0.14791660671834839</v>
          </cell>
        </row>
        <row r="29">
          <cell r="B29" t="str">
            <v>Electric Zonal - HZ1CZ1</v>
          </cell>
          <cell r="C29">
            <v>0.1649901802637759</v>
          </cell>
          <cell r="D29">
            <v>0.85383980263040493</v>
          </cell>
          <cell r="E29">
            <v>0.85383980263040493</v>
          </cell>
          <cell r="F29">
            <v>3.0024948086295324E-2</v>
          </cell>
        </row>
        <row r="30">
          <cell r="B30" t="str">
            <v>Electric Zonal - HZ1CZ23</v>
          </cell>
          <cell r="C30">
            <v>9.8631712913821959E-2</v>
          </cell>
          <cell r="D30">
            <v>0.73333333554240632</v>
          </cell>
          <cell r="E30">
            <v>0.73333333554240632</v>
          </cell>
          <cell r="F30">
            <v>2.9788775817665265E-2</v>
          </cell>
        </row>
        <row r="31">
          <cell r="B31" t="str">
            <v>Electric Zonal - HZ23CZ1</v>
          </cell>
          <cell r="C31">
            <v>0.12476331328161443</v>
          </cell>
          <cell r="D31">
            <v>0.59999998409467525</v>
          </cell>
          <cell r="E31">
            <v>0.59999998409467525</v>
          </cell>
          <cell r="F31">
            <v>3.3197825672557038E-2</v>
          </cell>
        </row>
        <row r="32">
          <cell r="B32" t="str">
            <v>Electric Zonal - HZ23CZ23</v>
          </cell>
          <cell r="C32">
            <v>0.1649470283041021</v>
          </cell>
          <cell r="D32">
            <v>0.77777778759587934</v>
          </cell>
          <cell r="E32">
            <v>0.77777778759587934</v>
          </cell>
          <cell r="F32">
            <v>3.9084849826646118E-2</v>
          </cell>
        </row>
        <row r="33">
          <cell r="B33" t="str">
            <v>Electric Zonal - HZ1</v>
          </cell>
          <cell r="C33">
            <v>0.1391314348060306</v>
          </cell>
          <cell r="D33">
            <v>0.82591620954879041</v>
          </cell>
          <cell r="E33">
            <v>0.82591620954879041</v>
          </cell>
          <cell r="F33">
            <v>2.9912270132860779E-2</v>
          </cell>
        </row>
        <row r="34">
          <cell r="B34" t="str">
            <v>Electric Zonal - HZ23</v>
          </cell>
          <cell r="C34">
            <v>0.15414401084601026</v>
          </cell>
          <cell r="D34">
            <v>0.71428571563820797</v>
          </cell>
          <cell r="E34">
            <v>0.71428571563820797</v>
          </cell>
          <cell r="F34">
            <v>3.6944930507961368E-2</v>
          </cell>
        </row>
        <row r="35">
          <cell r="B35" t="str">
            <v>Electric Zonal - Region</v>
          </cell>
          <cell r="C35">
            <v>0.14287066416850494</v>
          </cell>
          <cell r="D35">
            <v>0.81033648311148054</v>
          </cell>
          <cell r="E35">
            <v>0.81033648311148054</v>
          </cell>
          <cell r="F35">
            <v>3.2508844225339915E-2</v>
          </cell>
        </row>
        <row r="36">
          <cell r="B36" t="str">
            <v>DHP - HZ1CZ1</v>
          </cell>
          <cell r="C36">
            <v>3.2261403645206709E-2</v>
          </cell>
          <cell r="D36">
            <v>2.3692380398754449E-2</v>
          </cell>
          <cell r="E36">
            <v>2.3692380398754449E-2</v>
          </cell>
          <cell r="F36">
            <v>1.2931050080460879E-2</v>
          </cell>
        </row>
        <row r="37">
          <cell r="B37" t="str">
            <v>DHP - HZ1CZ23</v>
          </cell>
          <cell r="C37">
            <v>1.0644758975689617E-2</v>
          </cell>
          <cell r="D37">
            <v>0</v>
          </cell>
          <cell r="E37">
            <v>0</v>
          </cell>
          <cell r="F37">
            <v>0</v>
          </cell>
        </row>
        <row r="38">
          <cell r="B38" t="str">
            <v>DHP - HZ23CZ1</v>
          </cell>
          <cell r="C38">
            <v>0</v>
          </cell>
          <cell r="D38">
            <v>0</v>
          </cell>
          <cell r="E38">
            <v>0</v>
          </cell>
          <cell r="F38">
            <v>2.3801185576297144E-2</v>
          </cell>
        </row>
        <row r="39">
          <cell r="B39" t="str">
            <v>DHP - HZ23CZ23</v>
          </cell>
          <cell r="C39">
            <v>2.8613550828090885E-3</v>
          </cell>
          <cell r="D39">
            <v>0</v>
          </cell>
          <cell r="E39">
            <v>0</v>
          </cell>
          <cell r="F39">
            <v>9.4794076514498494E-3</v>
          </cell>
        </row>
        <row r="40">
          <cell r="B40" t="str">
            <v>DHP - HZ1</v>
          </cell>
          <cell r="C40">
            <v>2.3837771598196254E-2</v>
          </cell>
          <cell r="D40">
            <v>1.8202414545664333E-2</v>
          </cell>
          <cell r="E40">
            <v>1.8202414545664333E-2</v>
          </cell>
          <cell r="F40">
            <v>6.761637103748332E-3</v>
          </cell>
        </row>
        <row r="41">
          <cell r="B41" t="str">
            <v>DHP - HZ23</v>
          </cell>
          <cell r="C41">
            <v>2.0921064233437379E-3</v>
          </cell>
          <cell r="D41">
            <v>0</v>
          </cell>
          <cell r="E41">
            <v>0</v>
          </cell>
          <cell r="F41">
            <v>1.4685339962430082E-2</v>
          </cell>
        </row>
        <row r="42">
          <cell r="B42" t="str">
            <v>DHP - Region</v>
          </cell>
          <cell r="C42">
            <v>1.8421510623943455E-2</v>
          </cell>
          <cell r="D42">
            <v>1.5661991860200661E-2</v>
          </cell>
          <cell r="E42">
            <v>1.5661991860200661E-2</v>
          </cell>
          <cell r="F42">
            <v>9.6871987634867523E-3</v>
          </cell>
        </row>
        <row r="43">
          <cell r="B43" t="str">
            <v>Central AC - CZ1</v>
          </cell>
          <cell r="C43">
            <v>8.7547645191238574E-2</v>
          </cell>
          <cell r="D43">
            <v>1.2325175673207357E-2</v>
          </cell>
          <cell r="E43">
            <v>1.2325175673207357E-2</v>
          </cell>
          <cell r="F43">
            <v>0.14076353391268348</v>
          </cell>
        </row>
        <row r="44">
          <cell r="B44" t="str">
            <v>Central AC - CZ23</v>
          </cell>
          <cell r="C44">
            <v>0.27842841395843276</v>
          </cell>
          <cell r="D44">
            <v>6.8965519290222155E-2</v>
          </cell>
          <cell r="E44">
            <v>6.8965519290222155E-2</v>
          </cell>
          <cell r="F44">
            <v>0.17641272113455647</v>
          </cell>
        </row>
        <row r="45">
          <cell r="B45" t="str">
            <v>Room A/C - CZ1</v>
          </cell>
          <cell r="C45">
            <v>3.8197963209166262E-2</v>
          </cell>
          <cell r="D45">
            <v>5.3226756579866766E-2</v>
          </cell>
          <cell r="E45">
            <v>5.3226756579866766E-2</v>
          </cell>
          <cell r="F45">
            <v>0.21069287259219041</v>
          </cell>
        </row>
        <row r="46">
          <cell r="B46" t="str">
            <v>Room A/C - CZ23</v>
          </cell>
          <cell r="C46">
            <v>9.88884449045868E-2</v>
          </cell>
          <cell r="D46">
            <v>0.10344827665008544</v>
          </cell>
          <cell r="E46">
            <v>0.10344827665008544</v>
          </cell>
          <cell r="F46">
            <v>0.16156829862253547</v>
          </cell>
        </row>
        <row r="47">
          <cell r="B47" t="str">
            <v>Electric WH</v>
          </cell>
          <cell r="C47">
            <v>0.55200000000000005</v>
          </cell>
          <cell r="D47">
            <v>0.94699999999999995</v>
          </cell>
          <cell r="E47">
            <v>0.94699999999999995</v>
          </cell>
          <cell r="F47">
            <v>0.88900000000000001</v>
          </cell>
        </row>
        <row r="48">
          <cell r="B48" t="str">
            <v>DWH &lt;55 inside</v>
          </cell>
          <cell r="C48">
            <v>0.34060273187152323</v>
          </cell>
          <cell r="D48">
            <v>0.69037391065424225</v>
          </cell>
          <cell r="E48">
            <v>0.69037391065424225</v>
          </cell>
          <cell r="F48">
            <v>0.64044035004660882</v>
          </cell>
        </row>
        <row r="49">
          <cell r="B49" t="str">
            <v>DHW &lt;55 outside buffer</v>
          </cell>
          <cell r="C49">
            <v>0.13278888545034082</v>
          </cell>
          <cell r="D49">
            <v>0</v>
          </cell>
          <cell r="E49">
            <v>0</v>
          </cell>
          <cell r="F49">
            <v>3.5084497934898207E-2</v>
          </cell>
        </row>
        <row r="50">
          <cell r="B50" t="str">
            <v>DHW &lt; 55 outside unbuffer</v>
          </cell>
          <cell r="C50">
            <v>0</v>
          </cell>
          <cell r="D50">
            <v>0</v>
          </cell>
          <cell r="E50">
            <v>0</v>
          </cell>
          <cell r="F50">
            <v>0.19050866802895391</v>
          </cell>
        </row>
        <row r="51">
          <cell r="B51" t="str">
            <v>DHW &gt;55 inside</v>
          </cell>
          <cell r="C51">
            <v>4.0633005829326954E-2</v>
          </cell>
          <cell r="D51">
            <v>5.571349522752414E-2</v>
          </cell>
          <cell r="E51">
            <v>5.571349522752414E-2</v>
          </cell>
          <cell r="F51">
            <v>0</v>
          </cell>
        </row>
        <row r="52">
          <cell r="B52" t="str">
            <v>DHW &gt;55 outside buffer</v>
          </cell>
          <cell r="C52">
            <v>1.9105116539180608E-2</v>
          </cell>
          <cell r="D52">
            <v>0</v>
          </cell>
          <cell r="E52">
            <v>0</v>
          </cell>
          <cell r="F52">
            <v>0</v>
          </cell>
        </row>
        <row r="53">
          <cell r="B53" t="str">
            <v>DHW &gt;55 outside unbuffer</v>
          </cell>
          <cell r="C53">
            <v>7.8395734639023578E-4</v>
          </cell>
          <cell r="D53">
            <v>0</v>
          </cell>
          <cell r="E53">
            <v>0</v>
          </cell>
          <cell r="F53">
            <v>0</v>
          </cell>
        </row>
        <row r="54">
          <cell r="B54" t="str">
            <v>Refrigerator</v>
          </cell>
          <cell r="C54">
            <v>1.2831400506742725</v>
          </cell>
          <cell r="D54">
            <v>1.0236201688615751</v>
          </cell>
          <cell r="E54">
            <v>1.0236201688615751</v>
          </cell>
          <cell r="F54">
            <v>1.1963734390534748</v>
          </cell>
        </row>
        <row r="55">
          <cell r="B55" t="str">
            <v>Freezer</v>
          </cell>
          <cell r="C55">
            <v>0.52766223341265472</v>
          </cell>
          <cell r="D55">
            <v>4.7085148422193572E-2</v>
          </cell>
          <cell r="E55">
            <v>4.7085148422193572E-2</v>
          </cell>
          <cell r="F55">
            <v>0.44147575101117187</v>
          </cell>
        </row>
        <row r="56">
          <cell r="B56" t="str">
            <v>Clothes Washer</v>
          </cell>
          <cell r="C56">
            <v>0.98546930096285335</v>
          </cell>
          <cell r="D56">
            <v>0.46477658924872384</v>
          </cell>
          <cell r="E56">
            <v>0.46477658924872384</v>
          </cell>
          <cell r="F56">
            <v>0.95368270905809616</v>
          </cell>
        </row>
        <row r="57">
          <cell r="B57" t="str">
            <v>Clothes Dryer</v>
          </cell>
          <cell r="C57">
            <v>0.93640551858187504</v>
          </cell>
          <cell r="D57">
            <v>0.46266057162974022</v>
          </cell>
          <cell r="E57">
            <v>0.46266057162974022</v>
          </cell>
          <cell r="F57">
            <v>0.88480083438048951</v>
          </cell>
        </row>
        <row r="58">
          <cell r="B58" t="str">
            <v>Dishwasher</v>
          </cell>
          <cell r="C58">
            <v>0.87764489634961651</v>
          </cell>
          <cell r="D58">
            <v>0.78113749066870952</v>
          </cell>
          <cell r="E58">
            <v>0.78113749066870952</v>
          </cell>
          <cell r="F58">
            <v>0.76196535734220561</v>
          </cell>
        </row>
        <row r="59">
          <cell r="B59" t="str">
            <v>Microwave</v>
          </cell>
          <cell r="C59">
            <v>0.95</v>
          </cell>
          <cell r="D59">
            <v>0.95</v>
          </cell>
          <cell r="E59">
            <v>0.95</v>
          </cell>
          <cell r="F59">
            <v>0.95</v>
          </cell>
        </row>
        <row r="60">
          <cell r="B60" t="str">
            <v>Electric Oven</v>
          </cell>
          <cell r="C60">
            <v>0.86895503473004965</v>
          </cell>
          <cell r="D60">
            <v>0.96585088459989477</v>
          </cell>
          <cell r="E60">
            <v>0.96585088459989477</v>
          </cell>
          <cell r="F60">
            <v>0.89920410170315002</v>
          </cell>
        </row>
        <row r="61">
          <cell r="B61" t="str">
            <v>TV</v>
          </cell>
          <cell r="C61">
            <v>2.2906090340948593</v>
          </cell>
          <cell r="D61">
            <v>1.5145007606068333</v>
          </cell>
          <cell r="E61">
            <v>1.5145007606068333</v>
          </cell>
          <cell r="F61">
            <v>2.0454162110233622</v>
          </cell>
        </row>
        <row r="62">
          <cell r="B62" t="str">
            <v>Set top box</v>
          </cell>
          <cell r="C62">
            <v>1.0654190989347723</v>
          </cell>
          <cell r="D62">
            <v>1.038434724492763</v>
          </cell>
          <cell r="E62">
            <v>1.038434724492763</v>
          </cell>
          <cell r="F62">
            <v>1.3170555258448295</v>
          </cell>
        </row>
        <row r="63">
          <cell r="B63" t="str">
            <v>Computer</v>
          </cell>
          <cell r="C63">
            <v>1.6655502145549572</v>
          </cell>
          <cell r="D63">
            <v>0.71239882016544165</v>
          </cell>
          <cell r="E63">
            <v>0.71239882016544165</v>
          </cell>
          <cell r="F63">
            <v>1.1331497454290105</v>
          </cell>
        </row>
        <row r="64">
          <cell r="B64" t="str">
            <v>Monitor</v>
          </cell>
          <cell r="C64">
            <v>1.0109839382712824</v>
          </cell>
          <cell r="D64">
            <v>0.45062457275939666</v>
          </cell>
          <cell r="E64">
            <v>0.45062457275939666</v>
          </cell>
          <cell r="F64">
            <v>0.72198913200149617</v>
          </cell>
        </row>
        <row r="65">
          <cell r="B65" t="str">
            <v>EISA nx</v>
          </cell>
          <cell r="C65">
            <v>0.73183262488926393</v>
          </cell>
          <cell r="D65">
            <v>0.41826483853544827</v>
          </cell>
          <cell r="E65">
            <v>0.41826483853544827</v>
          </cell>
          <cell r="F65">
            <v>0.81140182193357802</v>
          </cell>
        </row>
        <row r="66">
          <cell r="B66" t="str">
            <v>EISA x</v>
          </cell>
          <cell r="C66">
            <v>0.26816737511073607</v>
          </cell>
          <cell r="D66">
            <v>0.58148897029728519</v>
          </cell>
          <cell r="E66">
            <v>0.58148897029728519</v>
          </cell>
          <cell r="F66">
            <v>0.18859817806642193</v>
          </cell>
        </row>
        <row r="67">
          <cell r="B67" t="str">
            <v>WallSqft</v>
          </cell>
          <cell r="C67">
            <v>1802.7725325176218</v>
          </cell>
          <cell r="D67">
            <v>487</v>
          </cell>
          <cell r="F67">
            <v>1216.4209797598855</v>
          </cell>
        </row>
        <row r="68">
          <cell r="B68" t="str">
            <v>AtticSqft</v>
          </cell>
          <cell r="C68">
            <v>1431.3235818765609</v>
          </cell>
          <cell r="D68">
            <v>407</v>
          </cell>
          <cell r="F68">
            <v>1280</v>
          </cell>
        </row>
        <row r="69">
          <cell r="B69" t="str">
            <v>FloorSqft</v>
          </cell>
          <cell r="C69">
            <v>1431.3235818765609</v>
          </cell>
          <cell r="D69">
            <v>390</v>
          </cell>
          <cell r="F69">
            <v>1280</v>
          </cell>
        </row>
        <row r="70">
          <cell r="B70" t="str">
            <v>WindowSqft</v>
          </cell>
          <cell r="C70">
            <v>178.91544773457011</v>
          </cell>
          <cell r="D70">
            <v>174</v>
          </cell>
          <cell r="F70">
            <v>160</v>
          </cell>
        </row>
        <row r="71">
          <cell r="B71" t="str">
            <v>HomeSqft</v>
          </cell>
          <cell r="C71">
            <v>2006</v>
          </cell>
          <cell r="D71">
            <v>1150</v>
          </cell>
          <cell r="E71">
            <v>1150</v>
          </cell>
          <cell r="F71">
            <v>1280</v>
          </cell>
        </row>
        <row r="72">
          <cell r="B72" t="str">
            <v>Lighting</v>
          </cell>
          <cell r="C72">
            <v>63</v>
          </cell>
          <cell r="D72">
            <v>23</v>
          </cell>
          <cell r="E72">
            <v>23</v>
          </cell>
          <cell r="F72">
            <v>34.5</v>
          </cell>
        </row>
        <row r="86">
          <cell r="B86" t="str">
            <v>FORECAST</v>
          </cell>
          <cell r="C86" t="str">
            <v>BLDGTYPE</v>
          </cell>
        </row>
        <row r="87">
          <cell r="B87" t="str">
            <v>Vars</v>
          </cell>
          <cell r="C87" t="str">
            <v>Single Family</v>
          </cell>
          <cell r="D87" t="str">
            <v>Multifamily - Low Rise</v>
          </cell>
          <cell r="E87" t="str">
            <v>Multifamily - High Rise</v>
          </cell>
          <cell r="F87" t="str">
            <v>Manufactured</v>
          </cell>
        </row>
        <row r="88">
          <cell r="B88" t="str">
            <v>Electric FAF - HZ1CZ1</v>
          </cell>
          <cell r="C88">
            <v>1.8379055706406227E-2</v>
          </cell>
          <cell r="D88">
            <v>2.9671514740017984E-2</v>
          </cell>
          <cell r="E88">
            <v>2.9671514740017984E-2</v>
          </cell>
          <cell r="F88">
            <v>0.68310644913823848</v>
          </cell>
        </row>
        <row r="89">
          <cell r="B89" t="str">
            <v>Electric FAF - HZ1CZ23</v>
          </cell>
          <cell r="C89">
            <v>2.412923495568365E-2</v>
          </cell>
          <cell r="D89">
            <v>0</v>
          </cell>
          <cell r="E89">
            <v>0</v>
          </cell>
          <cell r="F89">
            <v>0.53068387215316171</v>
          </cell>
        </row>
        <row r="90">
          <cell r="B90" t="str">
            <v>Electric FAF - HZ23CZ1</v>
          </cell>
          <cell r="C90">
            <v>1.4117647058823532E-2</v>
          </cell>
          <cell r="D90">
            <v>0</v>
          </cell>
          <cell r="E90">
            <v>0</v>
          </cell>
          <cell r="F90">
            <v>0.29641575914254098</v>
          </cell>
        </row>
        <row r="91">
          <cell r="B91" t="str">
            <v>Electric FAF - HZ23CZ23</v>
          </cell>
          <cell r="C91">
            <v>0.14117647058823535</v>
          </cell>
          <cell r="D91">
            <v>0</v>
          </cell>
          <cell r="E91">
            <v>0</v>
          </cell>
          <cell r="F91">
            <v>0.49242118699820225</v>
          </cell>
        </row>
        <row r="92">
          <cell r="B92" t="str">
            <v>Electric FAF - HZ1</v>
          </cell>
          <cell r="C92">
            <v>2.0048426314096562E-2</v>
          </cell>
          <cell r="D92">
            <v>2.279607208754721E-2</v>
          </cell>
          <cell r="E92">
            <v>2.279607208754721E-2</v>
          </cell>
          <cell r="F92">
            <v>0.6103855317692306</v>
          </cell>
        </row>
        <row r="93">
          <cell r="B93" t="str">
            <v>Electric FAF - HZ23</v>
          </cell>
          <cell r="C93">
            <v>8.8458324594873558E-2</v>
          </cell>
          <cell r="D93">
            <v>0</v>
          </cell>
          <cell r="E93">
            <v>0</v>
          </cell>
          <cell r="F93">
            <v>0.42117367880782697</v>
          </cell>
        </row>
        <row r="94">
          <cell r="B94" t="str">
            <v>Electric FAF - Region</v>
          </cell>
          <cell r="C94">
            <v>2.1766292465668989E-2</v>
          </cell>
          <cell r="D94">
            <v>1.96145349060163E-2</v>
          </cell>
          <cell r="E94">
            <v>1.96145349060163E-2</v>
          </cell>
          <cell r="F94">
            <v>0.54052539788177201</v>
          </cell>
        </row>
        <row r="95">
          <cell r="B95" t="str">
            <v>Electric FAF w/ CAC - HZ1CZ1</v>
          </cell>
          <cell r="C95">
            <v>0.13310430527104683</v>
          </cell>
          <cell r="D95">
            <v>0</v>
          </cell>
          <cell r="E95">
            <v>0</v>
          </cell>
          <cell r="F95">
            <v>0.15868069027846163</v>
          </cell>
        </row>
        <row r="96">
          <cell r="B96" t="str">
            <v>Electric FAF w/ CAC - HZ1CZ23</v>
          </cell>
          <cell r="C96">
            <v>0.12117534162825606</v>
          </cell>
          <cell r="D96">
            <v>0</v>
          </cell>
          <cell r="E96">
            <v>0</v>
          </cell>
          <cell r="F96">
            <v>4.8523578535561704E-2</v>
          </cell>
        </row>
        <row r="97">
          <cell r="B97" t="str">
            <v>Electric FAF w/ CAC - HZ23CZ1</v>
          </cell>
          <cell r="C97">
            <v>1.9503476240466618E-2</v>
          </cell>
          <cell r="D97">
            <v>0</v>
          </cell>
          <cell r="E97">
            <v>0</v>
          </cell>
          <cell r="F97">
            <v>8.6847892074621388E-2</v>
          </cell>
        </row>
        <row r="98">
          <cell r="B98" t="str">
            <v>Electric FAF w/ CAC - HZ23CZ23</v>
          </cell>
          <cell r="C98">
            <v>3.0407952417464763E-2</v>
          </cell>
          <cell r="D98">
            <v>0</v>
          </cell>
          <cell r="E98">
            <v>0</v>
          </cell>
          <cell r="F98">
            <v>6.4577174474630405E-2</v>
          </cell>
        </row>
        <row r="99">
          <cell r="B99" t="str">
            <v>Heat Pump - HZ1CZ1</v>
          </cell>
          <cell r="C99">
            <v>7.4095770994953139E-2</v>
          </cell>
          <cell r="D99">
            <v>1.0945836048995988E-3</v>
          </cell>
          <cell r="E99">
            <v>1.0945836048995988E-3</v>
          </cell>
          <cell r="F99">
            <v>0.11042200533666623</v>
          </cell>
        </row>
        <row r="100">
          <cell r="B100" t="str">
            <v>Heat Pump - HZ1CZ23</v>
          </cell>
          <cell r="C100">
            <v>0.1235678638282882</v>
          </cell>
          <cell r="D100">
            <v>4.9999998343195358E-2</v>
          </cell>
          <cell r="E100">
            <v>4.9999998343195358E-2</v>
          </cell>
          <cell r="F100">
            <v>0.3014354043468136</v>
          </cell>
        </row>
        <row r="101">
          <cell r="B101" t="str">
            <v>Heat Pump - HZ23CZ1</v>
          </cell>
          <cell r="C101">
            <v>0.11294117647058827</v>
          </cell>
          <cell r="D101">
            <v>0</v>
          </cell>
          <cell r="E101">
            <v>0</v>
          </cell>
          <cell r="F101">
            <v>1.6598912836278519E-2</v>
          </cell>
        </row>
        <row r="102">
          <cell r="B102" t="str">
            <v>Heat Pump - HZ23CZ23</v>
          </cell>
          <cell r="C102">
            <v>0</v>
          </cell>
          <cell r="D102">
            <v>0</v>
          </cell>
          <cell r="E102">
            <v>0</v>
          </cell>
          <cell r="F102">
            <v>7.8940309013942875E-2</v>
          </cell>
        </row>
        <row r="103">
          <cell r="B103" t="str">
            <v>Heat Pump - HZ1</v>
          </cell>
          <cell r="C103">
            <v>8.8458324594873558E-2</v>
          </cell>
          <cell r="D103">
            <v>1.2426879154171162E-2</v>
          </cell>
          <cell r="E103">
            <v>1.2426879154171162E-2</v>
          </cell>
          <cell r="F103">
            <v>0.20155463070325005</v>
          </cell>
        </row>
        <row r="104">
          <cell r="B104" t="str">
            <v>Heat Pump - HZ23</v>
          </cell>
          <cell r="C104">
            <v>9.6333066453162572E-2</v>
          </cell>
          <cell r="D104">
            <v>0</v>
          </cell>
          <cell r="E104">
            <v>0</v>
          </cell>
          <cell r="F104">
            <v>5.6279359348618191E-2</v>
          </cell>
        </row>
        <row r="105">
          <cell r="B105" t="str">
            <v>Heat Pump - Region</v>
          </cell>
          <cell r="C105">
            <v>8.9373362312324317E-2</v>
          </cell>
          <cell r="D105">
            <v>1.0692519922126772E-2</v>
          </cell>
          <cell r="E105">
            <v>1.0692519922126772E-2</v>
          </cell>
          <cell r="F105">
            <v>0.14791660671834839</v>
          </cell>
        </row>
        <row r="106">
          <cell r="B106" t="str">
            <v>Electric Zonal - HZ1CZ1</v>
          </cell>
          <cell r="C106">
            <v>6.1965327738795109E-2</v>
          </cell>
          <cell r="D106">
            <v>0.85383980263040493</v>
          </cell>
          <cell r="E106">
            <v>0.85383980263040493</v>
          </cell>
          <cell r="F106">
            <v>3.0024948086295324E-2</v>
          </cell>
        </row>
        <row r="107">
          <cell r="B107" t="str">
            <v>Electric Zonal - HZ1CZ23</v>
          </cell>
          <cell r="C107">
            <v>6.7430556561826104E-3</v>
          </cell>
          <cell r="D107">
            <v>0.73333333554240632</v>
          </cell>
          <cell r="E107">
            <v>0.73333333554240632</v>
          </cell>
          <cell r="F107">
            <v>2.9788775817665265E-2</v>
          </cell>
        </row>
        <row r="108">
          <cell r="B108" t="str">
            <v>Electric Zonal - HZ23CZ1</v>
          </cell>
          <cell r="C108">
            <v>1.4117647058823532E-2</v>
          </cell>
          <cell r="D108">
            <v>0.59999998409467525</v>
          </cell>
          <cell r="E108">
            <v>0.59999998409467525</v>
          </cell>
          <cell r="F108">
            <v>3.3197825672557038E-2</v>
          </cell>
        </row>
        <row r="109">
          <cell r="B109" t="str">
            <v>Electric Zonal - HZ23CZ23</v>
          </cell>
          <cell r="C109">
            <v>0</v>
          </cell>
          <cell r="D109">
            <v>0.77777778759587934</v>
          </cell>
          <cell r="E109">
            <v>0.77777778759587934</v>
          </cell>
          <cell r="F109">
            <v>3.9084849826646118E-2</v>
          </cell>
        </row>
        <row r="110">
          <cell r="B110" t="str">
            <v>Electric Zonal - HZ1</v>
          </cell>
          <cell r="C110">
            <v>2.0048426314096562E-2</v>
          </cell>
          <cell r="D110">
            <v>0.82591620954879041</v>
          </cell>
          <cell r="E110">
            <v>0.82591620954879041</v>
          </cell>
          <cell r="F110">
            <v>2.9912270132860779E-2</v>
          </cell>
        </row>
        <row r="111">
          <cell r="B111" t="str">
            <v>Electric Zonal - HZ23</v>
          </cell>
          <cell r="C111">
            <v>1.204163330664532E-2</v>
          </cell>
          <cell r="D111">
            <v>0.71428571563820797</v>
          </cell>
          <cell r="E111">
            <v>0.71428571563820797</v>
          </cell>
          <cell r="F111">
            <v>3.6944930507961368E-2</v>
          </cell>
        </row>
        <row r="112">
          <cell r="B112" t="str">
            <v>Electric Zonal - Region</v>
          </cell>
          <cell r="C112">
            <v>4.1178226016708668E-2</v>
          </cell>
          <cell r="D112">
            <v>0.81033648311148054</v>
          </cell>
          <cell r="E112">
            <v>0.81033648311148054</v>
          </cell>
          <cell r="F112">
            <v>3.2508844225339915E-2</v>
          </cell>
        </row>
        <row r="113">
          <cell r="B113" t="str">
            <v>DHP - HZ1CZ1</v>
          </cell>
          <cell r="C113">
            <v>0</v>
          </cell>
          <cell r="D113">
            <v>2.3692380398754449E-2</v>
          </cell>
          <cell r="E113">
            <v>2.3692380398754449E-2</v>
          </cell>
          <cell r="F113">
            <v>1.2931050080460879E-2</v>
          </cell>
        </row>
        <row r="114">
          <cell r="B114" t="str">
            <v>DHP - HZ1CZ23</v>
          </cell>
          <cell r="C114">
            <v>0</v>
          </cell>
          <cell r="D114">
            <v>0</v>
          </cell>
          <cell r="E114">
            <v>0</v>
          </cell>
          <cell r="F114">
            <v>0</v>
          </cell>
        </row>
        <row r="115">
          <cell r="B115" t="str">
            <v>DHP - HZ23CZ1</v>
          </cell>
          <cell r="C115">
            <v>0</v>
          </cell>
          <cell r="D115">
            <v>0</v>
          </cell>
          <cell r="E115">
            <v>0</v>
          </cell>
          <cell r="F115">
            <v>2.3801185576297144E-2</v>
          </cell>
        </row>
        <row r="116">
          <cell r="B116" t="str">
            <v>DHP - HZ23CZ23</v>
          </cell>
          <cell r="C116">
            <v>0</v>
          </cell>
          <cell r="D116">
            <v>0</v>
          </cell>
          <cell r="E116">
            <v>0</v>
          </cell>
          <cell r="F116">
            <v>9.4794076514498494E-3</v>
          </cell>
        </row>
        <row r="117">
          <cell r="B117" t="str">
            <v>DHP - HZ1</v>
          </cell>
          <cell r="C117">
            <v>0</v>
          </cell>
          <cell r="D117">
            <v>1.8202414545664333E-2</v>
          </cell>
          <cell r="E117">
            <v>1.8202414545664333E-2</v>
          </cell>
          <cell r="F117">
            <v>6.761637103748332E-3</v>
          </cell>
        </row>
        <row r="118">
          <cell r="B118" t="str">
            <v>DHP - HZ23</v>
          </cell>
          <cell r="C118">
            <v>0</v>
          </cell>
          <cell r="D118">
            <v>0</v>
          </cell>
          <cell r="E118">
            <v>0</v>
          </cell>
          <cell r="F118">
            <v>1.4685339962430082E-2</v>
          </cell>
        </row>
        <row r="119">
          <cell r="B119" t="str">
            <v>DHP - Region</v>
          </cell>
          <cell r="C119">
            <v>0</v>
          </cell>
          <cell r="D119">
            <v>1.5661991860200661E-2</v>
          </cell>
          <cell r="E119">
            <v>1.5661991860200661E-2</v>
          </cell>
          <cell r="F119">
            <v>9.6871987634867523E-3</v>
          </cell>
        </row>
        <row r="120">
          <cell r="B120" t="str">
            <v>Central AC - CZ1</v>
          </cell>
          <cell r="C120">
            <v>0.99177648564154341</v>
          </cell>
          <cell r="D120">
            <v>1.2325175673207357E-2</v>
          </cell>
          <cell r="E120">
            <v>1.2325175673207357E-2</v>
          </cell>
          <cell r="F120">
            <v>0.14076353391268348</v>
          </cell>
        </row>
        <row r="121">
          <cell r="B121" t="str">
            <v>Central AC - CZ23</v>
          </cell>
          <cell r="C121">
            <v>0.97720135258324703</v>
          </cell>
          <cell r="D121">
            <v>6.8965519290222155E-2</v>
          </cell>
          <cell r="E121">
            <v>6.8965519290222155E-2</v>
          </cell>
          <cell r="F121">
            <v>0.17641272113455647</v>
          </cell>
        </row>
        <row r="122">
          <cell r="B122" t="str">
            <v>Room A/C - CZ1</v>
          </cell>
          <cell r="C122">
            <v>8.2235143584565747E-3</v>
          </cell>
          <cell r="D122">
            <v>5.3226756579866766E-2</v>
          </cell>
          <cell r="E122">
            <v>5.3226756579866766E-2</v>
          </cell>
          <cell r="F122">
            <v>0.21069287259219041</v>
          </cell>
        </row>
        <row r="123">
          <cell r="B123" t="str">
            <v>Room A/C - CZ23</v>
          </cell>
          <cell r="C123">
            <v>2.2798647416753057E-2</v>
          </cell>
          <cell r="D123">
            <v>0.10344827665008544</v>
          </cell>
          <cell r="E123">
            <v>0.10344827665008544</v>
          </cell>
          <cell r="F123">
            <v>0.16156829862253547</v>
          </cell>
        </row>
        <row r="124">
          <cell r="B124" t="str">
            <v>Electric WH</v>
          </cell>
          <cell r="C124">
            <v>0.55200000000000005</v>
          </cell>
          <cell r="D124">
            <v>0.94699999999999995</v>
          </cell>
          <cell r="E124">
            <v>0.94699999999999995</v>
          </cell>
          <cell r="F124">
            <v>0.88900000000000001</v>
          </cell>
        </row>
        <row r="125">
          <cell r="B125" t="str">
            <v xml:space="preserve">DHW &lt;55 </v>
          </cell>
          <cell r="C125">
            <v>0.58017916240221834</v>
          </cell>
        </row>
        <row r="126">
          <cell r="B126" t="str">
            <v>DHW &gt;55</v>
          </cell>
          <cell r="C126">
            <v>0.4198208375977816</v>
          </cell>
        </row>
        <row r="127">
          <cell r="B127" t="str">
            <v>Refrigerator</v>
          </cell>
          <cell r="C127">
            <v>1.2831400506742725</v>
          </cell>
          <cell r="D127">
            <v>1.0236201688615751</v>
          </cell>
          <cell r="E127">
            <v>1.0236201688615751</v>
          </cell>
          <cell r="F127">
            <v>1.1963734390534748</v>
          </cell>
        </row>
        <row r="128">
          <cell r="B128" t="str">
            <v>Freezer</v>
          </cell>
          <cell r="C128">
            <v>0.52766223341265472</v>
          </cell>
          <cell r="D128">
            <v>4.7085148422193572E-2</v>
          </cell>
          <cell r="E128">
            <v>4.7085148422193572E-2</v>
          </cell>
          <cell r="F128">
            <v>0.44147575101117187</v>
          </cell>
        </row>
        <row r="129">
          <cell r="B129" t="str">
            <v>Clothes Washer</v>
          </cell>
          <cell r="C129">
            <v>0.98546930096285335</v>
          </cell>
          <cell r="D129">
            <v>0.46477658924872384</v>
          </cell>
          <cell r="E129">
            <v>0.46477658924872384</v>
          </cell>
          <cell r="F129">
            <v>0.95368270905809616</v>
          </cell>
        </row>
        <row r="130">
          <cell r="B130" t="str">
            <v>Clothes Dryer</v>
          </cell>
          <cell r="C130">
            <v>0.93640551858187504</v>
          </cell>
          <cell r="D130">
            <v>0.46266057162974022</v>
          </cell>
          <cell r="E130">
            <v>0.46266057162974022</v>
          </cell>
          <cell r="F130">
            <v>0.88480083438048951</v>
          </cell>
        </row>
        <row r="131">
          <cell r="B131" t="str">
            <v>Dishwasher</v>
          </cell>
          <cell r="C131">
            <v>0.87764489634961651</v>
          </cell>
          <cell r="D131">
            <v>0.78113749066870952</v>
          </cell>
          <cell r="E131">
            <v>0.78113749066870952</v>
          </cell>
          <cell r="F131">
            <v>0.76196535734220561</v>
          </cell>
        </row>
        <row r="132">
          <cell r="B132" t="str">
            <v>Microwave</v>
          </cell>
          <cell r="C132">
            <v>0.95</v>
          </cell>
          <cell r="D132">
            <v>0.95</v>
          </cell>
          <cell r="E132">
            <v>0.95</v>
          </cell>
          <cell r="F132">
            <v>0.95</v>
          </cell>
        </row>
        <row r="133">
          <cell r="B133" t="str">
            <v>Electric Oven</v>
          </cell>
          <cell r="C133">
            <v>0.86895503473004965</v>
          </cell>
          <cell r="D133">
            <v>0.96585088459989477</v>
          </cell>
          <cell r="E133">
            <v>0.96585088459989477</v>
          </cell>
          <cell r="F133">
            <v>0.89920410170315002</v>
          </cell>
        </row>
        <row r="134">
          <cell r="B134" t="str">
            <v>TV</v>
          </cell>
          <cell r="C134">
            <v>2.6054137843968896</v>
          </cell>
          <cell r="D134">
            <v>1.5145007606068333</v>
          </cell>
          <cell r="E134">
            <v>1.5145007606068333</v>
          </cell>
          <cell r="F134">
            <v>2.0454162110233622</v>
          </cell>
        </row>
        <row r="135">
          <cell r="B135" t="str">
            <v>Set top box</v>
          </cell>
          <cell r="C135">
            <v>1.0654190989347723</v>
          </cell>
          <cell r="D135">
            <v>1.038434724492763</v>
          </cell>
          <cell r="E135">
            <v>1.038434724492763</v>
          </cell>
          <cell r="F135">
            <v>1.3170555258448295</v>
          </cell>
        </row>
        <row r="136">
          <cell r="B136" t="str">
            <v>Computer</v>
          </cell>
          <cell r="C136">
            <v>1.6074234662188889</v>
          </cell>
          <cell r="D136">
            <v>0.71239882016544165</v>
          </cell>
          <cell r="E136">
            <v>0.71239882016544165</v>
          </cell>
          <cell r="F136">
            <v>1.1331497454290105</v>
          </cell>
        </row>
        <row r="137">
          <cell r="B137" t="str">
            <v>Monitor</v>
          </cell>
          <cell r="C137">
            <v>1.0109839382712824</v>
          </cell>
          <cell r="D137">
            <v>0.45062457275939666</v>
          </cell>
          <cell r="E137">
            <v>0.45062457275939666</v>
          </cell>
          <cell r="F137">
            <v>0.72198913200149617</v>
          </cell>
        </row>
        <row r="138">
          <cell r="B138" t="str">
            <v>EISA nx</v>
          </cell>
          <cell r="C138">
            <v>0.73183262488926393</v>
          </cell>
          <cell r="D138">
            <v>0.41826483853544827</v>
          </cell>
          <cell r="E138">
            <v>0.41826483853544827</v>
          </cell>
          <cell r="F138">
            <v>0.81140182193357802</v>
          </cell>
        </row>
        <row r="139">
          <cell r="B139" t="str">
            <v>EISA x</v>
          </cell>
          <cell r="C139">
            <v>0.26816737511073607</v>
          </cell>
          <cell r="D139">
            <v>0.58148897029728519</v>
          </cell>
          <cell r="E139">
            <v>0.58148897029728519</v>
          </cell>
          <cell r="F139">
            <v>0.18859817806642193</v>
          </cell>
        </row>
        <row r="140">
          <cell r="B140" t="str">
            <v>WallSqft</v>
          </cell>
          <cell r="C140">
            <v>583.40896061568401</v>
          </cell>
        </row>
        <row r="141">
          <cell r="B141" t="str">
            <v>AtticSqft</v>
          </cell>
          <cell r="C141">
            <v>1177.7370772549227</v>
          </cell>
        </row>
        <row r="142">
          <cell r="B142" t="str">
            <v>FloorSqft</v>
          </cell>
          <cell r="C142">
            <v>1177.7370772549227</v>
          </cell>
        </row>
        <row r="143">
          <cell r="B143" t="str">
            <v>WindowSqft</v>
          </cell>
          <cell r="C143">
            <v>147.21713465686534</v>
          </cell>
        </row>
        <row r="144">
          <cell r="B144" t="str">
            <v>HomeSqft</v>
          </cell>
          <cell r="C144">
            <v>2355.4741545098454</v>
          </cell>
        </row>
        <row r="145">
          <cell r="B145" t="str">
            <v>Lighting</v>
          </cell>
          <cell r="C145">
            <v>77</v>
          </cell>
          <cell r="D145">
            <v>23</v>
          </cell>
          <cell r="E145">
            <v>23</v>
          </cell>
          <cell r="F145">
            <v>34.5</v>
          </cell>
        </row>
      </sheetData>
      <sheetData sheetId="12">
        <row r="8">
          <cell r="B8" t="str">
            <v>Multifamily - Low Rise</v>
          </cell>
        </row>
        <row r="9">
          <cell r="B9" t="str">
            <v>Multifamily - High Rise</v>
          </cell>
        </row>
        <row r="10">
          <cell r="B10" t="str">
            <v>Manufactured</v>
          </cell>
        </row>
        <row r="12">
          <cell r="C12">
            <v>0</v>
          </cell>
          <cell r="D12">
            <v>0</v>
          </cell>
          <cell r="E12">
            <v>0</v>
          </cell>
          <cell r="F12">
            <v>0</v>
          </cell>
        </row>
      </sheetData>
      <sheetData sheetId="13">
        <row r="8">
          <cell r="B8" t="str">
            <v>forced air furnace saturation in heating zone 2&amp;3 cooling zone 1</v>
          </cell>
          <cell r="C8">
            <v>3</v>
          </cell>
        </row>
        <row r="9">
          <cell r="B9" t="str">
            <v>forced air furnace saturation in heating zone 2&amp;3 cooling zone 2&amp;3</v>
          </cell>
          <cell r="C9">
            <v>4</v>
          </cell>
        </row>
        <row r="10">
          <cell r="B10" t="str">
            <v>forced air furnace saturation in heating zone 1</v>
          </cell>
          <cell r="C10">
            <v>5</v>
          </cell>
        </row>
        <row r="11">
          <cell r="B11" t="str">
            <v>forced air furnace saturation in heating zone 2&amp;3</v>
          </cell>
          <cell r="C11">
            <v>6</v>
          </cell>
        </row>
        <row r="12">
          <cell r="B12" t="str">
            <v>forced air furnace saturation across region</v>
          </cell>
        </row>
        <row r="13">
          <cell r="B13" t="str">
            <v>forced air furnace saturation w/CAC in heating zone 1 cooling zone 1</v>
          </cell>
          <cell r="C13">
            <v>8</v>
          </cell>
        </row>
        <row r="14">
          <cell r="B14" t="str">
            <v>forced air furnace saturation w/CAC in heating zone 1 cooling zone 2&amp;3</v>
          </cell>
          <cell r="C14">
            <v>9</v>
          </cell>
        </row>
        <row r="15">
          <cell r="B15" t="str">
            <v>forced air furnace saturation w/CAC in heating zone 2&amp;3 cooling zone 1</v>
          </cell>
          <cell r="C15">
            <v>10</v>
          </cell>
        </row>
        <row r="16">
          <cell r="B16" t="str">
            <v>forced air furnace saturation w/CAC in heating zone 2&amp;3 cooling zone 2&amp;3</v>
          </cell>
          <cell r="C16">
            <v>11</v>
          </cell>
        </row>
        <row r="17">
          <cell r="B17" t="str">
            <v>air source heat pump saturation in heating zone 1 cooling zone 1</v>
          </cell>
          <cell r="C17">
            <v>12</v>
          </cell>
        </row>
        <row r="18">
          <cell r="B18" t="str">
            <v>air source heat pump saturation in heating zone 1 cooling zone 2&amp;3</v>
          </cell>
          <cell r="C18">
            <v>13</v>
          </cell>
        </row>
        <row r="19">
          <cell r="B19" t="str">
            <v>air source heat pump saturation in heating zone 2&amp;3 cooling zone 1</v>
          </cell>
          <cell r="C19">
            <v>14</v>
          </cell>
        </row>
        <row r="20">
          <cell r="B20" t="str">
            <v>air source heat pump saturation in heating zone 2&amp;3 cooling zone 2&amp;3</v>
          </cell>
          <cell r="C20">
            <v>15</v>
          </cell>
        </row>
        <row r="21">
          <cell r="B21" t="str">
            <v>air source heat pump saturation in heating zone 1</v>
          </cell>
        </row>
        <row r="22">
          <cell r="B22" t="str">
            <v>air source heat pump saturation in heating zone 2&amp;3</v>
          </cell>
        </row>
        <row r="23">
          <cell r="B23" t="str">
            <v>air source heat pump saturation across region</v>
          </cell>
        </row>
        <row r="24">
          <cell r="B24" t="str">
            <v>forced air furnace saturation in heating zone 1 cooling zone 1</v>
          </cell>
          <cell r="C24">
            <v>19</v>
          </cell>
        </row>
        <row r="25">
          <cell r="B25" t="str">
            <v>forced air furnace saturation in heating zone 1 cooling zone 2&amp;3</v>
          </cell>
          <cell r="C25">
            <v>20</v>
          </cell>
        </row>
        <row r="26">
          <cell r="B26" t="str">
            <v>forced air furnace saturation in heating zone 2&amp;3 cooling zone 1</v>
          </cell>
          <cell r="C26">
            <v>21</v>
          </cell>
        </row>
        <row r="27">
          <cell r="B27" t="str">
            <v>forced air furnace saturation in heating zone 2&amp;3 cooling zone 2&amp;3</v>
          </cell>
          <cell r="C27">
            <v>22</v>
          </cell>
        </row>
        <row r="28">
          <cell r="B28" t="str">
            <v>forced air furnace saturation in heating zone 1</v>
          </cell>
          <cell r="C28">
            <v>23</v>
          </cell>
        </row>
        <row r="29">
          <cell r="B29" t="str">
            <v>forced air furnace saturation in heating zone 2&amp;3</v>
          </cell>
          <cell r="C29">
            <v>24</v>
          </cell>
        </row>
        <row r="30">
          <cell r="B30" t="str">
            <v>forced air furnace saturation across region</v>
          </cell>
        </row>
        <row r="31">
          <cell r="B31" t="str">
            <v>ductless heat pump saturation in heating zone 1 cooling zone 1</v>
          </cell>
          <cell r="C31">
            <v>26</v>
          </cell>
        </row>
        <row r="32">
          <cell r="B32" t="str">
            <v>ductless heat pump saturation in heating zone 1 cooling zone 2&amp;3</v>
          </cell>
          <cell r="C32">
            <v>27</v>
          </cell>
        </row>
        <row r="33">
          <cell r="B33" t="str">
            <v>ductless heat pump saturation in heating zone 2&amp;3 cooling zone 1</v>
          </cell>
          <cell r="C33">
            <v>28</v>
          </cell>
        </row>
        <row r="34">
          <cell r="B34" t="str">
            <v>ductless heat pump saturation in heating zone 2&amp;3 cooling zone 2&amp;3</v>
          </cell>
          <cell r="C34">
            <v>29</v>
          </cell>
        </row>
        <row r="35">
          <cell r="B35" t="str">
            <v>ductless heat pump saturation in heating zone 1</v>
          </cell>
          <cell r="C35">
            <v>30</v>
          </cell>
        </row>
        <row r="36">
          <cell r="B36" t="str">
            <v>ductless heat pump saturation in heating zone 2&amp;3</v>
          </cell>
          <cell r="C36">
            <v>31</v>
          </cell>
        </row>
        <row r="37">
          <cell r="B37" t="str">
            <v>ductless heat pump saturation across region</v>
          </cell>
        </row>
        <row r="38">
          <cell r="B38" t="str">
            <v>central air conditioner saturation in cooling zone 1</v>
          </cell>
          <cell r="C38">
            <v>33</v>
          </cell>
        </row>
        <row r="39">
          <cell r="B39" t="str">
            <v>central air conditioner saturation in cooling zone 2&amp;3</v>
          </cell>
          <cell r="C39">
            <v>34</v>
          </cell>
        </row>
        <row r="40">
          <cell r="B40" t="str">
            <v>room air conditioner saturation in cooling zone 1</v>
          </cell>
          <cell r="C40">
            <v>35</v>
          </cell>
        </row>
        <row r="41">
          <cell r="B41" t="str">
            <v>room air conditioner saturation in cooling zone 2&amp;3</v>
          </cell>
          <cell r="C41">
            <v>36</v>
          </cell>
        </row>
        <row r="42">
          <cell r="B42" t="str">
            <v>Electric water heater saturation in region</v>
          </cell>
        </row>
        <row r="43">
          <cell r="B43" t="str">
            <v>Electric water heater &lt; 55 gal inside conditioned space</v>
          </cell>
          <cell r="C43">
            <v>38</v>
          </cell>
        </row>
        <row r="44">
          <cell r="B44" t="str">
            <v>Electric water heater &lt; 55 gal in buffered space</v>
          </cell>
          <cell r="C44">
            <v>39</v>
          </cell>
        </row>
        <row r="45">
          <cell r="B45" t="str">
            <v>Electric water heater &lt; 55 gal in unbuffered space</v>
          </cell>
        </row>
        <row r="46">
          <cell r="B46" t="str">
            <v>Electric water heater &gt;= 55 gal inside conditioned space</v>
          </cell>
          <cell r="C46">
            <v>41</v>
          </cell>
        </row>
        <row r="47">
          <cell r="B47" t="str">
            <v>Electric water heater &gt;= 55 gal in buffered space</v>
          </cell>
          <cell r="C47">
            <v>42</v>
          </cell>
        </row>
        <row r="48">
          <cell r="B48" t="str">
            <v>Electric water heater &gt;= 55 gal in unbuffered space</v>
          </cell>
        </row>
        <row r="49">
          <cell r="B49" t="str">
            <v>Saturation of Refrigerator in homes</v>
          </cell>
          <cell r="C49">
            <v>44</v>
          </cell>
        </row>
        <row r="50">
          <cell r="B50" t="str">
            <v>Saturation of Freezer in homes</v>
          </cell>
          <cell r="C50">
            <v>45</v>
          </cell>
        </row>
        <row r="51">
          <cell r="B51" t="str">
            <v>Saturation of Clothes Washer in homes</v>
          </cell>
          <cell r="C51">
            <v>46</v>
          </cell>
        </row>
        <row r="52">
          <cell r="B52" t="str">
            <v>Saturation of Clothes Dryer in homes</v>
          </cell>
          <cell r="C52">
            <v>47</v>
          </cell>
        </row>
        <row r="53">
          <cell r="B53" t="str">
            <v>Saturation of Dishwasher in homes</v>
          </cell>
          <cell r="C53">
            <v>48</v>
          </cell>
        </row>
        <row r="54">
          <cell r="B54" t="str">
            <v>Saturation of Microwave in homes</v>
          </cell>
          <cell r="C54">
            <v>49</v>
          </cell>
        </row>
        <row r="55">
          <cell r="B55" t="str">
            <v>Saturation of Electric Oven in homes</v>
          </cell>
          <cell r="C55">
            <v>50</v>
          </cell>
        </row>
        <row r="56">
          <cell r="B56" t="str">
            <v>Saturation of TV in homes</v>
          </cell>
          <cell r="C56">
            <v>51</v>
          </cell>
        </row>
        <row r="57">
          <cell r="B57" t="str">
            <v>Saturation of Set top box in homes</v>
          </cell>
          <cell r="C57">
            <v>52</v>
          </cell>
        </row>
        <row r="58">
          <cell r="B58" t="str">
            <v>Saturation of Computer in homes</v>
          </cell>
          <cell r="C58">
            <v>53</v>
          </cell>
        </row>
        <row r="59">
          <cell r="B59" t="str">
            <v>Saturation of Monitor in homes</v>
          </cell>
          <cell r="C59">
            <v>54</v>
          </cell>
        </row>
        <row r="60">
          <cell r="B60" t="str">
            <v>Saturation of EISA-nonexempt bulbs in homes</v>
          </cell>
          <cell r="C60">
            <v>55</v>
          </cell>
        </row>
        <row r="61">
          <cell r="B61" t="str">
            <v>Saturation of EISA-exempt bulbs in homes</v>
          </cell>
          <cell r="C61">
            <v>56</v>
          </cell>
        </row>
        <row r="62">
          <cell r="B62" t="str">
            <v>Average square feet of walls</v>
          </cell>
        </row>
        <row r="63">
          <cell r="B63" t="str">
            <v>Average square feet of attic</v>
          </cell>
        </row>
        <row r="64">
          <cell r="B64" t="str">
            <v>Average square feet of floors</v>
          </cell>
        </row>
        <row r="65">
          <cell r="B65" t="str">
            <v>Average square feet of windows</v>
          </cell>
        </row>
        <row r="66">
          <cell r="B66" t="str">
            <v>Averagetotal square feet of homes</v>
          </cell>
        </row>
        <row r="67">
          <cell r="B67" t="str">
            <v>Number of bulbs per house</v>
          </cell>
        </row>
      </sheetData>
      <sheetData sheetId="14">
        <row r="8">
          <cell r="B8" t="str">
            <v>Workshop</v>
          </cell>
          <cell r="C8" t="str">
            <v>Other</v>
          </cell>
          <cell r="D8" t="str">
            <v>Other</v>
          </cell>
          <cell r="E8" t="str">
            <v>Other</v>
          </cell>
        </row>
        <row r="9">
          <cell r="B9" t="str">
            <v>Skilled Nursing</v>
          </cell>
        </row>
        <row r="10">
          <cell r="B10" t="str">
            <v>Warehouse</v>
          </cell>
        </row>
        <row r="11">
          <cell r="B11" t="str">
            <v>Other</v>
          </cell>
        </row>
        <row r="13">
          <cell r="D13" t="str">
            <v>Characteristics</v>
          </cell>
        </row>
        <row r="14">
          <cell r="C14" t="str">
            <v>NPPC BUILDTYPE</v>
          </cell>
          <cell r="D14" t="str">
            <v>Primary Activity</v>
          </cell>
          <cell r="E14" t="str">
            <v>Gross Floor Area</v>
          </cell>
          <cell r="F14" t="str">
            <v>Number of Stories</v>
          </cell>
        </row>
        <row r="15">
          <cell r="C15" t="str">
            <v>Large Off</v>
          </cell>
          <cell r="D15" t="str">
            <v>Office</v>
          </cell>
          <cell r="E15" t="str">
            <v>&gt; 100,000</v>
          </cell>
          <cell r="F15" t="str">
            <v>Any</v>
          </cell>
        </row>
        <row r="16">
          <cell r="C16" t="str">
            <v>Medium Off</v>
          </cell>
          <cell r="D16" t="str">
            <v>Office</v>
          </cell>
          <cell r="E16" t="str">
            <v>20,000 to 100,000</v>
          </cell>
          <cell r="F16" t="str">
            <v>Any</v>
          </cell>
        </row>
        <row r="17">
          <cell r="C17" t="str">
            <v>Small Off</v>
          </cell>
          <cell r="D17" t="str">
            <v>Office</v>
          </cell>
          <cell r="E17" t="str">
            <v>&lt; 20,000</v>
          </cell>
          <cell r="F17" t="str">
            <v>Any</v>
          </cell>
        </row>
        <row r="18">
          <cell r="C18" t="str">
            <v>Big Box</v>
          </cell>
          <cell r="D18" t="str">
            <v>Retail</v>
          </cell>
          <cell r="E18" t="str">
            <v>&gt; 50,000</v>
          </cell>
          <cell r="F18">
            <v>1</v>
          </cell>
        </row>
        <row r="19">
          <cell r="C19" t="str">
            <v>Small Box</v>
          </cell>
          <cell r="D19" t="str">
            <v>Retail</v>
          </cell>
          <cell r="E19" t="str">
            <v>&lt;50,000</v>
          </cell>
          <cell r="F19">
            <v>1</v>
          </cell>
        </row>
        <row r="20">
          <cell r="C20" t="str">
            <v>High End</v>
          </cell>
          <cell r="D20" t="str">
            <v>Retail</v>
          </cell>
          <cell r="E20" t="str">
            <v>&lt; 20,000</v>
          </cell>
          <cell r="F20">
            <v>1</v>
          </cell>
        </row>
        <row r="21">
          <cell r="C21" t="str">
            <v>Anchor</v>
          </cell>
          <cell r="D21" t="str">
            <v>Retail</v>
          </cell>
          <cell r="E21" t="str">
            <v>&gt; 50,000</v>
          </cell>
          <cell r="F21" t="str">
            <v>&gt;1</v>
          </cell>
        </row>
        <row r="22">
          <cell r="C22" t="str">
            <v>K-12</v>
          </cell>
          <cell r="D22" t="str">
            <v>School</v>
          </cell>
          <cell r="E22" t="str">
            <v>Any</v>
          </cell>
          <cell r="F22" t="str">
            <v>Any</v>
          </cell>
        </row>
        <row r="23">
          <cell r="C23" t="str">
            <v>University</v>
          </cell>
          <cell r="D23" t="str">
            <v>School</v>
          </cell>
          <cell r="E23" t="str">
            <v>Any</v>
          </cell>
          <cell r="F23" t="str">
            <v>Any</v>
          </cell>
        </row>
        <row r="24">
          <cell r="C24" t="str">
            <v>Warehouse</v>
          </cell>
          <cell r="D24" t="str">
            <v>Warehouse</v>
          </cell>
          <cell r="E24" t="str">
            <v>Any</v>
          </cell>
          <cell r="F24" t="str">
            <v>Any</v>
          </cell>
        </row>
        <row r="25">
          <cell r="C25" t="str">
            <v>Supermarket</v>
          </cell>
          <cell r="D25" t="str">
            <v>Retail Food</v>
          </cell>
          <cell r="E25" t="str">
            <v>&gt; 5000</v>
          </cell>
          <cell r="F25" t="str">
            <v>Any</v>
          </cell>
        </row>
        <row r="26">
          <cell r="C26" t="str">
            <v>MIniMart</v>
          </cell>
          <cell r="D26" t="str">
            <v>Retail Food</v>
          </cell>
          <cell r="E26" t="str">
            <v>&lt;= 5000</v>
          </cell>
          <cell r="F26" t="str">
            <v>Any</v>
          </cell>
        </row>
        <row r="27">
          <cell r="C27" t="str">
            <v>Restaurant</v>
          </cell>
          <cell r="D27" t="str">
            <v>Retail Food</v>
          </cell>
          <cell r="E27" t="str">
            <v>Any</v>
          </cell>
          <cell r="F27" t="str">
            <v>Any</v>
          </cell>
        </row>
        <row r="28">
          <cell r="C28" t="str">
            <v>Lodging</v>
          </cell>
          <cell r="D28" t="str">
            <v>Lodging</v>
          </cell>
          <cell r="E28" t="str">
            <v>Any</v>
          </cell>
          <cell r="F28" t="str">
            <v>Any</v>
          </cell>
        </row>
        <row r="29">
          <cell r="C29" t="str">
            <v>Hospital</v>
          </cell>
          <cell r="D29" t="str">
            <v>Health Care</v>
          </cell>
          <cell r="E29" t="str">
            <v>Any</v>
          </cell>
          <cell r="F29" t="str">
            <v>Any</v>
          </cell>
        </row>
        <row r="30">
          <cell r="C30" t="str">
            <v>OtherHealth</v>
          </cell>
          <cell r="D30" t="str">
            <v>Health Care</v>
          </cell>
          <cell r="E30" t="str">
            <v>Any</v>
          </cell>
          <cell r="F30" t="str">
            <v>Any</v>
          </cell>
        </row>
        <row r="31">
          <cell r="C31" t="str">
            <v>Other</v>
          </cell>
          <cell r="D31" t="str">
            <v>Other</v>
          </cell>
          <cell r="E31" t="str">
            <v>Any</v>
          </cell>
          <cell r="F31" t="str">
            <v>Any</v>
          </cell>
        </row>
      </sheetData>
      <sheetData sheetId="15">
        <row r="8">
          <cell r="C8" t="str">
            <v>OR new homes</v>
          </cell>
        </row>
        <row r="9">
          <cell r="C9" t="str">
            <v>OR existing homes</v>
          </cell>
        </row>
        <row r="10">
          <cell r="C10" t="str">
            <v>WA new homes</v>
          </cell>
        </row>
        <row r="11">
          <cell r="C11" t="str">
            <v>WA existing homes</v>
          </cell>
        </row>
        <row r="12">
          <cell r="C12" t="str">
            <v>Region new homes</v>
          </cell>
        </row>
        <row r="13">
          <cell r="C13" t="str">
            <v>Region existing homes</v>
          </cell>
        </row>
      </sheetData>
      <sheetData sheetId="16">
        <row r="8">
          <cell r="B8" t="str">
            <v>Electric FAF - HZ1</v>
          </cell>
        </row>
        <row r="9">
          <cell r="B9" t="str">
            <v>Electric FAF - HZ23</v>
          </cell>
        </row>
        <row r="10">
          <cell r="B10" t="str">
            <v>Electric FAF - Region</v>
          </cell>
        </row>
        <row r="11">
          <cell r="B11" t="str">
            <v>Electric FAF w/ CAC - HZ1CZ1</v>
          </cell>
        </row>
        <row r="12">
          <cell r="B12" t="str">
            <v>Electric FAF w/ CAC - HZ1CZ23</v>
          </cell>
        </row>
        <row r="13">
          <cell r="B13" t="str">
            <v>Electric FAF w/ CAC - HZ23CZ1</v>
          </cell>
        </row>
        <row r="14">
          <cell r="B14" t="str">
            <v>Electric FAF w/ CAC - HZ23CZ23</v>
          </cell>
        </row>
        <row r="15">
          <cell r="B15" t="str">
            <v>Heat Pump - HZ1CZ1</v>
          </cell>
        </row>
        <row r="16">
          <cell r="B16" t="str">
            <v>Heat Pump - HZ1CZ23</v>
          </cell>
        </row>
        <row r="17">
          <cell r="B17" t="str">
            <v>Heat Pump - HZ23CZ1</v>
          </cell>
        </row>
        <row r="18">
          <cell r="B18" t="str">
            <v>Heat Pump - HZ23CZ23</v>
          </cell>
        </row>
        <row r="19">
          <cell r="B19" t="str">
            <v>Heat Pump - HZ1</v>
          </cell>
        </row>
        <row r="20">
          <cell r="B20" t="str">
            <v>Heat Pump - HZ23</v>
          </cell>
        </row>
        <row r="21">
          <cell r="B21" t="str">
            <v>Heat Pump - Region</v>
          </cell>
        </row>
        <row r="22">
          <cell r="B22" t="str">
            <v>Electric Zonal - HZ1CZ1</v>
          </cell>
        </row>
        <row r="23">
          <cell r="B23" t="str">
            <v>Electric Zonal - HZ1CZ23</v>
          </cell>
        </row>
        <row r="24">
          <cell r="B24" t="str">
            <v>Electric Zonal - HZ23CZ1</v>
          </cell>
        </row>
        <row r="25">
          <cell r="B25" t="str">
            <v>Electric Zonal - HZ23CZ23</v>
          </cell>
        </row>
        <row r="26">
          <cell r="B26" t="str">
            <v>Electric Zonal - HZ1</v>
          </cell>
        </row>
        <row r="27">
          <cell r="B27" t="str">
            <v>Electric Zonal - HZ23</v>
          </cell>
        </row>
        <row r="28">
          <cell r="B28" t="str">
            <v>Electric Zonal - Region</v>
          </cell>
        </row>
        <row r="29">
          <cell r="B29" t="str">
            <v>DHP - HZ1CZ1</v>
          </cell>
        </row>
        <row r="30">
          <cell r="B30" t="str">
            <v>DHP - HZ1CZ23</v>
          </cell>
        </row>
        <row r="31">
          <cell r="B31" t="str">
            <v>DHP - HZ23CZ1</v>
          </cell>
        </row>
        <row r="32">
          <cell r="B32" t="str">
            <v>DHP - HZ23CZ23</v>
          </cell>
        </row>
        <row r="33">
          <cell r="B33" t="str">
            <v>DHP - HZ1</v>
          </cell>
        </row>
        <row r="34">
          <cell r="B34" t="str">
            <v>DHP - HZ23</v>
          </cell>
        </row>
        <row r="35">
          <cell r="B35" t="str">
            <v>DHP - Region</v>
          </cell>
        </row>
        <row r="36">
          <cell r="B36" t="str">
            <v>Central AC - CZ1</v>
          </cell>
        </row>
        <row r="37">
          <cell r="B37" t="str">
            <v>Central AC - CZ23</v>
          </cell>
        </row>
        <row r="38">
          <cell r="B38" t="str">
            <v>Room A/C - CZ1</v>
          </cell>
        </row>
        <row r="39">
          <cell r="B39" t="str">
            <v>Room A/C - CZ23</v>
          </cell>
        </row>
        <row r="40">
          <cell r="B40" t="str">
            <v>DWH &lt;55 inside</v>
          </cell>
        </row>
        <row r="41">
          <cell r="B41" t="str">
            <v>DHW &lt;55 outside buffer</v>
          </cell>
        </row>
        <row r="42">
          <cell r="B42" t="str">
            <v>DHW &lt; 55 outside unbuffer</v>
          </cell>
        </row>
        <row r="43">
          <cell r="B43" t="str">
            <v>DHW &gt;55 inside</v>
          </cell>
        </row>
        <row r="44">
          <cell r="B44" t="str">
            <v>DHW &gt;55 outside buffer</v>
          </cell>
        </row>
        <row r="45">
          <cell r="B45" t="str">
            <v>DHW &gt;55 outside unbuffer</v>
          </cell>
        </row>
        <row r="46">
          <cell r="B46" t="str">
            <v>Refrigerator</v>
          </cell>
        </row>
        <row r="47">
          <cell r="B47" t="str">
            <v>Freezer</v>
          </cell>
        </row>
        <row r="48">
          <cell r="B48" t="str">
            <v>Clothes Washer</v>
          </cell>
        </row>
        <row r="49">
          <cell r="B49" t="str">
            <v>Clothes Dryer</v>
          </cell>
        </row>
        <row r="50">
          <cell r="B50" t="str">
            <v>Dishwasher</v>
          </cell>
        </row>
        <row r="51">
          <cell r="B51" t="str">
            <v>Microwave</v>
          </cell>
        </row>
        <row r="52">
          <cell r="B52" t="str">
            <v>Electric Oven</v>
          </cell>
        </row>
        <row r="53">
          <cell r="B53" t="str">
            <v>Computer</v>
          </cell>
        </row>
        <row r="54">
          <cell r="B54" t="str">
            <v>Monitor</v>
          </cell>
        </row>
        <row r="55">
          <cell r="B55" t="str">
            <v>EISA nx</v>
          </cell>
        </row>
        <row r="56">
          <cell r="B56" t="str">
            <v>EISA x</v>
          </cell>
        </row>
        <row r="57">
          <cell r="B57" t="str">
            <v>WallSqft</v>
          </cell>
        </row>
        <row r="58">
          <cell r="B58" t="str">
            <v>AtticSqft</v>
          </cell>
        </row>
        <row r="59">
          <cell r="B59" t="str">
            <v>FloorSqft</v>
          </cell>
        </row>
        <row r="60">
          <cell r="B60" t="str">
            <v>WindowSqft</v>
          </cell>
        </row>
        <row r="61">
          <cell r="B61" t="str">
            <v>HomeSqft</v>
          </cell>
        </row>
        <row r="62">
          <cell r="B62" t="str">
            <v>Lighting</v>
          </cell>
        </row>
        <row r="63">
          <cell r="B63">
            <v>0</v>
          </cell>
        </row>
        <row r="64">
          <cell r="B64">
            <v>0</v>
          </cell>
        </row>
        <row r="65">
          <cell r="B65">
            <v>0</v>
          </cell>
        </row>
        <row r="66">
          <cell r="B66">
            <v>0</v>
          </cell>
        </row>
        <row r="67">
          <cell r="B67">
            <v>0</v>
          </cell>
        </row>
        <row r="68">
          <cell r="B68">
            <v>0</v>
          </cell>
        </row>
      </sheetData>
      <sheetData sheetId="17">
        <row r="8">
          <cell r="B8" t="str">
            <v>HVAC</v>
          </cell>
          <cell r="C8" t="str">
            <v>Envelope</v>
          </cell>
          <cell r="D8" t="str">
            <v>Insulation</v>
          </cell>
          <cell r="E8" t="str">
            <v>Attic Insulation</v>
          </cell>
          <cell r="F8" t="str">
            <v>Low/No insulation</v>
          </cell>
        </row>
        <row r="9">
          <cell r="B9" t="str">
            <v>HVAC</v>
          </cell>
          <cell r="C9" t="str">
            <v>Envelope</v>
          </cell>
          <cell r="D9" t="str">
            <v>Insulation</v>
          </cell>
          <cell r="E9" t="str">
            <v>Wall Insulation</v>
          </cell>
          <cell r="F9" t="str">
            <v>Low/No insulation</v>
          </cell>
        </row>
        <row r="10">
          <cell r="B10" t="str">
            <v>HVAC</v>
          </cell>
          <cell r="C10" t="str">
            <v>Envelope</v>
          </cell>
          <cell r="D10" t="str">
            <v>Insulation</v>
          </cell>
          <cell r="E10" t="str">
            <v xml:space="preserve">Floor Insulation </v>
          </cell>
          <cell r="F10" t="str">
            <v>Low/No insulation</v>
          </cell>
        </row>
        <row r="11">
          <cell r="B11" t="str">
            <v>HVAC</v>
          </cell>
          <cell r="C11" t="str">
            <v>Envelope</v>
          </cell>
          <cell r="D11" t="str">
            <v>Insulation</v>
          </cell>
          <cell r="E11" t="str">
            <v>Windows</v>
          </cell>
          <cell r="F11" t="str">
            <v>Single/Double Pane</v>
          </cell>
        </row>
        <row r="12">
          <cell r="B12" t="str">
            <v>HVAC</v>
          </cell>
          <cell r="C12" t="str">
            <v>Envelope</v>
          </cell>
          <cell r="D12" t="str">
            <v>Insulation</v>
          </cell>
          <cell r="E12" t="str">
            <v>Infiltration</v>
          </cell>
          <cell r="F12" t="str">
            <v>High leakage</v>
          </cell>
        </row>
        <row r="13">
          <cell r="B13" t="str">
            <v>HVAC</v>
          </cell>
          <cell r="C13" t="str">
            <v>Envelope</v>
          </cell>
          <cell r="D13" t="str">
            <v>Insulation</v>
          </cell>
          <cell r="E13" t="str">
            <v>Attic Insulation</v>
          </cell>
          <cell r="F13" t="str">
            <v>Code-avg</v>
          </cell>
        </row>
        <row r="14">
          <cell r="B14" t="str">
            <v>HVAC</v>
          </cell>
          <cell r="C14" t="str">
            <v>Envelope</v>
          </cell>
          <cell r="D14" t="str">
            <v>Insulation</v>
          </cell>
          <cell r="E14" t="str">
            <v>Wall Insulation</v>
          </cell>
          <cell r="F14" t="str">
            <v>Code-avg</v>
          </cell>
        </row>
        <row r="15">
          <cell r="B15" t="str">
            <v>HVAC</v>
          </cell>
          <cell r="C15" t="str">
            <v>Envelope</v>
          </cell>
          <cell r="D15" t="str">
            <v>Insulation</v>
          </cell>
          <cell r="E15" t="str">
            <v xml:space="preserve">Floor Insulation </v>
          </cell>
          <cell r="F15" t="str">
            <v>Code-avg</v>
          </cell>
        </row>
        <row r="16">
          <cell r="B16" t="str">
            <v>HVAC</v>
          </cell>
          <cell r="C16" t="str">
            <v>Envelope</v>
          </cell>
          <cell r="D16" t="str">
            <v>Insulation</v>
          </cell>
          <cell r="E16" t="str">
            <v>Windows</v>
          </cell>
          <cell r="F16" t="str">
            <v>Code-avg</v>
          </cell>
        </row>
        <row r="17">
          <cell r="B17" t="str">
            <v>HVAC</v>
          </cell>
          <cell r="C17" t="str">
            <v>Envelope</v>
          </cell>
          <cell r="D17" t="str">
            <v>Insulation</v>
          </cell>
          <cell r="E17" t="str">
            <v>Infiltration</v>
          </cell>
          <cell r="F17" t="str">
            <v>Code-avg</v>
          </cell>
        </row>
        <row r="18">
          <cell r="B18" t="str">
            <v>HVAC</v>
          </cell>
          <cell r="C18" t="str">
            <v>Heat Recovery</v>
          </cell>
          <cell r="D18" t="str">
            <v>Heat Recovery Improvements</v>
          </cell>
          <cell r="E18" t="str">
            <v>HRV</v>
          </cell>
          <cell r="F18" t="str">
            <v>Natural Ventilation</v>
          </cell>
        </row>
        <row r="19">
          <cell r="B19" t="str">
            <v>HVAC</v>
          </cell>
          <cell r="C19" t="str">
            <v>HVAC System</v>
          </cell>
          <cell r="D19" t="str">
            <v>Variable Speed Heat Pumps</v>
          </cell>
          <cell r="E19" t="str">
            <v>VS ASHP 12.0 HSPF/18 SEER + PTCS</v>
          </cell>
          <cell r="F19" t="str">
            <v>8.5HSPF/14SEER</v>
          </cell>
        </row>
        <row r="20">
          <cell r="B20" t="str">
            <v>HVAC</v>
          </cell>
          <cell r="C20" t="str">
            <v>HVAC System</v>
          </cell>
          <cell r="D20" t="str">
            <v>Air Source Heat Pump</v>
          </cell>
          <cell r="E20" t="str">
            <v>ASHP 9.0 HSPF/14 SEER</v>
          </cell>
          <cell r="F20" t="str">
            <v>8.5HSPF/14SEER</v>
          </cell>
        </row>
        <row r="21">
          <cell r="B21" t="str">
            <v>HVAC</v>
          </cell>
          <cell r="C21" t="str">
            <v>HVAC System</v>
          </cell>
          <cell r="D21" t="str">
            <v>Air Source Heat Pump</v>
          </cell>
          <cell r="E21" t="str">
            <v>ASHP 8.5 HSPF/14 SEER</v>
          </cell>
          <cell r="F21" t="str">
            <v>Electric FAF</v>
          </cell>
        </row>
        <row r="22">
          <cell r="B22" t="str">
            <v>HVAC</v>
          </cell>
          <cell r="C22" t="str">
            <v>HVAC System</v>
          </cell>
          <cell r="D22" t="str">
            <v>Ductless Heat Pump</v>
          </cell>
          <cell r="E22" t="str">
            <v>DHP 9.5 HSPF</v>
          </cell>
          <cell r="F22" t="str">
            <v>Zonal</v>
          </cell>
        </row>
        <row r="23">
          <cell r="B23" t="str">
            <v>HVAC</v>
          </cell>
          <cell r="C23" t="str">
            <v>HVAC System</v>
          </cell>
          <cell r="D23" t="str">
            <v>Ductless Heat Pump</v>
          </cell>
          <cell r="E23" t="str">
            <v>DHP 9.5 HSPF</v>
          </cell>
          <cell r="F23" t="str">
            <v>Electric FAF</v>
          </cell>
        </row>
        <row r="24">
          <cell r="B24" t="str">
            <v>HVAC</v>
          </cell>
          <cell r="C24" t="str">
            <v>HVAC System</v>
          </cell>
          <cell r="D24" t="str">
            <v>Duct Sealing</v>
          </cell>
          <cell r="E24" t="str">
            <v>PTCS-level sealing</v>
          </cell>
          <cell r="F24" t="str">
            <v>Leaky ducts</v>
          </cell>
        </row>
        <row r="25">
          <cell r="B25" t="str">
            <v>HVAC</v>
          </cell>
          <cell r="C25" t="str">
            <v>HVAC System</v>
          </cell>
          <cell r="D25" t="str">
            <v>Furnace Fan</v>
          </cell>
          <cell r="E25" t="str">
            <v>BPM motor</v>
          </cell>
          <cell r="F25" t="str">
            <v>PSC motor</v>
          </cell>
        </row>
        <row r="26">
          <cell r="B26" t="str">
            <v>HVAC</v>
          </cell>
          <cell r="C26" t="str">
            <v>HVAC System</v>
          </cell>
          <cell r="D26" t="str">
            <v>Whole House Fan</v>
          </cell>
          <cell r="E26" t="str">
            <v>Whole House Fan</v>
          </cell>
          <cell r="F26" t="str">
            <v>No Fan</v>
          </cell>
        </row>
        <row r="27">
          <cell r="B27" t="str">
            <v>HVAC</v>
          </cell>
          <cell r="C27" t="str">
            <v>HVAC System Controls</v>
          </cell>
          <cell r="D27" t="str">
            <v>Thermostats</v>
          </cell>
          <cell r="E27" t="str">
            <v>WIFI enabled tstats</v>
          </cell>
          <cell r="F27" t="str">
            <v>Manual thermostat</v>
          </cell>
        </row>
        <row r="28">
          <cell r="B28" t="str">
            <v>HVAC/Water Heating</v>
          </cell>
          <cell r="C28" t="str">
            <v>HVAC System/Water Heaters</v>
          </cell>
          <cell r="D28" t="str">
            <v>Combo DHP/HPWH units</v>
          </cell>
          <cell r="E28" t="str">
            <v>DHP + HPWH</v>
          </cell>
          <cell r="F28" t="str">
            <v>ER space heat/0.95 EF WH</v>
          </cell>
        </row>
        <row r="29">
          <cell r="B29" t="str">
            <v>Lighting</v>
          </cell>
          <cell r="C29" t="str">
            <v>Lamps/Fixtures</v>
          </cell>
          <cell r="D29" t="str">
            <v>Lamps</v>
          </cell>
          <cell r="E29" t="str">
            <v>LED/CFL Standard</v>
          </cell>
          <cell r="F29" t="str">
            <v>EISA 2014 &amp; 2020</v>
          </cell>
        </row>
        <row r="30">
          <cell r="B30" t="str">
            <v>Lighting</v>
          </cell>
          <cell r="C30" t="str">
            <v>Lamps/Fixtures</v>
          </cell>
          <cell r="D30" t="str">
            <v>Lamps</v>
          </cell>
          <cell r="E30" t="str">
            <v>LED/CFL Specialty</v>
          </cell>
          <cell r="F30" t="str">
            <v>Incandescent</v>
          </cell>
        </row>
        <row r="31">
          <cell r="B31" t="str">
            <v>Lighting</v>
          </cell>
          <cell r="C31" t="str">
            <v>Lighting Controls</v>
          </cell>
          <cell r="D31" t="str">
            <v>Lighting Controls</v>
          </cell>
          <cell r="E31" t="str">
            <v>Daylighting/Occ Sensors</v>
          </cell>
          <cell r="F31" t="str">
            <v>No Controls</v>
          </cell>
        </row>
        <row r="32">
          <cell r="B32" t="str">
            <v>Motors/Drives</v>
          </cell>
          <cell r="C32" t="str">
            <v>Motors/Drives Controls</v>
          </cell>
          <cell r="D32" t="str">
            <v>Motors/Drives Control Improvements (VFD)</v>
          </cell>
          <cell r="E32" t="str">
            <v>VSD Pump for well water</v>
          </cell>
          <cell r="F32" t="str">
            <v>Single-Speed Motor</v>
          </cell>
        </row>
        <row r="33">
          <cell r="B33" t="str">
            <v>Refrigeration</v>
          </cell>
          <cell r="C33" t="str">
            <v>Freezers</v>
          </cell>
          <cell r="D33" t="str">
            <v>Freezers</v>
          </cell>
          <cell r="E33" t="str">
            <v>ENERGY STAR freezer</v>
          </cell>
          <cell r="F33" t="str">
            <v>Fed Std 2014</v>
          </cell>
        </row>
        <row r="34">
          <cell r="B34" t="str">
            <v>Refrigeration</v>
          </cell>
          <cell r="C34" t="str">
            <v>Refrigerators</v>
          </cell>
          <cell r="D34" t="str">
            <v>Refrigerators</v>
          </cell>
          <cell r="E34" t="str">
            <v>ENERGY STAR fridge</v>
          </cell>
          <cell r="F34" t="str">
            <v>Fed Std 2014</v>
          </cell>
        </row>
        <row r="35">
          <cell r="B35" t="str">
            <v>Water Heating</v>
          </cell>
          <cell r="C35" t="str">
            <v>Pipe Insulation</v>
          </cell>
          <cell r="D35" t="str">
            <v>Pipe Insulation</v>
          </cell>
          <cell r="E35" t="str">
            <v>R4 insulation</v>
          </cell>
          <cell r="F35" t="str">
            <v>No Insulation</v>
          </cell>
        </row>
        <row r="36">
          <cell r="B36" t="str">
            <v>Water Heating</v>
          </cell>
          <cell r="C36" t="str">
            <v>Water Heaters</v>
          </cell>
          <cell r="D36" t="str">
            <v>Drain Water Heat Recovery</v>
          </cell>
          <cell r="E36" t="str">
            <v>Heat recovery unit</v>
          </cell>
          <cell r="F36" t="str">
            <v>No Heat Recovery</v>
          </cell>
        </row>
        <row r="37">
          <cell r="B37" t="str">
            <v>Water Heating</v>
          </cell>
          <cell r="C37" t="str">
            <v>Water Heaters</v>
          </cell>
          <cell r="D37" t="str">
            <v>Heat Pump Water Heaters</v>
          </cell>
          <cell r="E37" t="str">
            <v>HPWH Tier 1+</v>
          </cell>
          <cell r="F37" t="str">
            <v>0.95 EF WH</v>
          </cell>
        </row>
        <row r="38">
          <cell r="B38" t="str">
            <v>Water Heating</v>
          </cell>
          <cell r="C38" t="str">
            <v>Water Heaters</v>
          </cell>
          <cell r="D38" t="str">
            <v>Solar Water Heaters</v>
          </cell>
          <cell r="E38" t="str">
            <v>SRCC certified SWH</v>
          </cell>
          <cell r="F38" t="str">
            <v>Standard WH</v>
          </cell>
        </row>
        <row r="39">
          <cell r="B39" t="str">
            <v>Water Heating</v>
          </cell>
          <cell r="C39" t="str">
            <v>Water Using Devices</v>
          </cell>
          <cell r="D39" t="str">
            <v>Dishwashers</v>
          </cell>
          <cell r="E39" t="str">
            <v>ENERGY STAR Dishwasher</v>
          </cell>
          <cell r="F39" t="str">
            <v>Fed Std 2013</v>
          </cell>
        </row>
        <row r="40">
          <cell r="B40" t="str">
            <v>Water Heating</v>
          </cell>
          <cell r="C40" t="str">
            <v>Water Using Devices</v>
          </cell>
          <cell r="D40" t="str">
            <v>Clothes Washers</v>
          </cell>
          <cell r="E40" t="str">
            <v>ENERGY STAR Clothes Washer</v>
          </cell>
          <cell r="F40" t="str">
            <v>Fed Std 2015</v>
          </cell>
        </row>
        <row r="41">
          <cell r="B41" t="str">
            <v>Water Heating</v>
          </cell>
          <cell r="C41" t="str">
            <v>Water Using Devices</v>
          </cell>
          <cell r="D41" t="str">
            <v>Showerheads</v>
          </cell>
          <cell r="E41" t="str">
            <v>1.5 GPM</v>
          </cell>
          <cell r="F41" t="str">
            <v>2.5 GPM</v>
          </cell>
        </row>
        <row r="42">
          <cell r="B42" t="str">
            <v>Water Heating</v>
          </cell>
          <cell r="C42" t="str">
            <v>Water Using Devices</v>
          </cell>
          <cell r="D42" t="str">
            <v>Aerators</v>
          </cell>
          <cell r="E42" t="str">
            <v>1.0 GPM</v>
          </cell>
          <cell r="F42" t="str">
            <v>2.5 GPM</v>
          </cell>
        </row>
        <row r="43">
          <cell r="B43" t="str">
            <v>Whole Bldg/Meter Level</v>
          </cell>
          <cell r="C43" t="str">
            <v>Whole Bldg/Meter Level System Improvements</v>
          </cell>
          <cell r="D43" t="str">
            <v>Photovoltaics</v>
          </cell>
          <cell r="E43" t="str">
            <v>PV system</v>
          </cell>
          <cell r="F43" t="str">
            <v>No PV system</v>
          </cell>
        </row>
        <row r="44">
          <cell r="B44" t="str">
            <v>Whole Bldg/Meter Level</v>
          </cell>
          <cell r="C44" t="str">
            <v>Whole Bldg/Meter Level System Improvements</v>
          </cell>
          <cell r="D44" t="str">
            <v>Behavioral</v>
          </cell>
          <cell r="E44" t="str">
            <v>Home Energy Reports</v>
          </cell>
          <cell r="F44" t="str">
            <v>No Report</v>
          </cell>
        </row>
        <row r="45">
          <cell r="B45" t="str">
            <v>Whole Bldg/Meter Level</v>
          </cell>
          <cell r="C45" t="str">
            <v>Whole Bldg/Meter Level System Improvements</v>
          </cell>
          <cell r="D45" t="str">
            <v>Automation</v>
          </cell>
          <cell r="E45" t="str">
            <v>Smart Devices</v>
          </cell>
          <cell r="F45" t="str">
            <v>Standard Home</v>
          </cell>
        </row>
        <row r="46">
          <cell r="B46" t="str">
            <v>Electronics</v>
          </cell>
          <cell r="C46" t="str">
            <v>Plug Load</v>
          </cell>
          <cell r="D46" t="str">
            <v>Electric Vehicle Supply Equipment</v>
          </cell>
          <cell r="E46" t="str">
            <v>Efficient EVSE</v>
          </cell>
          <cell r="F46" t="str">
            <v>Standard EVSE</v>
          </cell>
        </row>
        <row r="47">
          <cell r="B47" t="str">
            <v>HVAC</v>
          </cell>
          <cell r="C47" t="str">
            <v>HVAC System</v>
          </cell>
          <cell r="D47" t="str">
            <v>Geothermal Heat Pump</v>
          </cell>
          <cell r="E47" t="str">
            <v>ENERGY STAR qualified</v>
          </cell>
          <cell r="F47" t="str">
            <v>ASHP</v>
          </cell>
        </row>
        <row r="48">
          <cell r="B48" t="str">
            <v>HVAC</v>
          </cell>
          <cell r="C48" t="str">
            <v>HVAC System</v>
          </cell>
          <cell r="D48" t="str">
            <v>Commissioning Controls Sizing</v>
          </cell>
          <cell r="E48" t="str">
            <v>Controls Commissioning &amp; Sizing</v>
          </cell>
          <cell r="F48" t="str">
            <v>Standard installation</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tro"/>
      <sheetName val="Dashboard"/>
      <sheetName val="HRV"/>
      <sheetName val="PTCS"/>
      <sheetName val="DHP"/>
      <sheetName val="VSHPUpgrade"/>
      <sheetName val="HPUpgrade"/>
      <sheetName val="AdjustedOutputsSF"/>
      <sheetName val="SEEMoutput"/>
      <sheetName val="SEEM"/>
      <sheetName val="SEEMinput"/>
      <sheetName val="InputMap"/>
      <sheetName val="RTF Guide to SEEM"/>
      <sheetName val="HZCZWeight"/>
      <sheetName val="Ventilation"/>
      <sheetName val="PackageCosts"/>
      <sheetName val="DHW"/>
      <sheetName val="HZone"/>
      <sheetName val="(QGains)"/>
      <sheetName val="(Tons) (Furnsize)"/>
      <sheetName val="(CFMmult) (HPcntrl) (Tcntrl)"/>
      <sheetName val="(SDLeak)(RDLeak)"/>
      <sheetName val="(SDRval) (RDRval)"/>
      <sheetName val="(Rfloor)"/>
      <sheetName val="(Rextwall)"/>
      <sheetName val="(Rceiling)"/>
      <sheetName val="(Uwindow)(SHGC)"/>
      <sheetName val="(CFM50)"/>
      <sheetName val="Constants"/>
      <sheetName val="RTF Prototypes"/>
      <sheetName val="Calibration"/>
      <sheetName val="setpointschedule_heat"/>
      <sheetName val="setpointschedule_cool"/>
      <sheetName val="Qgains_schedule"/>
      <sheetName val="Wgains_schedule"/>
      <sheetName val="fanschedule"/>
      <sheetName val="draw_schedule"/>
      <sheetName val="SEEMReadMe"/>
      <sheetName val="Reference"/>
      <sheetName val="About"/>
      <sheetName val="HP_Curves"/>
      <sheetName val="DHP_Curves"/>
      <sheetName val="ToDo"/>
      <sheetName val="SF RNC equip_SEEM_v3"/>
    </sheetNames>
    <sheetDataSet>
      <sheetData sheetId="0"/>
      <sheetData sheetId="1"/>
      <sheetData sheetId="2">
        <row r="10">
          <cell r="AO10">
            <v>671.33042414840406</v>
          </cell>
          <cell r="AP10">
            <v>0</v>
          </cell>
          <cell r="AQ10">
            <v>29.836260506567328</v>
          </cell>
          <cell r="AR10">
            <v>-13.681898010000008</v>
          </cell>
          <cell r="AS10">
            <v>0</v>
          </cell>
          <cell r="AT10">
            <v>0</v>
          </cell>
          <cell r="AU10">
            <v>0</v>
          </cell>
          <cell r="AV10">
            <v>0</v>
          </cell>
          <cell r="AW10">
            <v>126.70797773367477</v>
          </cell>
          <cell r="AX10">
            <v>10.727489577603283</v>
          </cell>
        </row>
        <row r="11">
          <cell r="AO11">
            <v>671.33042414840406</v>
          </cell>
          <cell r="AP11">
            <v>0</v>
          </cell>
          <cell r="AQ11">
            <v>29.836260506567328</v>
          </cell>
          <cell r="AR11">
            <v>8.4630364199999857</v>
          </cell>
          <cell r="AS11">
            <v>0</v>
          </cell>
          <cell r="AT11">
            <v>0</v>
          </cell>
          <cell r="AU11">
            <v>0</v>
          </cell>
          <cell r="AV11">
            <v>0</v>
          </cell>
          <cell r="AW11">
            <v>126.70797773367477</v>
          </cell>
          <cell r="AX11">
            <v>10.727489577603283</v>
          </cell>
        </row>
        <row r="12">
          <cell r="AO12">
            <v>671.33042414840406</v>
          </cell>
          <cell r="AP12">
            <v>0</v>
          </cell>
          <cell r="AQ12">
            <v>29.836260506567328</v>
          </cell>
          <cell r="AR12">
            <v>33.60562826999994</v>
          </cell>
          <cell r="AS12">
            <v>0</v>
          </cell>
          <cell r="AT12">
            <v>0</v>
          </cell>
          <cell r="AU12">
            <v>0</v>
          </cell>
          <cell r="AV12">
            <v>0</v>
          </cell>
          <cell r="AW12">
            <v>126.70797773367477</v>
          </cell>
          <cell r="AX12">
            <v>10.727489577603283</v>
          </cell>
        </row>
        <row r="13">
          <cell r="AO13">
            <v>961.07248711120326</v>
          </cell>
          <cell r="AP13">
            <v>0</v>
          </cell>
          <cell r="AQ13">
            <v>31.395332218582979</v>
          </cell>
          <cell r="AR13">
            <v>-13.644004430000008</v>
          </cell>
          <cell r="AS13">
            <v>0</v>
          </cell>
          <cell r="AT13">
            <v>0</v>
          </cell>
          <cell r="AU13">
            <v>0</v>
          </cell>
          <cell r="AV13">
            <v>0</v>
          </cell>
          <cell r="AW13">
            <v>138.22254243896504</v>
          </cell>
          <cell r="AX13">
            <v>11.702348265082845</v>
          </cell>
        </row>
        <row r="14">
          <cell r="AO14">
            <v>961.07248711120326</v>
          </cell>
          <cell r="AP14">
            <v>0</v>
          </cell>
          <cell r="AQ14">
            <v>31.395332218582979</v>
          </cell>
          <cell r="AR14">
            <v>8.6228920500000008</v>
          </cell>
          <cell r="AS14">
            <v>0</v>
          </cell>
          <cell r="AT14">
            <v>0</v>
          </cell>
          <cell r="AU14">
            <v>0</v>
          </cell>
          <cell r="AV14">
            <v>0</v>
          </cell>
          <cell r="AW14">
            <v>138.22254243896504</v>
          </cell>
          <cell r="AX14">
            <v>11.702348265082845</v>
          </cell>
        </row>
        <row r="15">
          <cell r="AO15">
            <v>961.07248711120326</v>
          </cell>
          <cell r="AP15">
            <v>0</v>
          </cell>
          <cell r="AQ15">
            <v>31.395332218582979</v>
          </cell>
          <cell r="AR15">
            <v>34.239409340000094</v>
          </cell>
          <cell r="AS15">
            <v>0</v>
          </cell>
          <cell r="AT15">
            <v>0</v>
          </cell>
          <cell r="AU15">
            <v>0</v>
          </cell>
          <cell r="AV15">
            <v>0</v>
          </cell>
          <cell r="AW15">
            <v>138.22254243896504</v>
          </cell>
          <cell r="AX15">
            <v>11.702348265082845</v>
          </cell>
        </row>
        <row r="16">
          <cell r="AO16">
            <v>1073.2278989875481</v>
          </cell>
          <cell r="AP16">
            <v>0</v>
          </cell>
          <cell r="AQ16">
            <v>25.848460476492637</v>
          </cell>
          <cell r="AR16">
            <v>-14.553040199999975</v>
          </cell>
          <cell r="AS16">
            <v>0</v>
          </cell>
          <cell r="AT16">
            <v>0</v>
          </cell>
          <cell r="AU16">
            <v>0</v>
          </cell>
          <cell r="AV16">
            <v>0</v>
          </cell>
          <cell r="AW16">
            <v>154.35286183291106</v>
          </cell>
          <cell r="AX16">
            <v>13.067991031047221</v>
          </cell>
        </row>
        <row r="17">
          <cell r="AO17">
            <v>1073.2278989875481</v>
          </cell>
          <cell r="AP17">
            <v>0</v>
          </cell>
          <cell r="AQ17">
            <v>25.848460476492637</v>
          </cell>
          <cell r="AR17">
            <v>7.7348274800000194</v>
          </cell>
          <cell r="AS17">
            <v>0</v>
          </cell>
          <cell r="AT17">
            <v>0</v>
          </cell>
          <cell r="AU17">
            <v>0</v>
          </cell>
          <cell r="AV17">
            <v>0</v>
          </cell>
          <cell r="AW17">
            <v>154.35286183291106</v>
          </cell>
          <cell r="AX17">
            <v>13.067991031047221</v>
          </cell>
        </row>
        <row r="18">
          <cell r="AO18">
            <v>1073.2278989875481</v>
          </cell>
          <cell r="AP18">
            <v>0</v>
          </cell>
          <cell r="AQ18">
            <v>25.848460476492637</v>
          </cell>
          <cell r="AR18">
            <v>33.341646940000039</v>
          </cell>
          <cell r="AS18">
            <v>0</v>
          </cell>
          <cell r="AT18">
            <v>0</v>
          </cell>
          <cell r="AU18">
            <v>0</v>
          </cell>
          <cell r="AV18">
            <v>0</v>
          </cell>
          <cell r="AW18">
            <v>154.35286183291106</v>
          </cell>
          <cell r="AX18">
            <v>13.067991031047221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codeName="Sheet6"/>
  <dimension ref="C1:F27"/>
  <sheetViews>
    <sheetView topLeftCell="C1" workbookViewId="0">
      <selection activeCell="D32" sqref="D32"/>
    </sheetView>
  </sheetViews>
  <sheetFormatPr defaultRowHeight="15"/>
  <cols>
    <col min="1" max="1" width="4" style="65" customWidth="1"/>
    <col min="2" max="2" width="4.28515625" style="65" customWidth="1"/>
    <col min="3" max="3" width="28.140625" style="65" customWidth="1"/>
    <col min="4" max="4" width="69.85546875" style="65" customWidth="1"/>
    <col min="5" max="5" width="55.140625" style="65" customWidth="1"/>
    <col min="6" max="6" width="61.42578125" style="65" customWidth="1"/>
    <col min="7" max="16384" width="9.140625" style="65"/>
  </cols>
  <sheetData>
    <row r="1" spans="3:6" ht="15.75" thickBot="1"/>
    <row r="2" spans="3:6" ht="19.5" thickBot="1">
      <c r="C2" s="66" t="s">
        <v>154</v>
      </c>
      <c r="D2" s="67" t="s">
        <v>448</v>
      </c>
      <c r="E2" s="67"/>
      <c r="F2" s="68"/>
    </row>
    <row r="3" spans="3:6">
      <c r="C3" s="69" t="s">
        <v>1</v>
      </c>
      <c r="D3" s="69" t="s">
        <v>155</v>
      </c>
      <c r="E3" s="69" t="s">
        <v>156</v>
      </c>
      <c r="F3" s="69" t="s">
        <v>157</v>
      </c>
    </row>
    <row r="4" spans="3:6">
      <c r="C4" s="70" t="s">
        <v>158</v>
      </c>
      <c r="D4" s="71" t="s">
        <v>449</v>
      </c>
      <c r="E4" s="72"/>
      <c r="F4" s="73"/>
    </row>
    <row r="5" spans="3:6" ht="30">
      <c r="C5" s="70" t="s">
        <v>159</v>
      </c>
      <c r="D5" s="74" t="s">
        <v>450</v>
      </c>
      <c r="E5" s="72"/>
      <c r="F5" s="73"/>
    </row>
    <row r="6" spans="3:6">
      <c r="C6" s="70" t="s">
        <v>160</v>
      </c>
      <c r="D6" s="74" t="s">
        <v>451</v>
      </c>
      <c r="E6" s="74"/>
      <c r="F6" s="73"/>
    </row>
    <row r="7" spans="3:6">
      <c r="C7" s="70" t="s">
        <v>161</v>
      </c>
      <c r="D7" s="74" t="s">
        <v>452</v>
      </c>
      <c r="E7" s="74"/>
      <c r="F7" s="73"/>
    </row>
    <row r="8" spans="3:6">
      <c r="C8" s="70" t="s">
        <v>162</v>
      </c>
      <c r="D8" s="74" t="s">
        <v>453</v>
      </c>
      <c r="E8" s="75"/>
      <c r="F8" s="73"/>
    </row>
    <row r="9" spans="3:6">
      <c r="C9" s="70" t="s">
        <v>163</v>
      </c>
      <c r="D9" s="74" t="s">
        <v>454</v>
      </c>
      <c r="E9" s="75"/>
      <c r="F9" s="73"/>
    </row>
    <row r="10" spans="3:6">
      <c r="C10" s="70" t="s">
        <v>164</v>
      </c>
      <c r="D10" s="74" t="s">
        <v>455</v>
      </c>
      <c r="E10" s="74"/>
      <c r="F10" s="73" t="s">
        <v>458</v>
      </c>
    </row>
    <row r="11" spans="3:6">
      <c r="C11" s="70" t="s">
        <v>165</v>
      </c>
      <c r="D11" s="76">
        <v>20</v>
      </c>
      <c r="E11" s="75"/>
      <c r="F11" s="73" t="s">
        <v>459</v>
      </c>
    </row>
    <row r="12" spans="3:6">
      <c r="C12" s="70" t="s">
        <v>166</v>
      </c>
      <c r="D12" s="76" t="s">
        <v>456</v>
      </c>
      <c r="E12" s="77"/>
      <c r="F12" s="73"/>
    </row>
    <row r="13" spans="3:6">
      <c r="C13" s="70" t="s">
        <v>167</v>
      </c>
      <c r="D13" s="76" t="s">
        <v>457</v>
      </c>
      <c r="E13" s="75"/>
      <c r="F13" s="73"/>
    </row>
    <row r="21" spans="3:3">
      <c r="C21" s="78"/>
    </row>
    <row r="22" spans="3:3">
      <c r="C22" s="78"/>
    </row>
    <row r="23" spans="3:3">
      <c r="C23" s="78"/>
    </row>
    <row r="24" spans="3:3">
      <c r="C24" s="78"/>
    </row>
    <row r="25" spans="3:3">
      <c r="C25" s="78"/>
    </row>
    <row r="26" spans="3:3">
      <c r="C26" s="78"/>
    </row>
    <row r="27" spans="3:3">
      <c r="C27" s="7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D21"/>
  <sheetViews>
    <sheetView topLeftCell="E1" workbookViewId="0">
      <selection activeCell="J16" sqref="J16"/>
    </sheetView>
  </sheetViews>
  <sheetFormatPr defaultRowHeight="12.75"/>
  <cols>
    <col min="1" max="2" width="21.85546875" style="144" customWidth="1"/>
    <col min="3" max="3" width="40.28515625" style="144" bestFit="1" customWidth="1"/>
    <col min="4" max="4" width="12.28515625" style="144" bestFit="1" customWidth="1"/>
    <col min="5" max="5" width="30.5703125" style="144" bestFit="1" customWidth="1"/>
    <col min="6" max="16384" width="9.140625" style="144"/>
  </cols>
  <sheetData>
    <row r="1" spans="1:56" ht="15.75" thickBot="1">
      <c r="A1" s="136" t="s">
        <v>460</v>
      </c>
      <c r="B1" s="136" t="s">
        <v>461</v>
      </c>
      <c r="C1" s="136" t="s">
        <v>462</v>
      </c>
      <c r="D1" s="136" t="s">
        <v>463</v>
      </c>
      <c r="E1" s="136" t="s">
        <v>464</v>
      </c>
      <c r="F1" s="136" t="s">
        <v>465</v>
      </c>
      <c r="G1" s="136" t="s">
        <v>466</v>
      </c>
      <c r="H1" s="136" t="s">
        <v>467</v>
      </c>
      <c r="I1" s="136" t="s">
        <v>52</v>
      </c>
      <c r="J1" s="136" t="s">
        <v>53</v>
      </c>
      <c r="K1" s="137">
        <v>2016</v>
      </c>
      <c r="L1" s="138">
        <v>2017</v>
      </c>
      <c r="M1" s="138">
        <v>2018</v>
      </c>
      <c r="N1" s="138">
        <v>2019</v>
      </c>
      <c r="O1" s="138">
        <v>2020</v>
      </c>
      <c r="P1" s="138">
        <v>2021</v>
      </c>
      <c r="Q1" s="138">
        <v>2022</v>
      </c>
      <c r="R1" s="138">
        <v>2023</v>
      </c>
      <c r="S1" s="138">
        <v>2024</v>
      </c>
      <c r="T1" s="138">
        <v>2025</v>
      </c>
      <c r="U1" s="138">
        <v>2026</v>
      </c>
      <c r="V1" s="138">
        <v>2027</v>
      </c>
      <c r="W1" s="138">
        <v>2028</v>
      </c>
      <c r="X1" s="138">
        <v>2029</v>
      </c>
      <c r="Y1" s="138">
        <v>2030</v>
      </c>
      <c r="Z1" s="138">
        <v>2031</v>
      </c>
      <c r="AA1" s="138">
        <v>2032</v>
      </c>
      <c r="AB1" s="138">
        <v>2033</v>
      </c>
      <c r="AC1" s="138">
        <v>2034</v>
      </c>
      <c r="AD1" s="138">
        <v>2035</v>
      </c>
      <c r="AE1" s="139" t="s">
        <v>383</v>
      </c>
      <c r="AF1" s="140" t="s">
        <v>468</v>
      </c>
      <c r="AG1" s="141"/>
      <c r="AH1" s="141"/>
      <c r="AI1" s="141"/>
      <c r="AJ1" s="141"/>
      <c r="AK1" s="141"/>
      <c r="AL1" s="141"/>
      <c r="AM1" s="141"/>
      <c r="AN1" s="141"/>
      <c r="AO1" s="141"/>
      <c r="AP1" s="141"/>
      <c r="AQ1" s="142"/>
      <c r="AR1" s="143"/>
      <c r="AS1" s="140" t="s">
        <v>469</v>
      </c>
      <c r="AT1" s="141"/>
      <c r="AU1" s="141"/>
      <c r="AV1" s="141"/>
      <c r="AW1" s="141"/>
      <c r="AX1" s="141"/>
      <c r="AY1" s="141"/>
      <c r="AZ1" s="141"/>
      <c r="BA1" s="141"/>
      <c r="BB1" s="141"/>
      <c r="BC1" s="141"/>
      <c r="BD1" s="142"/>
    </row>
    <row r="2" spans="1:56" ht="15">
      <c r="A2" s="136"/>
      <c r="B2" s="136"/>
      <c r="C2" s="136"/>
      <c r="D2" s="136"/>
      <c r="E2" s="136"/>
      <c r="F2" s="136" t="s">
        <v>389</v>
      </c>
      <c r="G2" s="136" t="s">
        <v>128</v>
      </c>
      <c r="H2" s="136" t="s">
        <v>51</v>
      </c>
      <c r="I2" s="136">
        <v>1</v>
      </c>
      <c r="J2" s="136"/>
      <c r="K2" s="145" t="str">
        <f>CONCATENATE("aMW_",K$1)</f>
        <v>aMW_2016</v>
      </c>
      <c r="L2" s="145" t="str">
        <f t="shared" ref="L2:AD2" si="0">CONCATENATE("aMW_",L$1)</f>
        <v>aMW_2017</v>
      </c>
      <c r="M2" s="145" t="str">
        <f t="shared" si="0"/>
        <v>aMW_2018</v>
      </c>
      <c r="N2" s="145" t="str">
        <f t="shared" si="0"/>
        <v>aMW_2019</v>
      </c>
      <c r="O2" s="145" t="str">
        <f t="shared" si="0"/>
        <v>aMW_2020</v>
      </c>
      <c r="P2" s="145" t="str">
        <f t="shared" si="0"/>
        <v>aMW_2021</v>
      </c>
      <c r="Q2" s="145" t="str">
        <f t="shared" si="0"/>
        <v>aMW_2022</v>
      </c>
      <c r="R2" s="145" t="str">
        <f t="shared" si="0"/>
        <v>aMW_2023</v>
      </c>
      <c r="S2" s="145" t="str">
        <f t="shared" si="0"/>
        <v>aMW_2024</v>
      </c>
      <c r="T2" s="145" t="str">
        <f t="shared" si="0"/>
        <v>aMW_2025</v>
      </c>
      <c r="U2" s="145" t="str">
        <f t="shared" si="0"/>
        <v>aMW_2026</v>
      </c>
      <c r="V2" s="145" t="str">
        <f t="shared" si="0"/>
        <v>aMW_2027</v>
      </c>
      <c r="W2" s="145" t="str">
        <f t="shared" si="0"/>
        <v>aMW_2028</v>
      </c>
      <c r="X2" s="145" t="str">
        <f t="shared" si="0"/>
        <v>aMW_2029</v>
      </c>
      <c r="Y2" s="145" t="str">
        <f t="shared" si="0"/>
        <v>aMW_2030</v>
      </c>
      <c r="Z2" s="145" t="str">
        <f t="shared" si="0"/>
        <v>aMW_2031</v>
      </c>
      <c r="AA2" s="145" t="str">
        <f t="shared" si="0"/>
        <v>aMW_2032</v>
      </c>
      <c r="AB2" s="145" t="str">
        <f t="shared" si="0"/>
        <v>aMW_2033</v>
      </c>
      <c r="AC2" s="145" t="str">
        <f t="shared" si="0"/>
        <v>aMW_2034</v>
      </c>
      <c r="AD2" s="145" t="str">
        <f t="shared" si="0"/>
        <v>aMW_2035</v>
      </c>
      <c r="AE2" s="146" t="s">
        <v>383</v>
      </c>
      <c r="AF2" s="147" t="s">
        <v>139</v>
      </c>
      <c r="AG2" s="147" t="s">
        <v>140</v>
      </c>
      <c r="AH2" s="147" t="s">
        <v>141</v>
      </c>
      <c r="AI2" s="147" t="s">
        <v>142</v>
      </c>
      <c r="AJ2" s="147" t="s">
        <v>143</v>
      </c>
      <c r="AK2" s="147" t="s">
        <v>144</v>
      </c>
      <c r="AL2" s="147" t="s">
        <v>145</v>
      </c>
      <c r="AM2" s="147" t="s">
        <v>146</v>
      </c>
      <c r="AN2" s="147" t="s">
        <v>147</v>
      </c>
      <c r="AO2" s="147" t="s">
        <v>148</v>
      </c>
      <c r="AP2" s="147" t="s">
        <v>149</v>
      </c>
      <c r="AQ2" s="147" t="s">
        <v>150</v>
      </c>
      <c r="AR2" s="147"/>
      <c r="AS2" s="147" t="s">
        <v>139</v>
      </c>
      <c r="AT2" s="147" t="s">
        <v>140</v>
      </c>
      <c r="AU2" s="147" t="s">
        <v>141</v>
      </c>
      <c r="AV2" s="147" t="s">
        <v>142</v>
      </c>
      <c r="AW2" s="147" t="s">
        <v>143</v>
      </c>
      <c r="AX2" s="147" t="s">
        <v>144</v>
      </c>
      <c r="AY2" s="147" t="s">
        <v>145</v>
      </c>
      <c r="AZ2" s="147" t="s">
        <v>146</v>
      </c>
      <c r="BA2" s="147" t="s">
        <v>147</v>
      </c>
      <c r="BB2" s="147" t="s">
        <v>148</v>
      </c>
      <c r="BC2" s="147" t="s">
        <v>149</v>
      </c>
      <c r="BD2" s="147" t="s">
        <v>150</v>
      </c>
    </row>
    <row r="3" spans="1:56" ht="15">
      <c r="A3" s="148" t="str">
        <f>VLOOKUP(CONCATENATE($C3," - ",$B3),[2]ACHIEV!$B$12:$C$100,2,FALSE)</f>
        <v>LO1Slow</v>
      </c>
      <c r="B3" s="148" t="str">
        <f>'SC-New'!$C$7</f>
        <v>New</v>
      </c>
      <c r="C3" s="148" t="str">
        <f>'SC-New'!$C$8</f>
        <v>Heat Recovery Ventilation</v>
      </c>
      <c r="D3" s="148" t="s">
        <v>470</v>
      </c>
      <c r="E3" s="148" t="str">
        <f>'SC-New'!$A$9</f>
        <v>HVAC</v>
      </c>
      <c r="F3" s="149">
        <f t="shared" ref="F3:F11" si="1">VLOOKUP($J3,MeasureOutput,14,FALSE)</f>
        <v>0.2526205437036852</v>
      </c>
      <c r="G3" s="150">
        <f>'SC-New'!A44</f>
        <v>708.46221978278675</v>
      </c>
      <c r="H3" s="150">
        <f>'SC-New'!B44</f>
        <v>140.22724089468844</v>
      </c>
      <c r="I3" s="151" t="str">
        <f>'SC-New'!C44</f>
        <v>Single Family</v>
      </c>
      <c r="J3" s="151" t="str">
        <f>'SC-New'!D44</f>
        <v>SF RNC HRV ACH3 HZ1CZ1</v>
      </c>
      <c r="K3" s="158">
        <f ca="1">'SC-New'!E44</f>
        <v>2.6778579235330713E-3</v>
      </c>
      <c r="L3" s="158">
        <f ca="1">'SC-New'!F44</f>
        <v>7.6817493733518536E-3</v>
      </c>
      <c r="M3" s="158">
        <f ca="1">'SC-New'!G44</f>
        <v>1.5898071548810261E-2</v>
      </c>
      <c r="N3" s="158">
        <f ca="1">'SC-New'!H44</f>
        <v>2.8941706299154404E-2</v>
      </c>
      <c r="O3" s="158">
        <f ca="1">'SC-New'!I44</f>
        <v>4.819412875022331E-2</v>
      </c>
      <c r="P3" s="158">
        <f ca="1">'SC-New'!J44</f>
        <v>7.3253062309330333E-2</v>
      </c>
      <c r="Q3" s="158">
        <f ca="1">'SC-New'!K44</f>
        <v>0.10735749456635964</v>
      </c>
      <c r="R3" s="158">
        <f ca="1">'SC-New'!L44</f>
        <v>0.15347693576995886</v>
      </c>
      <c r="S3" s="158">
        <f ca="1">'SC-New'!M44</f>
        <v>0.20897618976630442</v>
      </c>
      <c r="T3" s="158">
        <f ca="1">'SC-New'!N44</f>
        <v>0.28119955054506679</v>
      </c>
      <c r="U3" s="158">
        <f ca="1">'SC-New'!O44</f>
        <v>0.36056300165313271</v>
      </c>
      <c r="V3" s="158">
        <f ca="1">'SC-New'!P44</f>
        <v>0.43721542385263645</v>
      </c>
      <c r="W3" s="158">
        <f ca="1">'SC-New'!Q44</f>
        <v>0.50509131835285592</v>
      </c>
      <c r="X3" s="158">
        <f ca="1">'SC-New'!R44</f>
        <v>0.58059436356702476</v>
      </c>
      <c r="Y3" s="158">
        <f ca="1">'SC-New'!S44</f>
        <v>0.65406221542999754</v>
      </c>
      <c r="Z3" s="158">
        <f ca="1">'SC-New'!T44</f>
        <v>0.70533080675595827</v>
      </c>
      <c r="AA3" s="158">
        <f ca="1">'SC-New'!U44</f>
        <v>0.72106729161788419</v>
      </c>
      <c r="AB3" s="158">
        <f ca="1">'SC-New'!V44</f>
        <v>0.74635888886824653</v>
      </c>
      <c r="AC3" s="158">
        <f ca="1">'SC-New'!W44</f>
        <v>0.76454703501560883</v>
      </c>
      <c r="AD3" s="158">
        <f ca="1">'SC-New'!X44</f>
        <v>0.7776062383059078</v>
      </c>
      <c r="AE3" s="151">
        <f ca="1">'SC-New'!Y44</f>
        <v>7.1800933302713457</v>
      </c>
      <c r="AF3" s="153">
        <f t="shared" ref="AF3:AF11" si="2">VLOOKUP($J3,MeasureOutput,15,FALSE)</f>
        <v>61.837143411667775</v>
      </c>
      <c r="AG3" s="153">
        <f t="shared" ref="AG3:AG11" si="3">VLOOKUP($J3,MeasureOutput,16,FALSE)</f>
        <v>45.155285877975864</v>
      </c>
      <c r="AH3" s="153">
        <f t="shared" ref="AH3:AH11" si="4">VLOOKUP($J3,MeasureOutput,17,FALSE)</f>
        <v>36.580117090634495</v>
      </c>
      <c r="AI3" s="153">
        <f t="shared" ref="AI3:AI11" si="5">VLOOKUP($J3,MeasureOutput,18,FALSE)</f>
        <v>31.605954774546813</v>
      </c>
      <c r="AJ3" s="153">
        <f t="shared" ref="AJ3:AJ11" si="6">VLOOKUP($J3,MeasureOutput,19,FALSE)</f>
        <v>11.106594916668488</v>
      </c>
      <c r="AK3" s="153">
        <f t="shared" ref="AK3:AK11" si="7">VLOOKUP($J3,MeasureOutput,20,FALSE)</f>
        <v>6.9236117997264657</v>
      </c>
      <c r="AL3" s="153">
        <f t="shared" ref="AL3:AL11" si="8">VLOOKUP($J3,MeasureOutput,21,FALSE)</f>
        <v>17.769683064558684</v>
      </c>
      <c r="AM3" s="153">
        <f t="shared" ref="AM3:AM11" si="9">VLOOKUP($J3,MeasureOutput,22,FALSE)</f>
        <v>17.696986079718531</v>
      </c>
      <c r="AN3" s="153">
        <f t="shared" ref="AN3:AN11" si="10">VLOOKUP($J3,MeasureOutput,23,FALSE)</f>
        <v>11.027280038270781</v>
      </c>
      <c r="AO3" s="153">
        <f t="shared" ref="AO3:AO11" si="11">VLOOKUP($J3,MeasureOutput,24,FALSE)</f>
        <v>28.525065536649929</v>
      </c>
      <c r="AP3" s="153">
        <f t="shared" ref="AP3:AP11" si="12">VLOOKUP($J3,MeasureOutput,25,FALSE)</f>
        <v>44.750988606403517</v>
      </c>
      <c r="AQ3" s="153">
        <f t="shared" ref="AQ3:AQ11" si="13">VLOOKUP($J3,MeasureOutput,26,FALSE)</f>
        <v>78.08984791812712</v>
      </c>
      <c r="AR3" s="153"/>
      <c r="AS3" s="153">
        <f t="shared" ref="AS3:AS11" si="14">VLOOKUP($J3,MeasureOutput,28,FALSE)</f>
        <v>58.673319132637374</v>
      </c>
      <c r="AT3" s="153">
        <f t="shared" ref="AT3:AT11" si="15">VLOOKUP($J3,MeasureOutput,29,FALSE)</f>
        <v>41.557486862797923</v>
      </c>
      <c r="AU3" s="153">
        <f t="shared" ref="AU3:AU11" si="16">VLOOKUP($J3,MeasureOutput,30,FALSE)</f>
        <v>30.688025169340392</v>
      </c>
      <c r="AV3" s="153">
        <f t="shared" ref="AV3:AV11" si="17">VLOOKUP($J3,MeasureOutput,31,FALSE)</f>
        <v>28.593140626530449</v>
      </c>
      <c r="AW3" s="153">
        <f t="shared" ref="AW3:AW11" si="18">VLOOKUP($J3,MeasureOutput,32,FALSE)</f>
        <v>11.15388106147253</v>
      </c>
      <c r="AX3" s="153">
        <f t="shared" ref="AX3:AX11" si="19">VLOOKUP($J3,MeasureOutput,33,FALSE)</f>
        <v>3.3611387538733757</v>
      </c>
      <c r="AY3" s="153">
        <f t="shared" ref="AY3:AY11" si="20">VLOOKUP($J3,MeasureOutput,34,FALSE)</f>
        <v>9.4550411364043807</v>
      </c>
      <c r="AZ3" s="153">
        <f t="shared" ref="AZ3:AZ11" si="21">VLOOKUP($J3,MeasureOutput,35,FALSE)</f>
        <v>6.8132519525915161</v>
      </c>
      <c r="BA3" s="153">
        <f t="shared" ref="BA3:BA11" si="22">VLOOKUP($J3,MeasureOutput,36,FALSE)</f>
        <v>6.6742777811063112</v>
      </c>
      <c r="BB3" s="153">
        <f t="shared" ref="BB3:BB11" si="23">VLOOKUP($J3,MeasureOutput,37,FALSE)</f>
        <v>17.611808051965127</v>
      </c>
      <c r="BC3" s="153">
        <f t="shared" ref="BC3:BC11" si="24">VLOOKUP($J3,MeasureOutput,38,FALSE)</f>
        <v>35.237643450090985</v>
      </c>
      <c r="BD3" s="153">
        <f t="shared" ref="BD3:BD11" si="25">VLOOKUP($J3,MeasureOutput,39,FALSE)</f>
        <v>67.574646689028086</v>
      </c>
    </row>
    <row r="4" spans="1:56" ht="15">
      <c r="A4" s="148" t="str">
        <f>VLOOKUP(CONCATENATE($C4," - ",$B4),[2]ACHIEV!$B$12:$C$100,2,FALSE)</f>
        <v>LO1Slow</v>
      </c>
      <c r="B4" s="148" t="str">
        <f>'SC-New'!$C$7</f>
        <v>New</v>
      </c>
      <c r="C4" s="148" t="str">
        <f>'SC-New'!$C$8</f>
        <v>Heat Recovery Ventilation</v>
      </c>
      <c r="D4" s="148" t="s">
        <v>470</v>
      </c>
      <c r="E4" s="148" t="str">
        <f>'SC-New'!$A$9</f>
        <v>HVAC</v>
      </c>
      <c r="F4" s="149">
        <f t="shared" si="1"/>
        <v>0.2526205437036852</v>
      </c>
      <c r="G4" s="150">
        <f>'SC-New'!A45</f>
        <v>732.19609965880124</v>
      </c>
      <c r="H4" s="150">
        <f>'SC-New'!B45</f>
        <v>135.68182404216711</v>
      </c>
      <c r="I4" s="151" t="str">
        <f>'SC-New'!C45</f>
        <v>Single Family</v>
      </c>
      <c r="J4" s="151" t="str">
        <f>'SC-New'!D45</f>
        <v>SF RNC HRV ACH3 HZ1CZ2</v>
      </c>
      <c r="K4" s="158">
        <f ca="1">'SC-New'!E45</f>
        <v>9.642230744233381E-4</v>
      </c>
      <c r="L4" s="158">
        <f ca="1">'SC-New'!F45</f>
        <v>2.7659869228425851E-3</v>
      </c>
      <c r="M4" s="158">
        <f ca="1">'SC-New'!G45</f>
        <v>5.7244588263932637E-3</v>
      </c>
      <c r="N4" s="158">
        <f ca="1">'SC-New'!H45</f>
        <v>1.0421113376324839E-2</v>
      </c>
      <c r="O4" s="158">
        <f ca="1">'SC-New'!I45</f>
        <v>1.735338181473936E-2</v>
      </c>
      <c r="P4" s="158">
        <f ca="1">'SC-New'!J45</f>
        <v>2.6376415391611625E-2</v>
      </c>
      <c r="Q4" s="158">
        <f ca="1">'SC-New'!K45</f>
        <v>3.8656484559339871E-2</v>
      </c>
      <c r="R4" s="158">
        <f ca="1">'SC-New'!L45</f>
        <v>5.5262828382595955E-2</v>
      </c>
      <c r="S4" s="158">
        <f ca="1">'SC-New'!M45</f>
        <v>7.5246585118261017E-2</v>
      </c>
      <c r="T4" s="158">
        <f ca="1">'SC-New'!N45</f>
        <v>0.10125223327580193</v>
      </c>
      <c r="U4" s="158">
        <f ca="1">'SC-New'!O45</f>
        <v>0.12982883181442137</v>
      </c>
      <c r="V4" s="158">
        <f ca="1">'SC-New'!P45</f>
        <v>0.15742926331815363</v>
      </c>
      <c r="W4" s="158">
        <f ca="1">'SC-New'!Q45</f>
        <v>0.18186950829869633</v>
      </c>
      <c r="X4" s="158">
        <f ca="1">'SC-New'!R45</f>
        <v>0.20905608072471885</v>
      </c>
      <c r="Y4" s="158">
        <f ca="1">'SC-New'!S45</f>
        <v>0.23550983593408076</v>
      </c>
      <c r="Z4" s="158">
        <f ca="1">'SC-New'!T45</f>
        <v>0.2539702472633158</v>
      </c>
      <c r="AA4" s="158">
        <f ca="1">'SC-New'!U45</f>
        <v>0.25963652316273433</v>
      </c>
      <c r="AB4" s="158">
        <f ca="1">'SC-New'!V45</f>
        <v>0.26874333254328814</v>
      </c>
      <c r="AC4" s="158">
        <f ca="1">'SC-New'!W45</f>
        <v>0.27529238432163355</v>
      </c>
      <c r="AD4" s="158">
        <f ca="1">'SC-New'!X45</f>
        <v>0.27999464467511714</v>
      </c>
      <c r="AE4" s="152">
        <f ca="1">'SC-New'!Y45</f>
        <v>2.5853543627984936</v>
      </c>
      <c r="AF4" s="153">
        <f t="shared" si="2"/>
        <v>61.837143411667775</v>
      </c>
      <c r="AG4" s="153">
        <f t="shared" si="3"/>
        <v>45.155285877975864</v>
      </c>
      <c r="AH4" s="153">
        <f t="shared" si="4"/>
        <v>36.580117090634495</v>
      </c>
      <c r="AI4" s="153">
        <f t="shared" si="5"/>
        <v>31.781114896801821</v>
      </c>
      <c r="AJ4" s="153">
        <f t="shared" si="6"/>
        <v>11.965014993009158</v>
      </c>
      <c r="AK4" s="153">
        <f t="shared" si="7"/>
        <v>7.8948906694998513</v>
      </c>
      <c r="AL4" s="153">
        <f t="shared" si="8"/>
        <v>24.414439359795946</v>
      </c>
      <c r="AM4" s="153">
        <f t="shared" si="9"/>
        <v>24.36618744682962</v>
      </c>
      <c r="AN4" s="153">
        <f t="shared" si="10"/>
        <v>13.714193900637909</v>
      </c>
      <c r="AO4" s="153">
        <f t="shared" si="11"/>
        <v>29.003667472781583</v>
      </c>
      <c r="AP4" s="153">
        <f t="shared" si="12"/>
        <v>44.750988606403517</v>
      </c>
      <c r="AQ4" s="153">
        <f t="shared" si="13"/>
        <v>78.08984791812712</v>
      </c>
      <c r="AR4" s="153"/>
      <c r="AS4" s="153">
        <f t="shared" si="14"/>
        <v>58.673319132637374</v>
      </c>
      <c r="AT4" s="153">
        <f t="shared" si="15"/>
        <v>41.557486862797923</v>
      </c>
      <c r="AU4" s="153">
        <f t="shared" si="16"/>
        <v>30.688025169340392</v>
      </c>
      <c r="AV4" s="153">
        <f t="shared" si="17"/>
        <v>28.641539813867844</v>
      </c>
      <c r="AW4" s="153">
        <f t="shared" si="18"/>
        <v>11.415408697525431</v>
      </c>
      <c r="AX4" s="153">
        <f t="shared" si="19"/>
        <v>3.5787390936044674</v>
      </c>
      <c r="AY4" s="153">
        <f t="shared" si="20"/>
        <v>11.579524676709237</v>
      </c>
      <c r="AZ4" s="153">
        <f t="shared" si="21"/>
        <v>8.262655532289628</v>
      </c>
      <c r="BA4" s="153">
        <f t="shared" si="22"/>
        <v>7.6702187494118368</v>
      </c>
      <c r="BB4" s="153">
        <f t="shared" si="23"/>
        <v>17.764000147333537</v>
      </c>
      <c r="BC4" s="153">
        <f t="shared" si="24"/>
        <v>35.237643450090985</v>
      </c>
      <c r="BD4" s="153">
        <f t="shared" si="25"/>
        <v>67.574646689028086</v>
      </c>
    </row>
    <row r="5" spans="1:56" ht="15">
      <c r="A5" s="148" t="str">
        <f>VLOOKUP(CONCATENATE($C5," - ",$B5),[2]ACHIEV!$B$12:$C$100,2,FALSE)</f>
        <v>LO1Slow</v>
      </c>
      <c r="B5" s="148" t="str">
        <f>'SC-New'!$C$7</f>
        <v>New</v>
      </c>
      <c r="C5" s="148" t="str">
        <f>'SC-New'!$C$8</f>
        <v>Heat Recovery Ventilation</v>
      </c>
      <c r="D5" s="148" t="s">
        <v>470</v>
      </c>
      <c r="E5" s="148" t="str">
        <f>'SC-New'!$A$9</f>
        <v>HVAC</v>
      </c>
      <c r="F5" s="149">
        <f t="shared" si="1"/>
        <v>0.2526205437036852</v>
      </c>
      <c r="G5" s="150">
        <f>'SC-New'!A46</f>
        <v>759.14272515574385</v>
      </c>
      <c r="H5" s="150">
        <f>'SC-New'!B46</f>
        <v>130.86564497853158</v>
      </c>
      <c r="I5" s="151" t="str">
        <f>'SC-New'!C46</f>
        <v>Single Family</v>
      </c>
      <c r="J5" s="151" t="str">
        <f>'SC-New'!D46</f>
        <v>SF RNC HRV ACH3 HZ1CZ3</v>
      </c>
      <c r="K5" s="158">
        <f ca="1">'SC-New'!E46</f>
        <v>8.3021941018232017E-4</v>
      </c>
      <c r="L5" s="158">
        <f ca="1">'SC-New'!F46</f>
        <v>2.3815817029972535E-3</v>
      </c>
      <c r="M5" s="158">
        <f ca="1">'SC-New'!G46</f>
        <v>4.928897634298472E-3</v>
      </c>
      <c r="N5" s="158">
        <f ca="1">'SC-New'!H46</f>
        <v>8.97283090420729E-3</v>
      </c>
      <c r="O5" s="158">
        <f ca="1">'SC-New'!I46</f>
        <v>1.4941681854603832E-2</v>
      </c>
      <c r="P5" s="158">
        <f ca="1">'SC-New'!J46</f>
        <v>2.2710732205038851E-2</v>
      </c>
      <c r="Q5" s="158">
        <f ca="1">'SC-New'!K46</f>
        <v>3.3284169049543663E-2</v>
      </c>
      <c r="R5" s="158">
        <f ca="1">'SC-New'!L46</f>
        <v>4.7582633108261468E-2</v>
      </c>
      <c r="S5" s="158">
        <f ca="1">'SC-New'!M46</f>
        <v>6.4789131449149176E-2</v>
      </c>
      <c r="T5" s="158">
        <f ca="1">'SC-New'!N46</f>
        <v>8.7180624089661721E-2</v>
      </c>
      <c r="U5" s="158">
        <f ca="1">'SC-New'!O46</f>
        <v>0.11178576724902703</v>
      </c>
      <c r="V5" s="158">
        <f ca="1">'SC-New'!P46</f>
        <v>0.13555040695909648</v>
      </c>
      <c r="W5" s="158">
        <f ca="1">'SC-New'!Q46</f>
        <v>0.15659404956699888</v>
      </c>
      <c r="X5" s="158">
        <f ca="1">'SC-New'!R46</f>
        <v>0.18000234659194822</v>
      </c>
      <c r="Y5" s="158">
        <f ca="1">'SC-New'!S46</f>
        <v>0.20277967025240792</v>
      </c>
      <c r="Z5" s="158">
        <f ca="1">'SC-New'!T46</f>
        <v>0.21867453131933112</v>
      </c>
      <c r="AA5" s="158">
        <f ca="1">'SC-New'!U46</f>
        <v>0.22355333204494021</v>
      </c>
      <c r="AB5" s="158">
        <f ca="1">'SC-New'!V46</f>
        <v>0.23139451539049319</v>
      </c>
      <c r="AC5" s="158">
        <f ca="1">'SC-New'!W46</f>
        <v>0.23703340751918772</v>
      </c>
      <c r="AD5" s="158">
        <f ca="1">'SC-New'!X46</f>
        <v>0.24108216752166706</v>
      </c>
      <c r="AE5" s="152">
        <f ca="1">'SC-New'!Y46</f>
        <v>2.226052695823042</v>
      </c>
      <c r="AF5" s="153">
        <f t="shared" si="2"/>
        <v>61.837143411667775</v>
      </c>
      <c r="AG5" s="153">
        <f t="shared" si="3"/>
        <v>45.155285877975864</v>
      </c>
      <c r="AH5" s="153">
        <f t="shared" si="4"/>
        <v>36.580117090634495</v>
      </c>
      <c r="AI5" s="153">
        <f t="shared" si="5"/>
        <v>31.979985635217179</v>
      </c>
      <c r="AJ5" s="153">
        <f t="shared" si="6"/>
        <v>12.939635427470261</v>
      </c>
      <c r="AK5" s="153">
        <f t="shared" si="7"/>
        <v>8.9976470706278135</v>
      </c>
      <c r="AL5" s="153">
        <f t="shared" si="8"/>
        <v>31.958665602685226</v>
      </c>
      <c r="AM5" s="153">
        <f t="shared" si="9"/>
        <v>31.938167777987271</v>
      </c>
      <c r="AN5" s="153">
        <f t="shared" si="10"/>
        <v>16.76482287364967</v>
      </c>
      <c r="AO5" s="153">
        <f t="shared" si="11"/>
        <v>29.547055540911344</v>
      </c>
      <c r="AP5" s="153">
        <f t="shared" si="12"/>
        <v>44.750988606403517</v>
      </c>
      <c r="AQ5" s="153">
        <f t="shared" si="13"/>
        <v>78.08984791812712</v>
      </c>
      <c r="AR5" s="153"/>
      <c r="AS5" s="153">
        <f t="shared" si="14"/>
        <v>58.673319132637374</v>
      </c>
      <c r="AT5" s="153">
        <f t="shared" si="15"/>
        <v>41.557486862797923</v>
      </c>
      <c r="AU5" s="153">
        <f t="shared" si="16"/>
        <v>30.688025169340392</v>
      </c>
      <c r="AV5" s="153">
        <f t="shared" si="17"/>
        <v>28.696490575494277</v>
      </c>
      <c r="AW5" s="153">
        <f t="shared" si="18"/>
        <v>11.71233812089123</v>
      </c>
      <c r="AX5" s="153">
        <f t="shared" si="19"/>
        <v>3.825794985577148</v>
      </c>
      <c r="AY5" s="153">
        <f t="shared" si="20"/>
        <v>13.991589734511619</v>
      </c>
      <c r="AZ5" s="153">
        <f t="shared" si="21"/>
        <v>9.9082581754345274</v>
      </c>
      <c r="BA5" s="153">
        <f t="shared" si="22"/>
        <v>8.8009756433621238</v>
      </c>
      <c r="BB5" s="153">
        <f t="shared" si="23"/>
        <v>17.936793783220772</v>
      </c>
      <c r="BC5" s="153">
        <f t="shared" si="24"/>
        <v>35.237643450090985</v>
      </c>
      <c r="BD5" s="153">
        <f t="shared" si="25"/>
        <v>67.574646689028086</v>
      </c>
    </row>
    <row r="6" spans="1:56" ht="15">
      <c r="A6" s="148" t="str">
        <f>VLOOKUP(CONCATENATE($C6," - ",$B6),[2]ACHIEV!$B$12:$C$100,2,FALSE)</f>
        <v>LO1Slow</v>
      </c>
      <c r="B6" s="148" t="str">
        <f>'SC-New'!$C$7</f>
        <v>New</v>
      </c>
      <c r="C6" s="148" t="str">
        <f>'SC-New'!$C$8</f>
        <v>Heat Recovery Ventilation</v>
      </c>
      <c r="D6" s="148" t="s">
        <v>470</v>
      </c>
      <c r="E6" s="148" t="str">
        <f>'SC-New'!$A$9</f>
        <v>HVAC</v>
      </c>
      <c r="F6" s="149">
        <f t="shared" si="1"/>
        <v>0.36165000944306203</v>
      </c>
      <c r="G6" s="150">
        <f>'SC-New'!A47</f>
        <v>1020.5994692197539</v>
      </c>
      <c r="H6" s="150">
        <f>'SC-New'!B47</f>
        <v>91.275196901516722</v>
      </c>
      <c r="I6" s="151" t="str">
        <f>'SC-New'!C47</f>
        <v>Single Family</v>
      </c>
      <c r="J6" s="151" t="str">
        <f>'SC-New'!D47</f>
        <v>SF RNC HRV ACH3 HZ2CZ1</v>
      </c>
      <c r="K6" s="158">
        <f ca="1">'SC-New'!E47</f>
        <v>2.155473089634941E-4</v>
      </c>
      <c r="L6" s="158">
        <f ca="1">'SC-New'!F47</f>
        <v>6.1832272392309034E-4</v>
      </c>
      <c r="M6" s="158">
        <f ca="1">'SC-New'!G47</f>
        <v>1.27967451519383E-3</v>
      </c>
      <c r="N6" s="158">
        <f ca="1">'SC-New'!H47</f>
        <v>2.3295884575399487E-3</v>
      </c>
      <c r="O6" s="158">
        <f ca="1">'SC-New'!I47</f>
        <v>3.879262849854665E-3</v>
      </c>
      <c r="P6" s="158">
        <f ca="1">'SC-New'!J47</f>
        <v>5.8963174690310682E-3</v>
      </c>
      <c r="Q6" s="158">
        <f ca="1">'SC-New'!K47</f>
        <v>8.641466318090112E-3</v>
      </c>
      <c r="R6" s="158">
        <f ca="1">'SC-New'!L47</f>
        <v>1.2353732512265264E-2</v>
      </c>
      <c r="S6" s="158">
        <f ca="1">'SC-New'!M47</f>
        <v>1.6821002692383912E-2</v>
      </c>
      <c r="T6" s="158">
        <f ca="1">'SC-New'!N47</f>
        <v>2.2634436976314301E-2</v>
      </c>
      <c r="U6" s="158">
        <f ca="1">'SC-New'!O47</f>
        <v>2.902259452794036E-2</v>
      </c>
      <c r="V6" s="158">
        <f ca="1">'SC-New'!P47</f>
        <v>3.5192534757195602E-2</v>
      </c>
      <c r="W6" s="158">
        <f ca="1">'SC-New'!Q47</f>
        <v>4.0656030887606207E-2</v>
      </c>
      <c r="X6" s="158">
        <f ca="1">'SC-New'!R47</f>
        <v>4.673345496281299E-2</v>
      </c>
      <c r="Y6" s="158">
        <f ca="1">'SC-New'!S47</f>
        <v>5.2647061366359299E-2</v>
      </c>
      <c r="Z6" s="158">
        <f ca="1">'SC-New'!T47</f>
        <v>5.6773795199975066E-2</v>
      </c>
      <c r="AA6" s="158">
        <f ca="1">'SC-New'!U47</f>
        <v>5.8040463209029738E-2</v>
      </c>
      <c r="AB6" s="158">
        <f ca="1">'SC-New'!V47</f>
        <v>6.0076245495608832E-2</v>
      </c>
      <c r="AC6" s="158">
        <f ca="1">'SC-New'!W47</f>
        <v>6.1540253695090252E-2</v>
      </c>
      <c r="AD6" s="158">
        <f ca="1">'SC-New'!X47</f>
        <v>6.2591420787150645E-2</v>
      </c>
      <c r="AE6" s="152">
        <f ca="1">'SC-New'!Y47</f>
        <v>0.57794320671232857</v>
      </c>
      <c r="AF6" s="153">
        <f t="shared" si="2"/>
        <v>88.525672421135695</v>
      </c>
      <c r="AG6" s="153">
        <f t="shared" si="3"/>
        <v>64.644028251831799</v>
      </c>
      <c r="AH6" s="153">
        <f t="shared" si="4"/>
        <v>52.367869601189888</v>
      </c>
      <c r="AI6" s="153">
        <f t="shared" si="5"/>
        <v>45.293896338627917</v>
      </c>
      <c r="AJ6" s="153">
        <f t="shared" si="6"/>
        <v>16.130502206678521</v>
      </c>
      <c r="AK6" s="153">
        <f t="shared" si="7"/>
        <v>10.172456726487955</v>
      </c>
      <c r="AL6" s="153">
        <f t="shared" si="8"/>
        <v>27.22218576836859</v>
      </c>
      <c r="AM6" s="153">
        <f t="shared" si="9"/>
        <v>27.124673405721509</v>
      </c>
      <c r="AN6" s="153">
        <f t="shared" si="10"/>
        <v>16.507658499805647</v>
      </c>
      <c r="AO6" s="153">
        <f t="shared" si="11"/>
        <v>40.964747379832595</v>
      </c>
      <c r="AP6" s="153">
        <f t="shared" si="12"/>
        <v>64.065238775970926</v>
      </c>
      <c r="AQ6" s="153">
        <f t="shared" si="13"/>
        <v>111.79294376835738</v>
      </c>
      <c r="AR6" s="153"/>
      <c r="AS6" s="153">
        <f t="shared" si="14"/>
        <v>83.996361132305466</v>
      </c>
      <c r="AT6" s="153">
        <f t="shared" si="15"/>
        <v>59.49344141222965</v>
      </c>
      <c r="AU6" s="153">
        <f t="shared" si="16"/>
        <v>43.932787213453281</v>
      </c>
      <c r="AV6" s="153">
        <f t="shared" si="17"/>
        <v>40.946752074105625</v>
      </c>
      <c r="AW6" s="153">
        <f t="shared" si="18"/>
        <v>16.038011965123054</v>
      </c>
      <c r="AX6" s="153">
        <f t="shared" si="19"/>
        <v>4.8701816975130638</v>
      </c>
      <c r="AY6" s="153">
        <f t="shared" si="20"/>
        <v>14.105914620544736</v>
      </c>
      <c r="AZ6" s="153">
        <f t="shared" si="21"/>
        <v>10.142777992395747</v>
      </c>
      <c r="BA6" s="153">
        <f t="shared" si="22"/>
        <v>9.8221301199781408</v>
      </c>
      <c r="BB6" s="153">
        <f t="shared" si="23"/>
        <v>25.253798554258303</v>
      </c>
      <c r="BC6" s="153">
        <f t="shared" si="24"/>
        <v>50.445992632430368</v>
      </c>
      <c r="BD6" s="153">
        <f t="shared" si="25"/>
        <v>96.739446661408181</v>
      </c>
    </row>
    <row r="7" spans="1:56" ht="15">
      <c r="A7" s="148" t="str">
        <f>VLOOKUP(CONCATENATE($C7," - ",$B7),[2]ACHIEV!$B$12:$C$100,2,FALSE)</f>
        <v>LO1Slow</v>
      </c>
      <c r="B7" s="148" t="str">
        <f>'SC-New'!$C$7</f>
        <v>New</v>
      </c>
      <c r="C7" s="148" t="str">
        <f>'SC-New'!$C$8</f>
        <v>Heat Recovery Ventilation</v>
      </c>
      <c r="D7" s="148" t="s">
        <v>470</v>
      </c>
      <c r="E7" s="148" t="str">
        <f>'SC-New'!$A$9</f>
        <v>HVAC</v>
      </c>
      <c r="F7" s="149">
        <f t="shared" si="1"/>
        <v>0.36165000944306203</v>
      </c>
      <c r="G7" s="150">
        <f>'SC-New'!A48</f>
        <v>1044.4640621784051</v>
      </c>
      <c r="H7" s="150">
        <f>'SC-New'!B48</f>
        <v>89.189681946859181</v>
      </c>
      <c r="I7" s="151" t="str">
        <f>'SC-New'!C48</f>
        <v>Single Family</v>
      </c>
      <c r="J7" s="151" t="str">
        <f>'SC-New'!D48</f>
        <v>SF RNC HRV ACH3 HZ2CZ2</v>
      </c>
      <c r="K7" s="158">
        <f ca="1">'SC-New'!E48</f>
        <v>5.3550265974038015E-4</v>
      </c>
      <c r="L7" s="158">
        <f ca="1">'SC-New'!F48</f>
        <v>1.5361521553247978E-3</v>
      </c>
      <c r="M7" s="158">
        <f ca="1">'SC-New'!G48</f>
        <v>3.179205111785168E-3</v>
      </c>
      <c r="N7" s="158">
        <f ca="1">'SC-New'!H48</f>
        <v>5.7875963337793894E-3</v>
      </c>
      <c r="O7" s="158">
        <f ca="1">'SC-New'!I48</f>
        <v>9.6375852889030895E-3</v>
      </c>
      <c r="P7" s="158">
        <f ca="1">'SC-New'!J48</f>
        <v>1.4648727012753233E-2</v>
      </c>
      <c r="Q7" s="158">
        <f ca="1">'SC-New'!K48</f>
        <v>2.1468735655511703E-2</v>
      </c>
      <c r="R7" s="158">
        <f ca="1">'SC-New'!L48</f>
        <v>3.0691436835148213E-2</v>
      </c>
      <c r="S7" s="158">
        <f ca="1">'SC-New'!M48</f>
        <v>4.1789859147799674E-2</v>
      </c>
      <c r="T7" s="158">
        <f ca="1">'SC-New'!N48</f>
        <v>5.6232672357765953E-2</v>
      </c>
      <c r="U7" s="158">
        <f ca="1">'SC-New'!O48</f>
        <v>7.2103319855924775E-2</v>
      </c>
      <c r="V7" s="158">
        <f ca="1">'SC-New'!P48</f>
        <v>8.7431831351120176E-2</v>
      </c>
      <c r="W7" s="158">
        <f ca="1">'SC-New'!Q48</f>
        <v>0.1010052632041324</v>
      </c>
      <c r="X7" s="158">
        <f ca="1">'SC-New'!R48</f>
        <v>0.11610392888589526</v>
      </c>
      <c r="Y7" s="158">
        <f ca="1">'SC-New'!S48</f>
        <v>0.13079560828094225</v>
      </c>
      <c r="Z7" s="158">
        <f ca="1">'SC-New'!T48</f>
        <v>0.14104800695188155</v>
      </c>
      <c r="AA7" s="158">
        <f ca="1">'SC-New'!U48</f>
        <v>0.14419489888534429</v>
      </c>
      <c r="AB7" s="158">
        <f ca="1">'SC-New'!V48</f>
        <v>0.14925256735895115</v>
      </c>
      <c r="AC7" s="158">
        <f ca="1">'SC-New'!W48</f>
        <v>0.15288972844657481</v>
      </c>
      <c r="AD7" s="158">
        <f ca="1">'SC-New'!X48</f>
        <v>0.15550123297584378</v>
      </c>
      <c r="AE7" s="152">
        <f ca="1">'SC-New'!Y48</f>
        <v>1.4358338587551223</v>
      </c>
      <c r="AF7" s="153">
        <f t="shared" si="2"/>
        <v>88.525672421135695</v>
      </c>
      <c r="AG7" s="153">
        <f t="shared" si="3"/>
        <v>64.644028251831799</v>
      </c>
      <c r="AH7" s="153">
        <f t="shared" si="4"/>
        <v>52.367869601189888</v>
      </c>
      <c r="AI7" s="153">
        <f t="shared" si="5"/>
        <v>45.470021145951463</v>
      </c>
      <c r="AJ7" s="153">
        <f t="shared" si="6"/>
        <v>16.993649985989034</v>
      </c>
      <c r="AK7" s="153">
        <f t="shared" si="7"/>
        <v>11.14908486304078</v>
      </c>
      <c r="AL7" s="153">
        <f t="shared" si="8"/>
        <v>33.903537705922126</v>
      </c>
      <c r="AM7" s="153">
        <f t="shared" si="9"/>
        <v>33.830605045083658</v>
      </c>
      <c r="AN7" s="153">
        <f t="shared" si="10"/>
        <v>19.209370397536738</v>
      </c>
      <c r="AO7" s="153">
        <f t="shared" si="11"/>
        <v>41.445985190703418</v>
      </c>
      <c r="AP7" s="153">
        <f t="shared" si="12"/>
        <v>64.065238775970926</v>
      </c>
      <c r="AQ7" s="153">
        <f t="shared" si="13"/>
        <v>111.79294376835738</v>
      </c>
      <c r="AR7" s="153"/>
      <c r="AS7" s="153">
        <f t="shared" si="14"/>
        <v>83.996361132305466</v>
      </c>
      <c r="AT7" s="153">
        <f t="shared" si="15"/>
        <v>59.49344141222965</v>
      </c>
      <c r="AU7" s="153">
        <f t="shared" si="16"/>
        <v>43.932787213453281</v>
      </c>
      <c r="AV7" s="153">
        <f t="shared" si="17"/>
        <v>40.995417817396245</v>
      </c>
      <c r="AW7" s="153">
        <f t="shared" si="18"/>
        <v>16.30097995073876</v>
      </c>
      <c r="AX7" s="153">
        <f t="shared" si="19"/>
        <v>5.088980459555958</v>
      </c>
      <c r="AY7" s="153">
        <f t="shared" si="20"/>
        <v>16.242098641091964</v>
      </c>
      <c r="AZ7" s="153">
        <f t="shared" si="21"/>
        <v>11.600164085314482</v>
      </c>
      <c r="BA7" s="153">
        <f t="shared" si="22"/>
        <v>10.823556180260683</v>
      </c>
      <c r="BB7" s="153">
        <f t="shared" si="23"/>
        <v>25.406828839507273</v>
      </c>
      <c r="BC7" s="153">
        <f t="shared" si="24"/>
        <v>50.445992632430368</v>
      </c>
      <c r="BD7" s="153">
        <f t="shared" si="25"/>
        <v>96.739446661408181</v>
      </c>
    </row>
    <row r="8" spans="1:56" ht="15">
      <c r="A8" s="148" t="str">
        <f>VLOOKUP(CONCATENATE($C8," - ",$B8),[2]ACHIEV!$B$12:$C$100,2,FALSE)</f>
        <v>LO1Slow</v>
      </c>
      <c r="B8" s="148" t="str">
        <f>'SC-New'!$C$7</f>
        <v>New</v>
      </c>
      <c r="C8" s="148" t="str">
        <f>'SC-New'!$C$8</f>
        <v>Heat Recovery Ventilation</v>
      </c>
      <c r="D8" s="148" t="s">
        <v>470</v>
      </c>
      <c r="E8" s="148" t="str">
        <f>'SC-New'!$A$9</f>
        <v>HVAC</v>
      </c>
      <c r="F8" s="149">
        <f t="shared" si="1"/>
        <v>0.36165000944306203</v>
      </c>
      <c r="G8" s="150">
        <f>'SC-New'!A49</f>
        <v>1071.918618258692</v>
      </c>
      <c r="H8" s="150">
        <f>'SC-New'!B49</f>
        <v>86.905307850651397</v>
      </c>
      <c r="I8" s="151" t="str">
        <f>'SC-New'!C49</f>
        <v>Single Family</v>
      </c>
      <c r="J8" s="151" t="str">
        <f>'SC-New'!D49</f>
        <v>SF RNC HRV ACH3 HZ2CZ3</v>
      </c>
      <c r="K8" s="158">
        <f ca="1">'SC-New'!E49</f>
        <v>4.0341709481189698E-4</v>
      </c>
      <c r="L8" s="158">
        <f ca="1">'SC-New'!F49</f>
        <v>1.1572492282122535E-3</v>
      </c>
      <c r="M8" s="158">
        <f ca="1">'SC-New'!G49</f>
        <v>2.3950314096092495E-3</v>
      </c>
      <c r="N8" s="158">
        <f ca="1">'SC-New'!H49</f>
        <v>4.3600442620569287E-3</v>
      </c>
      <c r="O8" s="158">
        <f ca="1">'SC-New'!I49</f>
        <v>7.2604058776031249E-3</v>
      </c>
      <c r="P8" s="158">
        <f ca="1">'SC-New'!J49</f>
        <v>1.1035513618256365E-2</v>
      </c>
      <c r="Q8" s="158">
        <f ca="1">'SC-New'!K49</f>
        <v>1.6173318301780305E-2</v>
      </c>
      <c r="R8" s="158">
        <f ca="1">'SC-New'!L49</f>
        <v>2.3121174206008718E-2</v>
      </c>
      <c r="S8" s="158">
        <f ca="1">'SC-New'!M49</f>
        <v>3.1482091196665771E-2</v>
      </c>
      <c r="T8" s="158">
        <f ca="1">'SC-New'!N49</f>
        <v>4.236248112582177E-2</v>
      </c>
      <c r="U8" s="158">
        <f ca="1">'SC-New'!O49</f>
        <v>5.4318519793482095E-2</v>
      </c>
      <c r="V8" s="158">
        <f ca="1">'SC-New'!P49</f>
        <v>6.5866144184704531E-2</v>
      </c>
      <c r="W8" s="158">
        <f ca="1">'SC-New'!Q49</f>
        <v>7.6091591892889915E-2</v>
      </c>
      <c r="X8" s="158">
        <f ca="1">'SC-New'!R49</f>
        <v>8.7466063586132139E-2</v>
      </c>
      <c r="Y8" s="158">
        <f ca="1">'SC-New'!S49</f>
        <v>9.8533935074074153E-2</v>
      </c>
      <c r="Z8" s="158">
        <f ca="1">'SC-New'!T49</f>
        <v>0.10625750621130971</v>
      </c>
      <c r="AA8" s="158">
        <f ca="1">'SC-New'!U49</f>
        <v>0.10862819471937431</v>
      </c>
      <c r="AB8" s="158">
        <f ca="1">'SC-New'!V49</f>
        <v>0.1124383530538509</v>
      </c>
      <c r="AC8" s="158">
        <f ca="1">'SC-New'!W49</f>
        <v>0.11517838231914605</v>
      </c>
      <c r="AD8" s="158">
        <f ca="1">'SC-New'!X49</f>
        <v>0.11714574055933959</v>
      </c>
      <c r="AE8" s="152">
        <f ca="1">'SC-New'!Y49</f>
        <v>1.0816751577151298</v>
      </c>
      <c r="AF8" s="153">
        <f t="shared" si="2"/>
        <v>88.525672421135695</v>
      </c>
      <c r="AG8" s="153">
        <f t="shared" si="3"/>
        <v>64.644028251831799</v>
      </c>
      <c r="AH8" s="153">
        <f t="shared" si="4"/>
        <v>52.367869601189888</v>
      </c>
      <c r="AI8" s="153">
        <f t="shared" si="5"/>
        <v>45.672640499575984</v>
      </c>
      <c r="AJ8" s="153">
        <f t="shared" si="6"/>
        <v>17.986641534334925</v>
      </c>
      <c r="AK8" s="153">
        <f t="shared" si="7"/>
        <v>12.272627677746765</v>
      </c>
      <c r="AL8" s="153">
        <f t="shared" si="8"/>
        <v>41.589968887862746</v>
      </c>
      <c r="AM8" s="153">
        <f t="shared" si="9"/>
        <v>41.545313466150475</v>
      </c>
      <c r="AN8" s="153">
        <f t="shared" si="10"/>
        <v>22.317502220172642</v>
      </c>
      <c r="AO8" s="153">
        <f t="shared" si="11"/>
        <v>41.999615855571641</v>
      </c>
      <c r="AP8" s="153">
        <f t="shared" si="12"/>
        <v>64.065238775970926</v>
      </c>
      <c r="AQ8" s="153">
        <f t="shared" si="13"/>
        <v>111.79294376835738</v>
      </c>
      <c r="AR8" s="153"/>
      <c r="AS8" s="153">
        <f t="shared" si="14"/>
        <v>83.996361132305466</v>
      </c>
      <c r="AT8" s="153">
        <f t="shared" si="15"/>
        <v>59.49344141222965</v>
      </c>
      <c r="AU8" s="153">
        <f t="shared" si="16"/>
        <v>43.932787213453281</v>
      </c>
      <c r="AV8" s="153">
        <f t="shared" si="17"/>
        <v>41.05140437374255</v>
      </c>
      <c r="AW8" s="153">
        <f t="shared" si="18"/>
        <v>16.603506347099916</v>
      </c>
      <c r="AX8" s="153">
        <f t="shared" si="19"/>
        <v>5.3406932330866859</v>
      </c>
      <c r="AY8" s="153">
        <f t="shared" si="20"/>
        <v>18.699629934064053</v>
      </c>
      <c r="AZ8" s="153">
        <f t="shared" si="21"/>
        <v>13.276785525621213</v>
      </c>
      <c r="BA8" s="153">
        <f t="shared" si="22"/>
        <v>11.975627283250981</v>
      </c>
      <c r="BB8" s="153">
        <f t="shared" si="23"/>
        <v>25.582879550098884</v>
      </c>
      <c r="BC8" s="153">
        <f t="shared" si="24"/>
        <v>50.445992632430368</v>
      </c>
      <c r="BD8" s="153">
        <f t="shared" si="25"/>
        <v>96.739446661408181</v>
      </c>
    </row>
    <row r="9" spans="1:56" ht="15">
      <c r="A9" s="148" t="str">
        <f>VLOOKUP(CONCATENATE($C9," - ",$B9),[2]ACHIEV!$B$12:$C$100,2,FALSE)</f>
        <v>LO1Slow</v>
      </c>
      <c r="B9" s="148" t="str">
        <f>'SC-New'!$C$7</f>
        <v>New</v>
      </c>
      <c r="C9" s="148" t="str">
        <f>'SC-New'!$C$8</f>
        <v>Heat Recovery Ventilation</v>
      </c>
      <c r="D9" s="148" t="s">
        <v>470</v>
      </c>
      <c r="E9" s="148" t="str">
        <f>'SC-New'!$A$9</f>
        <v>HVAC</v>
      </c>
      <c r="F9" s="149">
        <f t="shared" si="1"/>
        <v>0.40385390801276211</v>
      </c>
      <c r="G9" s="150">
        <f>'SC-New'!A50</f>
        <v>1140.4337870737731</v>
      </c>
      <c r="H9" s="150">
        <f>'SC-New'!B50</f>
        <v>79.583084256254651</v>
      </c>
      <c r="I9" s="151" t="str">
        <f>'SC-New'!C50</f>
        <v>Single Family</v>
      </c>
      <c r="J9" s="151" t="str">
        <f>'SC-New'!D50</f>
        <v>SF RNC HRV ACH3 HZ3CZ1</v>
      </c>
      <c r="K9" s="158">
        <f ca="1">'SC-New'!E50</f>
        <v>1.7360863840809577E-4</v>
      </c>
      <c r="L9" s="158">
        <f ca="1">'SC-New'!F50</f>
        <v>4.9801673105208237E-4</v>
      </c>
      <c r="M9" s="158">
        <f ca="1">'SC-New'!G50</f>
        <v>1.0306904375501488E-3</v>
      </c>
      <c r="N9" s="158">
        <f ca="1">'SC-New'!H50</f>
        <v>1.8763244232068944E-3</v>
      </c>
      <c r="O9" s="158">
        <f ca="1">'SC-New'!I50</f>
        <v>3.1244813244429757E-3</v>
      </c>
      <c r="P9" s="158">
        <f ca="1">'SC-New'!J50</f>
        <v>4.7490810826764825E-3</v>
      </c>
      <c r="Q9" s="158">
        <f ca="1">'SC-New'!K50</f>
        <v>6.9601110241052887E-3</v>
      </c>
      <c r="R9" s="158">
        <f ca="1">'SC-New'!L50</f>
        <v>9.9500879460083305E-3</v>
      </c>
      <c r="S9" s="158">
        <f ca="1">'SC-New'!M50</f>
        <v>1.3548169022041798E-2</v>
      </c>
      <c r="T9" s="158">
        <f ca="1">'SC-New'!N50</f>
        <v>1.8230493358918718E-2</v>
      </c>
      <c r="U9" s="158">
        <f ca="1">'SC-New'!O50</f>
        <v>2.3375718042108917E-2</v>
      </c>
      <c r="V9" s="158">
        <f ca="1">'SC-New'!P50</f>
        <v>2.8345183573417178E-2</v>
      </c>
      <c r="W9" s="158">
        <f ca="1">'SC-New'!Q50</f>
        <v>3.2745656623670516E-2</v>
      </c>
      <c r="X9" s="158">
        <f ca="1">'SC-New'!R50</f>
        <v>3.7640606710493095E-2</v>
      </c>
      <c r="Y9" s="158">
        <f ca="1">'SC-New'!S50</f>
        <v>4.2403612849321523E-2</v>
      </c>
      <c r="Z9" s="158">
        <f ca="1">'SC-New'!T50</f>
        <v>4.5727415152267442E-2</v>
      </c>
      <c r="AA9" s="158">
        <f ca="1">'SC-New'!U50</f>
        <v>4.6747629737290713E-2</v>
      </c>
      <c r="AB9" s="158">
        <f ca="1">'SC-New'!V50</f>
        <v>4.8387313352771029E-2</v>
      </c>
      <c r="AC9" s="158">
        <f ca="1">'SC-New'!W50</f>
        <v>4.9566471985520673E-2</v>
      </c>
      <c r="AD9" s="158">
        <f ca="1">'SC-New'!X50</f>
        <v>5.0413115297699117E-2</v>
      </c>
      <c r="AE9" s="152">
        <f ca="1">'SC-New'!Y50</f>
        <v>0.46549378731297097</v>
      </c>
      <c r="AF9" s="153">
        <f t="shared" si="2"/>
        <v>98.85645744013712</v>
      </c>
      <c r="AG9" s="153">
        <f t="shared" si="3"/>
        <v>72.187868816577222</v>
      </c>
      <c r="AH9" s="153">
        <f t="shared" si="4"/>
        <v>58.479104771246924</v>
      </c>
      <c r="AI9" s="153">
        <f t="shared" si="5"/>
        <v>50.585015566208938</v>
      </c>
      <c r="AJ9" s="153">
        <f t="shared" si="6"/>
        <v>18.039385657407056</v>
      </c>
      <c r="AK9" s="153">
        <f t="shared" si="7"/>
        <v>11.38952891587982</v>
      </c>
      <c r="AL9" s="153">
        <f t="shared" si="8"/>
        <v>30.603963140617367</v>
      </c>
      <c r="AM9" s="153">
        <f t="shared" si="9"/>
        <v>30.495825418963605</v>
      </c>
      <c r="AN9" s="153">
        <f t="shared" si="10"/>
        <v>18.516966378972775</v>
      </c>
      <c r="AO9" s="153">
        <f t="shared" si="11"/>
        <v>45.760024297090837</v>
      </c>
      <c r="AP9" s="153">
        <f t="shared" si="12"/>
        <v>71.541535661206822</v>
      </c>
      <c r="AQ9" s="153">
        <f t="shared" si="13"/>
        <v>124.83897705029693</v>
      </c>
      <c r="AR9" s="153"/>
      <c r="AS9" s="153">
        <f t="shared" si="14"/>
        <v>93.798583758846931</v>
      </c>
      <c r="AT9" s="153">
        <f t="shared" si="15"/>
        <v>66.43621785730933</v>
      </c>
      <c r="AU9" s="153">
        <f t="shared" si="16"/>
        <v>49.059663605067797</v>
      </c>
      <c r="AV9" s="153">
        <f t="shared" si="17"/>
        <v>45.726656760322967</v>
      </c>
      <c r="AW9" s="153">
        <f t="shared" si="18"/>
        <v>17.917687207271893</v>
      </c>
      <c r="AX9" s="153">
        <f t="shared" si="19"/>
        <v>5.4452362484385572</v>
      </c>
      <c r="AY9" s="153">
        <f t="shared" si="20"/>
        <v>15.817591783109272</v>
      </c>
      <c r="AZ9" s="153">
        <f t="shared" si="21"/>
        <v>11.37113738244337</v>
      </c>
      <c r="BA9" s="153">
        <f t="shared" si="22"/>
        <v>10.999080683260441</v>
      </c>
      <c r="BB9" s="153">
        <f t="shared" si="23"/>
        <v>28.205566218198808</v>
      </c>
      <c r="BC9" s="153">
        <f t="shared" si="24"/>
        <v>56.332948254484954</v>
      </c>
      <c r="BD9" s="153">
        <f t="shared" si="25"/>
        <v>108.02876420041345</v>
      </c>
    </row>
    <row r="10" spans="1:56" ht="15">
      <c r="A10" s="148" t="str">
        <f>VLOOKUP(CONCATENATE($C10," - ",$B10),[2]ACHIEV!$B$12:$C$100,2,FALSE)</f>
        <v>LO1Slow</v>
      </c>
      <c r="B10" s="148" t="str">
        <f>'SC-New'!$C$7</f>
        <v>New</v>
      </c>
      <c r="C10" s="148" t="str">
        <f>'SC-New'!$C$8</f>
        <v>Heat Recovery Ventilation</v>
      </c>
      <c r="D10" s="148" t="s">
        <v>470</v>
      </c>
      <c r="E10" s="148" t="str">
        <f>'SC-New'!$A$9</f>
        <v>HVAC</v>
      </c>
      <c r="F10" s="149">
        <f t="shared" si="1"/>
        <v>0.40385390801276211</v>
      </c>
      <c r="G10" s="150">
        <f>'SC-New'!A51</f>
        <v>1164.3208559599657</v>
      </c>
      <c r="H10" s="150">
        <f>'SC-New'!B51</f>
        <v>77.950367118127403</v>
      </c>
      <c r="I10" s="144" t="str">
        <f>'SC-New'!C51</f>
        <v>Single Family</v>
      </c>
      <c r="J10" s="151" t="str">
        <f>'SC-New'!D51</f>
        <v>SF RNC HRV ACH3 HZ3CZ2</v>
      </c>
      <c r="K10" s="159">
        <f ca="1">'SC-New'!E51</f>
        <v>2.6636919046246809E-4</v>
      </c>
      <c r="L10" s="159">
        <f ca="1">'SC-New'!F51</f>
        <v>7.6411124874602935E-4</v>
      </c>
      <c r="M10" s="159">
        <f ca="1">'SC-New'!G51</f>
        <v>1.5813969856861545E-3</v>
      </c>
      <c r="N10" s="159">
        <f ca="1">'SC-New'!H51</f>
        <v>2.8788603046337319E-3</v>
      </c>
      <c r="O10" s="159">
        <f ca="1">'SC-New'!I51</f>
        <v>4.7939179100673452E-3</v>
      </c>
      <c r="P10" s="159">
        <f ca="1">'SC-New'!J51</f>
        <v>7.286554949296615E-3</v>
      </c>
      <c r="Q10" s="159">
        <f ca="1">'SC-New'!K51</f>
        <v>1.0678956738672123E-2</v>
      </c>
      <c r="R10" s="159">
        <f ca="1">'SC-New'!L51</f>
        <v>1.5266503415448756E-2</v>
      </c>
      <c r="S10" s="159">
        <f ca="1">'SC-New'!M51</f>
        <v>2.0787069397819064E-2</v>
      </c>
      <c r="T10" s="159">
        <f ca="1">'SC-New'!N51</f>
        <v>2.7971198911955368E-2</v>
      </c>
      <c r="U10" s="159">
        <f ca="1">'SC-New'!O51</f>
        <v>3.5865560311111246E-2</v>
      </c>
      <c r="V10" s="159">
        <f ca="1">'SC-New'!P51</f>
        <v>4.3490252968939234E-2</v>
      </c>
      <c r="W10" s="159">
        <f ca="1">'SC-New'!Q51</f>
        <v>5.0241935689314919E-2</v>
      </c>
      <c r="X10" s="159">
        <f ca="1">'SC-New'!R51</f>
        <v>5.7752298675494043E-2</v>
      </c>
      <c r="Y10" s="159">
        <f ca="1">'SC-New'!S51</f>
        <v>6.5060218955273932E-2</v>
      </c>
      <c r="Z10" s="159">
        <f ca="1">'SC-New'!T51</f>
        <v>7.0159956714934302E-2</v>
      </c>
      <c r="AA10" s="159">
        <f ca="1">'SC-New'!U51</f>
        <v>7.1725280512197481E-2</v>
      </c>
      <c r="AB10" s="159">
        <f ca="1">'SC-New'!V51</f>
        <v>7.4241060840152043E-2</v>
      </c>
      <c r="AC10" s="159">
        <f ca="1">'SC-New'!W51</f>
        <v>7.6050253823360808E-2</v>
      </c>
      <c r="AD10" s="159">
        <f ca="1">'SC-New'!X51</f>
        <v>7.7349265760458724E-2</v>
      </c>
      <c r="AE10" s="154">
        <f ca="1">'SC-New'!Y51</f>
        <v>0.71421102330402442</v>
      </c>
      <c r="AF10" s="153">
        <f t="shared" si="2"/>
        <v>98.85645744013712</v>
      </c>
      <c r="AG10" s="153">
        <f t="shared" si="3"/>
        <v>72.187868816577222</v>
      </c>
      <c r="AH10" s="153">
        <f t="shared" si="4"/>
        <v>58.479104771246924</v>
      </c>
      <c r="AI10" s="153">
        <f t="shared" si="5"/>
        <v>50.761306249749801</v>
      </c>
      <c r="AJ10" s="153">
        <f t="shared" si="6"/>
        <v>18.903346358479059</v>
      </c>
      <c r="AK10" s="153">
        <f t="shared" si="7"/>
        <v>12.367076851201894</v>
      </c>
      <c r="AL10" s="153">
        <f t="shared" si="8"/>
        <v>37.291607646507877</v>
      </c>
      <c r="AM10" s="153">
        <f t="shared" si="9"/>
        <v>37.208072776087391</v>
      </c>
      <c r="AN10" s="153">
        <f t="shared" si="10"/>
        <v>21.221222777712374</v>
      </c>
      <c r="AO10" s="153">
        <f t="shared" si="11"/>
        <v>46.241715342851776</v>
      </c>
      <c r="AP10" s="153">
        <f t="shared" si="12"/>
        <v>71.541535661206822</v>
      </c>
      <c r="AQ10" s="153">
        <f t="shared" si="13"/>
        <v>124.83897705029693</v>
      </c>
      <c r="AR10" s="153"/>
      <c r="AS10" s="153">
        <f t="shared" si="14"/>
        <v>93.798583758846931</v>
      </c>
      <c r="AT10" s="153">
        <f t="shared" si="15"/>
        <v>66.43621785730933</v>
      </c>
      <c r="AU10" s="153">
        <f t="shared" si="16"/>
        <v>49.059663605067797</v>
      </c>
      <c r="AV10" s="153">
        <f t="shared" si="17"/>
        <v>45.775368337528363</v>
      </c>
      <c r="AW10" s="153">
        <f t="shared" si="18"/>
        <v>18.180902858934139</v>
      </c>
      <c r="AX10" s="153">
        <f t="shared" si="19"/>
        <v>5.6642410774833198</v>
      </c>
      <c r="AY10" s="153">
        <f t="shared" si="20"/>
        <v>17.955787684493686</v>
      </c>
      <c r="AZ10" s="153">
        <f t="shared" si="21"/>
        <v>12.829896057089391</v>
      </c>
      <c r="BA10" s="153">
        <f t="shared" si="22"/>
        <v>12.001449897260622</v>
      </c>
      <c r="BB10" s="153">
        <f t="shared" si="23"/>
        <v>28.358740628998497</v>
      </c>
      <c r="BC10" s="153">
        <f t="shared" si="24"/>
        <v>56.332948254484954</v>
      </c>
      <c r="BD10" s="153">
        <f t="shared" si="25"/>
        <v>108.02876420041345</v>
      </c>
    </row>
    <row r="11" spans="1:56" ht="15">
      <c r="A11" s="148" t="str">
        <f>VLOOKUP(CONCATENATE($C11," - ",$B11),[2]ACHIEV!$B$12:$C$100,2,FALSE)</f>
        <v>LO1Slow</v>
      </c>
      <c r="B11" s="148" t="str">
        <f>'SC-New'!$C$7</f>
        <v>New</v>
      </c>
      <c r="C11" s="148" t="str">
        <f>'SC-New'!$C$8</f>
        <v>Heat Recovery Ventilation</v>
      </c>
      <c r="D11" s="148" t="s">
        <v>470</v>
      </c>
      <c r="E11" s="148" t="str">
        <f>'SC-New'!$A$9</f>
        <v>HVAC</v>
      </c>
      <c r="F11" s="149">
        <f t="shared" si="1"/>
        <v>0.40385390801276211</v>
      </c>
      <c r="G11" s="150">
        <f>'SC-New'!A52</f>
        <v>1191.7650183706298</v>
      </c>
      <c r="H11" s="150">
        <f>'SC-New'!B52</f>
        <v>76.155313141727277</v>
      </c>
      <c r="I11" s="144" t="str">
        <f>'SC-New'!C52</f>
        <v>Single Family</v>
      </c>
      <c r="J11" s="151" t="str">
        <f>'SC-New'!D52</f>
        <v>SF RNC HRV ACH3 HZ3CZ3</v>
      </c>
      <c r="K11" s="159">
        <f ca="1">'SC-New'!E52</f>
        <v>0</v>
      </c>
      <c r="L11" s="159">
        <f ca="1">'SC-New'!F52</f>
        <v>0</v>
      </c>
      <c r="M11" s="159">
        <f ca="1">'SC-New'!G52</f>
        <v>0</v>
      </c>
      <c r="N11" s="159">
        <f ca="1">'SC-New'!H52</f>
        <v>0</v>
      </c>
      <c r="O11" s="159">
        <f ca="1">'SC-New'!I52</f>
        <v>0</v>
      </c>
      <c r="P11" s="159">
        <f ca="1">'SC-New'!J52</f>
        <v>0</v>
      </c>
      <c r="Q11" s="159">
        <f ca="1">'SC-New'!K52</f>
        <v>0</v>
      </c>
      <c r="R11" s="159">
        <f ca="1">'SC-New'!L52</f>
        <v>0</v>
      </c>
      <c r="S11" s="159">
        <f ca="1">'SC-New'!M52</f>
        <v>0</v>
      </c>
      <c r="T11" s="159">
        <f ca="1">'SC-New'!N52</f>
        <v>0</v>
      </c>
      <c r="U11" s="159">
        <f ca="1">'SC-New'!O52</f>
        <v>0</v>
      </c>
      <c r="V11" s="159">
        <f ca="1">'SC-New'!P52</f>
        <v>0</v>
      </c>
      <c r="W11" s="159">
        <f ca="1">'SC-New'!Q52</f>
        <v>0</v>
      </c>
      <c r="X11" s="159">
        <f ca="1">'SC-New'!R52</f>
        <v>0</v>
      </c>
      <c r="Y11" s="159">
        <f ca="1">'SC-New'!S52</f>
        <v>0</v>
      </c>
      <c r="Z11" s="159">
        <f ca="1">'SC-New'!T52</f>
        <v>0</v>
      </c>
      <c r="AA11" s="159">
        <f ca="1">'SC-New'!U52</f>
        <v>0</v>
      </c>
      <c r="AB11" s="159">
        <f ca="1">'SC-New'!V52</f>
        <v>0</v>
      </c>
      <c r="AC11" s="159">
        <f ca="1">'SC-New'!W52</f>
        <v>0</v>
      </c>
      <c r="AD11" s="159">
        <f ca="1">'SC-New'!X52</f>
        <v>0</v>
      </c>
      <c r="AE11" s="154">
        <f ca="1">'SC-New'!Y52</f>
        <v>0</v>
      </c>
      <c r="AF11" s="153">
        <f t="shared" si="2"/>
        <v>98.85645744013712</v>
      </c>
      <c r="AG11" s="153">
        <f t="shared" si="3"/>
        <v>72.187868816577222</v>
      </c>
      <c r="AH11" s="153">
        <f t="shared" si="4"/>
        <v>58.479104771246924</v>
      </c>
      <c r="AI11" s="153">
        <f t="shared" si="5"/>
        <v>50.963848896301926</v>
      </c>
      <c r="AJ11" s="153">
        <f t="shared" si="6"/>
        <v>19.895961982841282</v>
      </c>
      <c r="AK11" s="153">
        <f t="shared" si="7"/>
        <v>13.490194318188223</v>
      </c>
      <c r="AL11" s="153">
        <f t="shared" si="8"/>
        <v>44.975128920670407</v>
      </c>
      <c r="AM11" s="153">
        <f t="shared" si="9"/>
        <v>44.919860584257435</v>
      </c>
      <c r="AN11" s="153">
        <f t="shared" si="10"/>
        <v>24.328177932431537</v>
      </c>
      <c r="AO11" s="153">
        <f t="shared" si="11"/>
        <v>46.795136415759856</v>
      </c>
      <c r="AP11" s="153">
        <f t="shared" si="12"/>
        <v>71.541535661206822</v>
      </c>
      <c r="AQ11" s="153">
        <f t="shared" si="13"/>
        <v>124.83897705029693</v>
      </c>
      <c r="AR11" s="153"/>
      <c r="AS11" s="153">
        <f t="shared" si="14"/>
        <v>93.798583758846931</v>
      </c>
      <c r="AT11" s="153">
        <f t="shared" si="15"/>
        <v>66.43621785730933</v>
      </c>
      <c r="AU11" s="153">
        <f t="shared" si="16"/>
        <v>49.059663605067797</v>
      </c>
      <c r="AV11" s="153">
        <f t="shared" si="17"/>
        <v>45.831333698639597</v>
      </c>
      <c r="AW11" s="153">
        <f t="shared" si="18"/>
        <v>18.483314725692022</v>
      </c>
      <c r="AX11" s="153">
        <f t="shared" si="19"/>
        <v>5.9158585582910392</v>
      </c>
      <c r="AY11" s="153">
        <f t="shared" si="20"/>
        <v>20.41238861209138</v>
      </c>
      <c r="AZ11" s="153">
        <f t="shared" si="21"/>
        <v>14.505882766705822</v>
      </c>
      <c r="BA11" s="153">
        <f t="shared" si="22"/>
        <v>13.153084852371085</v>
      </c>
      <c r="BB11" s="153">
        <f t="shared" si="23"/>
        <v>28.534724690800836</v>
      </c>
      <c r="BC11" s="153">
        <f t="shared" si="24"/>
        <v>56.332948254484954</v>
      </c>
      <c r="BD11" s="153">
        <f t="shared" si="25"/>
        <v>108.02876420041345</v>
      </c>
    </row>
    <row r="12" spans="1:56" ht="15">
      <c r="A12" s="148"/>
      <c r="B12" s="148"/>
      <c r="C12" s="148"/>
      <c r="D12" s="148"/>
      <c r="E12" s="148"/>
      <c r="F12" s="149"/>
      <c r="G12" s="150"/>
      <c r="H12" s="150"/>
      <c r="K12" s="154"/>
      <c r="L12" s="154"/>
      <c r="M12" s="154"/>
      <c r="N12" s="154"/>
      <c r="O12" s="154"/>
      <c r="P12" s="154"/>
      <c r="Q12" s="154"/>
      <c r="R12" s="154"/>
      <c r="S12" s="154"/>
      <c r="T12" s="154"/>
      <c r="U12" s="154"/>
      <c r="V12" s="154"/>
      <c r="W12" s="154"/>
      <c r="X12" s="154"/>
      <c r="Y12" s="154"/>
      <c r="Z12" s="154"/>
      <c r="AA12" s="154"/>
      <c r="AB12" s="154"/>
      <c r="AC12" s="154"/>
      <c r="AD12" s="154"/>
      <c r="AE12" s="154"/>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row>
    <row r="13" spans="1:56" ht="15">
      <c r="A13" s="148"/>
      <c r="B13" s="148"/>
      <c r="C13" s="148"/>
      <c r="D13" s="148"/>
      <c r="E13" s="148"/>
      <c r="F13" s="149"/>
      <c r="G13" s="150"/>
      <c r="H13" s="150"/>
      <c r="K13" s="154"/>
      <c r="L13" s="154"/>
      <c r="M13" s="154"/>
      <c r="N13" s="154"/>
      <c r="O13" s="154"/>
      <c r="P13" s="154"/>
      <c r="Q13" s="154"/>
      <c r="R13" s="154"/>
      <c r="S13" s="154"/>
      <c r="T13" s="154"/>
      <c r="U13" s="154"/>
      <c r="V13" s="154"/>
      <c r="W13" s="154"/>
      <c r="X13" s="154"/>
      <c r="Y13" s="154"/>
      <c r="Z13" s="154"/>
      <c r="AA13" s="154"/>
      <c r="AB13" s="154"/>
      <c r="AC13" s="154"/>
      <c r="AD13" s="154"/>
      <c r="AE13" s="154"/>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row>
    <row r="14" spans="1:56" ht="15">
      <c r="A14" s="148"/>
      <c r="B14" s="148"/>
      <c r="C14" s="148"/>
      <c r="D14" s="148"/>
      <c r="E14" s="148"/>
      <c r="F14" s="149"/>
      <c r="G14" s="150"/>
      <c r="H14" s="150"/>
      <c r="K14" s="154"/>
      <c r="L14" s="154"/>
      <c r="M14" s="154"/>
      <c r="N14" s="154"/>
      <c r="O14" s="154"/>
      <c r="P14" s="154"/>
      <c r="Q14" s="154"/>
      <c r="R14" s="154"/>
      <c r="S14" s="154"/>
      <c r="T14" s="154"/>
      <c r="U14" s="154"/>
      <c r="V14" s="154"/>
      <c r="W14" s="154"/>
      <c r="X14" s="154"/>
      <c r="Y14" s="154"/>
      <c r="Z14" s="154"/>
      <c r="AA14" s="154"/>
      <c r="AB14" s="154"/>
      <c r="AC14" s="154"/>
      <c r="AD14" s="154"/>
      <c r="AE14" s="154"/>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row>
    <row r="15" spans="1:56" ht="15">
      <c r="A15" s="148"/>
      <c r="B15" s="148"/>
      <c r="C15" s="148"/>
      <c r="D15" s="148"/>
      <c r="E15" s="148"/>
      <c r="F15" s="149"/>
      <c r="G15" s="150"/>
      <c r="H15" s="150"/>
      <c r="K15" s="154"/>
      <c r="L15" s="154"/>
      <c r="M15" s="154"/>
      <c r="N15" s="154"/>
      <c r="O15" s="154"/>
      <c r="P15" s="154"/>
      <c r="Q15" s="154"/>
      <c r="R15" s="154"/>
      <c r="S15" s="154"/>
      <c r="T15" s="154"/>
      <c r="U15" s="154"/>
      <c r="V15" s="154"/>
      <c r="W15" s="154"/>
      <c r="X15" s="154"/>
      <c r="Y15" s="154"/>
      <c r="Z15" s="154"/>
      <c r="AA15" s="154"/>
      <c r="AB15" s="154"/>
      <c r="AC15" s="154"/>
      <c r="AD15" s="154"/>
      <c r="AE15" s="154"/>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row>
    <row r="16" spans="1:56" ht="15">
      <c r="A16" s="148"/>
      <c r="B16" s="148"/>
      <c r="C16" s="148"/>
      <c r="D16" s="148"/>
      <c r="E16" s="148"/>
      <c r="F16" s="149"/>
      <c r="G16" s="150"/>
      <c r="H16" s="150"/>
      <c r="K16" s="154"/>
      <c r="L16" s="154"/>
      <c r="M16" s="154"/>
      <c r="N16" s="154"/>
      <c r="O16" s="154"/>
      <c r="P16" s="154"/>
      <c r="Q16" s="154"/>
      <c r="R16" s="154"/>
      <c r="S16" s="154"/>
      <c r="T16" s="154"/>
      <c r="U16" s="154"/>
      <c r="V16" s="154"/>
      <c r="W16" s="154"/>
      <c r="X16" s="154"/>
      <c r="Y16" s="154"/>
      <c r="Z16" s="154"/>
      <c r="AA16" s="154"/>
      <c r="AB16" s="154"/>
      <c r="AC16" s="154"/>
      <c r="AD16" s="154"/>
      <c r="AE16" s="154"/>
      <c r="AF16" s="153"/>
      <c r="AG16" s="153"/>
      <c r="AH16" s="153"/>
      <c r="AI16" s="153"/>
      <c r="AJ16" s="153"/>
      <c r="AK16" s="153"/>
      <c r="AL16" s="153"/>
      <c r="AM16" s="153"/>
      <c r="AN16" s="153"/>
      <c r="AO16" s="153"/>
      <c r="AP16" s="153"/>
      <c r="AQ16" s="153"/>
      <c r="AR16" s="153"/>
      <c r="AS16" s="153"/>
      <c r="AT16" s="153"/>
      <c r="AU16" s="153"/>
      <c r="AV16" s="153"/>
      <c r="AW16" s="153"/>
      <c r="AX16" s="153"/>
      <c r="AY16" s="153"/>
      <c r="AZ16" s="153"/>
      <c r="BA16" s="153"/>
      <c r="BB16" s="153"/>
      <c r="BC16" s="153"/>
      <c r="BD16" s="153"/>
    </row>
    <row r="17" spans="1:56" ht="15">
      <c r="A17" s="148"/>
      <c r="B17" s="148"/>
      <c r="C17" s="148"/>
      <c r="D17" s="148"/>
      <c r="E17" s="148"/>
      <c r="F17" s="149"/>
      <c r="G17" s="150"/>
      <c r="H17" s="150"/>
      <c r="K17" s="154"/>
      <c r="L17" s="154"/>
      <c r="M17" s="154"/>
      <c r="N17" s="154"/>
      <c r="O17" s="154"/>
      <c r="P17" s="154"/>
      <c r="Q17" s="154"/>
      <c r="R17" s="154"/>
      <c r="S17" s="154"/>
      <c r="T17" s="154"/>
      <c r="U17" s="154"/>
      <c r="V17" s="154"/>
      <c r="W17" s="154"/>
      <c r="X17" s="154"/>
      <c r="Y17" s="154"/>
      <c r="Z17" s="154"/>
      <c r="AA17" s="154"/>
      <c r="AB17" s="154"/>
      <c r="AC17" s="154"/>
      <c r="AD17" s="154"/>
      <c r="AE17" s="154"/>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row>
    <row r="18" spans="1:56" ht="15">
      <c r="A18" s="148"/>
      <c r="B18" s="148"/>
      <c r="C18" s="148"/>
      <c r="D18" s="148"/>
      <c r="E18" s="148"/>
      <c r="F18" s="149"/>
      <c r="G18" s="150"/>
      <c r="H18" s="150"/>
      <c r="K18" s="154"/>
      <c r="L18" s="154"/>
      <c r="M18" s="154"/>
      <c r="N18" s="154"/>
      <c r="O18" s="154"/>
      <c r="P18" s="154"/>
      <c r="Q18" s="154"/>
      <c r="R18" s="154"/>
      <c r="S18" s="154"/>
      <c r="T18" s="154"/>
      <c r="U18" s="154"/>
      <c r="V18" s="154"/>
      <c r="W18" s="154"/>
      <c r="X18" s="154"/>
      <c r="Y18" s="154"/>
      <c r="Z18" s="154"/>
      <c r="AA18" s="154"/>
      <c r="AB18" s="154"/>
      <c r="AC18" s="154"/>
      <c r="AD18" s="154"/>
      <c r="AE18" s="154"/>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row>
    <row r="19" spans="1:56" ht="15">
      <c r="A19" s="148"/>
      <c r="B19" s="148"/>
      <c r="C19" s="148"/>
      <c r="D19" s="148"/>
      <c r="E19" s="148"/>
      <c r="F19" s="149"/>
      <c r="G19" s="150"/>
      <c r="H19" s="150"/>
      <c r="K19" s="154"/>
      <c r="L19" s="154"/>
      <c r="M19" s="154"/>
      <c r="N19" s="154"/>
      <c r="O19" s="154"/>
      <c r="P19" s="154"/>
      <c r="Q19" s="154"/>
      <c r="R19" s="154"/>
      <c r="S19" s="154"/>
      <c r="T19" s="154"/>
      <c r="U19" s="154"/>
      <c r="V19" s="154"/>
      <c r="W19" s="154"/>
      <c r="X19" s="154"/>
      <c r="Y19" s="154"/>
      <c r="Z19" s="154"/>
      <c r="AA19" s="154"/>
      <c r="AB19" s="154"/>
      <c r="AC19" s="154"/>
      <c r="AD19" s="154"/>
      <c r="AE19" s="154"/>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row>
    <row r="20" spans="1:56" ht="15">
      <c r="A20" s="148"/>
      <c r="B20" s="148"/>
      <c r="C20" s="148"/>
      <c r="D20" s="148"/>
      <c r="E20" s="148"/>
      <c r="F20" s="149"/>
      <c r="G20" s="150"/>
      <c r="H20" s="150"/>
      <c r="K20" s="154"/>
      <c r="L20" s="154"/>
      <c r="M20" s="154"/>
      <c r="N20" s="154"/>
      <c r="O20" s="154"/>
      <c r="P20" s="154"/>
      <c r="Q20" s="154"/>
      <c r="R20" s="154"/>
      <c r="S20" s="154"/>
      <c r="T20" s="154"/>
      <c r="U20" s="154"/>
      <c r="V20" s="154"/>
      <c r="W20" s="154"/>
      <c r="X20" s="154"/>
      <c r="Y20" s="154"/>
      <c r="Z20" s="154"/>
      <c r="AA20" s="154"/>
      <c r="AB20" s="154"/>
      <c r="AC20" s="154"/>
      <c r="AD20" s="154"/>
      <c r="AE20" s="154"/>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row>
    <row r="21" spans="1:56" ht="15">
      <c r="A21" s="148"/>
      <c r="B21" s="148"/>
      <c r="C21" s="148"/>
      <c r="D21" s="148"/>
      <c r="E21" s="148"/>
      <c r="F21" s="149"/>
      <c r="G21" s="150"/>
      <c r="H21" s="150"/>
      <c r="K21" s="154"/>
      <c r="L21" s="154"/>
      <c r="M21" s="154"/>
      <c r="N21" s="154"/>
      <c r="O21" s="154"/>
      <c r="P21" s="154"/>
      <c r="Q21" s="154"/>
      <c r="R21" s="154"/>
      <c r="S21" s="154"/>
      <c r="T21" s="154"/>
      <c r="U21" s="154"/>
      <c r="V21" s="154"/>
      <c r="W21" s="154"/>
      <c r="X21" s="154"/>
      <c r="Y21" s="154"/>
      <c r="Z21" s="154"/>
      <c r="AA21" s="154"/>
      <c r="AB21" s="154"/>
      <c r="AC21" s="154"/>
      <c r="AD21" s="154"/>
      <c r="AE21" s="154"/>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7"/>
  <dimension ref="A1:CB149"/>
  <sheetViews>
    <sheetView tabSelected="1" topLeftCell="B7" workbookViewId="0">
      <selection activeCell="B13" sqref="B13"/>
    </sheetView>
  </sheetViews>
  <sheetFormatPr defaultRowHeight="12.75"/>
  <cols>
    <col min="1" max="1" width="35" style="34" customWidth="1"/>
    <col min="2" max="2" width="29.28515625" style="34" customWidth="1"/>
    <col min="3" max="3" width="19.85546875" style="34" customWidth="1"/>
    <col min="4" max="4" width="50" style="34" customWidth="1"/>
    <col min="5" max="5" width="10.7109375" style="34" customWidth="1"/>
    <col min="6" max="25" width="9.5703125" style="34" bestFit="1" customWidth="1"/>
    <col min="26" max="28" width="9.140625" style="34"/>
    <col min="29" max="29" width="21.7109375" style="34" customWidth="1"/>
    <col min="30" max="30" width="35.85546875" style="34" customWidth="1"/>
    <col min="31" max="31" width="35.28515625" style="34" customWidth="1"/>
    <col min="32" max="32" width="15" style="34" customWidth="1"/>
    <col min="33" max="33" width="17.7109375" style="34" customWidth="1"/>
    <col min="34" max="34" width="15.140625" style="34" customWidth="1"/>
    <col min="35" max="35" width="15.7109375" style="34" customWidth="1"/>
    <col min="36" max="36" width="21.28515625" style="34" customWidth="1"/>
    <col min="37" max="37" width="17.7109375" style="34" bestFit="1" customWidth="1"/>
    <col min="38" max="38" width="15.42578125" style="34" bestFit="1" customWidth="1"/>
    <col min="39" max="39" width="14.28515625" style="34" bestFit="1" customWidth="1"/>
    <col min="40" max="40" width="14.28515625" style="34" customWidth="1"/>
    <col min="41" max="41" width="12.5703125" style="34" customWidth="1"/>
    <col min="42" max="42" width="14" style="34" bestFit="1" customWidth="1"/>
    <col min="43" max="44" width="10.85546875" style="34" bestFit="1" customWidth="1"/>
    <col min="45" max="45" width="13.42578125" style="34" customWidth="1"/>
    <col min="46" max="46" width="11.85546875" style="34" bestFit="1" customWidth="1"/>
    <col min="47" max="47" width="11" style="34" bestFit="1" customWidth="1"/>
    <col min="48" max="48" width="14.28515625" style="34" bestFit="1" customWidth="1"/>
    <col min="49" max="49" width="10.7109375" style="34" customWidth="1"/>
    <col min="50" max="50" width="13.85546875" style="34" bestFit="1" customWidth="1"/>
    <col min="51" max="51" width="11.7109375" style="34" bestFit="1" customWidth="1"/>
    <col min="52" max="52" width="15.28515625" style="34" bestFit="1" customWidth="1"/>
    <col min="53" max="55" width="12.28515625" style="34" bestFit="1" customWidth="1"/>
    <col min="56" max="56" width="12.5703125" style="34" bestFit="1" customWidth="1"/>
    <col min="57" max="59" width="14.28515625" style="34" bestFit="1" customWidth="1"/>
    <col min="60" max="60" width="13.7109375" style="34" bestFit="1" customWidth="1"/>
    <col min="61" max="61" width="14" style="34" bestFit="1" customWidth="1"/>
    <col min="62" max="62" width="12.85546875" style="34" bestFit="1" customWidth="1"/>
    <col min="63" max="63" width="15.28515625" style="34" bestFit="1" customWidth="1"/>
    <col min="64" max="64" width="12.28515625" style="34" bestFit="1" customWidth="1"/>
    <col min="65" max="65" width="10.85546875" style="34" bestFit="1" customWidth="1"/>
    <col min="66" max="66" width="12.28515625" style="34" bestFit="1" customWidth="1"/>
    <col min="67" max="67" width="12.5703125" style="34" bestFit="1" customWidth="1"/>
    <col min="68" max="16384" width="9.140625" style="34"/>
  </cols>
  <sheetData>
    <row r="1" spans="1:69">
      <c r="A1" s="33" t="s">
        <v>35</v>
      </c>
      <c r="B1" s="160" t="s">
        <v>151</v>
      </c>
      <c r="C1" s="160"/>
      <c r="D1" s="160"/>
      <c r="E1" s="160"/>
      <c r="F1" s="160"/>
      <c r="G1" s="160"/>
      <c r="H1" s="160"/>
      <c r="I1" s="160"/>
      <c r="J1" s="160"/>
      <c r="K1" s="160"/>
      <c r="L1" s="160"/>
      <c r="M1" s="160"/>
      <c r="N1" s="160"/>
      <c r="O1" s="160"/>
      <c r="P1" s="160"/>
      <c r="Q1" s="160"/>
      <c r="R1" s="160"/>
      <c r="S1" s="160"/>
      <c r="T1" s="160"/>
    </row>
    <row r="2" spans="1:69">
      <c r="A2" s="35" t="s">
        <v>153</v>
      </c>
      <c r="B2" s="160"/>
      <c r="C2" s="160"/>
      <c r="D2" s="160"/>
      <c r="E2" s="160"/>
      <c r="F2" s="160"/>
      <c r="G2" s="160"/>
      <c r="H2" s="160"/>
      <c r="I2" s="160"/>
      <c r="J2" s="160"/>
      <c r="K2" s="160"/>
      <c r="L2" s="160"/>
      <c r="M2" s="160"/>
      <c r="N2" s="160"/>
      <c r="O2" s="160"/>
      <c r="P2" s="160"/>
      <c r="Q2" s="160"/>
      <c r="R2" s="160"/>
      <c r="S2" s="160"/>
      <c r="T2" s="160"/>
    </row>
    <row r="3" spans="1:69">
      <c r="B3" s="160"/>
      <c r="C3" s="160"/>
      <c r="D3" s="160"/>
      <c r="E3" s="160"/>
      <c r="F3" s="160"/>
      <c r="G3" s="160"/>
      <c r="H3" s="160"/>
      <c r="I3" s="160"/>
      <c r="J3" s="160"/>
      <c r="K3" s="160"/>
      <c r="L3" s="160"/>
      <c r="M3" s="160"/>
      <c r="N3" s="160"/>
      <c r="O3" s="160"/>
      <c r="P3" s="160"/>
      <c r="Q3" s="160"/>
      <c r="R3" s="160"/>
      <c r="S3" s="160"/>
      <c r="T3" s="160"/>
    </row>
    <row r="4" spans="1:69">
      <c r="B4" s="160"/>
      <c r="C4" s="160"/>
      <c r="D4" s="160"/>
      <c r="E4" s="160"/>
      <c r="F4" s="160"/>
      <c r="G4" s="160"/>
      <c r="H4" s="160"/>
      <c r="I4" s="160"/>
      <c r="J4" s="160"/>
      <c r="K4" s="160"/>
      <c r="L4" s="160"/>
      <c r="M4" s="160"/>
      <c r="N4" s="160"/>
      <c r="O4" s="160"/>
      <c r="P4" s="160"/>
      <c r="Q4" s="160"/>
      <c r="R4" s="160"/>
      <c r="S4" s="160"/>
      <c r="T4" s="160"/>
    </row>
    <row r="5" spans="1:69">
      <c r="B5" s="160"/>
      <c r="C5" s="160"/>
      <c r="D5" s="160"/>
      <c r="E5" s="160"/>
      <c r="F5" s="160"/>
      <c r="G5" s="160"/>
      <c r="H5" s="160"/>
      <c r="I5" s="160"/>
      <c r="J5" s="160"/>
      <c r="K5" s="160"/>
      <c r="L5" s="160"/>
      <c r="M5" s="160"/>
      <c r="N5" s="160"/>
      <c r="O5" s="160"/>
      <c r="P5" s="160"/>
      <c r="Q5" s="160"/>
      <c r="R5" s="160"/>
      <c r="S5" s="160"/>
      <c r="T5" s="160"/>
    </row>
    <row r="6" spans="1:69">
      <c r="B6" s="160"/>
      <c r="C6" s="160"/>
      <c r="D6" s="160"/>
      <c r="E6" s="160"/>
      <c r="F6" s="160"/>
      <c r="G6" s="160"/>
      <c r="H6" s="160"/>
      <c r="I6" s="160"/>
      <c r="J6" s="160"/>
      <c r="K6" s="160"/>
      <c r="L6" s="160"/>
      <c r="M6" s="160"/>
      <c r="N6" s="160"/>
      <c r="O6" s="160"/>
      <c r="P6" s="160"/>
      <c r="Q6" s="160"/>
      <c r="R6" s="160"/>
      <c r="S6" s="160"/>
      <c r="T6" s="160"/>
    </row>
    <row r="7" spans="1:69">
      <c r="A7" s="155"/>
      <c r="B7" s="155" t="s">
        <v>36</v>
      </c>
      <c r="C7" s="36" t="s">
        <v>37</v>
      </c>
      <c r="D7" s="82" t="s">
        <v>37</v>
      </c>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row>
    <row r="8" spans="1:69">
      <c r="A8" s="155" t="s">
        <v>471</v>
      </c>
      <c r="B8" s="155" t="s">
        <v>38</v>
      </c>
      <c r="C8" s="36" t="str">
        <f>[2]MLIST!$B$63</f>
        <v>Heat Recovery Ventilation</v>
      </c>
      <c r="D8" s="82" t="str">
        <f>[1]!switch_ForecastState</f>
        <v>Region</v>
      </c>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row>
    <row r="9" spans="1:69">
      <c r="A9" s="155" t="str">
        <f>INDEX([2]ACHIEV!$A$19:$B$100,MATCH(CONCATENATE($C$8," - ",$C$7),[2]ACHIEV!$B$19:$B$100,0),1)</f>
        <v>HVAC</v>
      </c>
      <c r="B9" s="156" t="s">
        <v>39</v>
      </c>
      <c r="C9" s="36">
        <f>[2]FILES!$H$4</f>
        <v>2035</v>
      </c>
      <c r="D9" s="82" t="str">
        <f>[1]!switch_ForecastScenario</f>
        <v>Base</v>
      </c>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row>
    <row r="10" spans="1:69">
      <c r="A10" s="155"/>
      <c r="B10" s="155" t="s">
        <v>473</v>
      </c>
      <c r="C10" s="157">
        <f ca="1">MIN(SUM(E57:X57),Y57)</f>
        <v>16.266657422692457</v>
      </c>
      <c r="D10" s="83"/>
      <c r="E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row>
    <row r="11" spans="1:69" ht="15">
      <c r="A11" s="38" t="str">
        <f>CONCATENATE("# HOMES AVAILABLE FOR MEASURE -",$C$8)</f>
        <v># HOMES AVAILABLE FOR MEASURE -Heat Recovery Ventilation</v>
      </c>
      <c r="C11" s="34" t="s">
        <v>40</v>
      </c>
      <c r="E11" s="84">
        <v>2016</v>
      </c>
      <c r="F11" s="84">
        <v>2017</v>
      </c>
      <c r="G11" s="84">
        <v>2018</v>
      </c>
      <c r="H11" s="84">
        <v>2019</v>
      </c>
      <c r="I11" s="84">
        <v>2020</v>
      </c>
      <c r="J11" s="84">
        <v>2021</v>
      </c>
      <c r="K11" s="84">
        <v>2022</v>
      </c>
      <c r="L11" s="84">
        <v>2023</v>
      </c>
      <c r="M11" s="84">
        <v>2024</v>
      </c>
      <c r="N11" s="84">
        <v>2025</v>
      </c>
      <c r="O11" s="84">
        <v>2026</v>
      </c>
      <c r="P11" s="84">
        <v>2027</v>
      </c>
      <c r="Q11" s="84">
        <v>2028</v>
      </c>
      <c r="R11" s="84">
        <v>2029</v>
      </c>
      <c r="S11" s="84">
        <v>2030</v>
      </c>
      <c r="T11" s="84">
        <v>2031</v>
      </c>
      <c r="U11" s="84">
        <v>2032</v>
      </c>
      <c r="V11" s="84">
        <v>2033</v>
      </c>
      <c r="W11" s="84">
        <v>2034</v>
      </c>
      <c r="X11" s="84">
        <v>2035</v>
      </c>
      <c r="Y11" s="39"/>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row>
    <row r="12" spans="1:69" ht="15">
      <c r="E12" s="85" t="str">
        <f>CONCATENATE("Homes_",E11)</f>
        <v>Homes_2016</v>
      </c>
      <c r="F12" s="85" t="str">
        <f t="shared" ref="F12:X12" si="0">CONCATENATE("Homes_",F11)</f>
        <v>Homes_2017</v>
      </c>
      <c r="G12" s="85" t="str">
        <f t="shared" si="0"/>
        <v>Homes_2018</v>
      </c>
      <c r="H12" s="85" t="str">
        <f t="shared" si="0"/>
        <v>Homes_2019</v>
      </c>
      <c r="I12" s="85" t="str">
        <f t="shared" si="0"/>
        <v>Homes_2020</v>
      </c>
      <c r="J12" s="85" t="str">
        <f t="shared" si="0"/>
        <v>Homes_2021</v>
      </c>
      <c r="K12" s="85" t="str">
        <f t="shared" si="0"/>
        <v>Homes_2022</v>
      </c>
      <c r="L12" s="85" t="str">
        <f t="shared" si="0"/>
        <v>Homes_2023</v>
      </c>
      <c r="M12" s="85" t="str">
        <f t="shared" si="0"/>
        <v>Homes_2024</v>
      </c>
      <c r="N12" s="85" t="str">
        <f t="shared" si="0"/>
        <v>Homes_2025</v>
      </c>
      <c r="O12" s="85" t="str">
        <f t="shared" si="0"/>
        <v>Homes_2026</v>
      </c>
      <c r="P12" s="85" t="str">
        <f t="shared" si="0"/>
        <v>Homes_2027</v>
      </c>
      <c r="Q12" s="85" t="str">
        <f t="shared" si="0"/>
        <v>Homes_2028</v>
      </c>
      <c r="R12" s="85" t="str">
        <f t="shared" si="0"/>
        <v>Homes_2029</v>
      </c>
      <c r="S12" s="85" t="str">
        <f t="shared" si="0"/>
        <v>Homes_2030</v>
      </c>
      <c r="T12" s="85" t="str">
        <f t="shared" si="0"/>
        <v>Homes_2031</v>
      </c>
      <c r="U12" s="85" t="str">
        <f t="shared" si="0"/>
        <v>Homes_2032</v>
      </c>
      <c r="V12" s="85" t="str">
        <f t="shared" si="0"/>
        <v>Homes_2033</v>
      </c>
      <c r="W12" s="85" t="str">
        <f t="shared" si="0"/>
        <v>Homes_2034</v>
      </c>
      <c r="X12" s="85" t="str">
        <f t="shared" si="0"/>
        <v>Homes_2035</v>
      </c>
      <c r="Y12" s="40"/>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row>
    <row r="13" spans="1:69">
      <c r="B13" s="34" t="s">
        <v>37</v>
      </c>
      <c r="C13" s="34" t="s">
        <v>41</v>
      </c>
      <c r="E13" s="86">
        <f ca="1">INDEX([1]!tbl_Forecast,MATCH($D$8&amp;$C13&amp;$D$7,[1]!rng_ForecastRowLookup,0),MATCH(E$11,[1]!rng_ForecastColumnLookup,0))</f>
        <v>62685.758999999998</v>
      </c>
      <c r="F13" s="86">
        <f ca="1">INDEX([1]!tbl_Forecast,MATCH($D$8&amp;$C13&amp;$D$7,[1]!rng_ForecastRowLookup,0),MATCH(F$11,[1]!rng_ForecastColumnLookup,0))</f>
        <v>59961.781000000003</v>
      </c>
      <c r="G13" s="86">
        <f ca="1">INDEX([1]!tbl_Forecast,MATCH($D$8&amp;$C13&amp;$D$7,[1]!rng_ForecastRowLookup,0),MATCH(G$11,[1]!rng_ForecastColumnLookup,0))</f>
        <v>56834.012000000002</v>
      </c>
      <c r="H13" s="86">
        <f ca="1">INDEX([1]!tbl_Forecast,MATCH($D$8&amp;$C13&amp;$D$7,[1]!rng_ForecastRowLookup,0),MATCH(H$11,[1]!rng_ForecastColumnLookup,0))</f>
        <v>54985.192999999999</v>
      </c>
      <c r="I13" s="86">
        <f ca="1">INDEX([1]!tbl_Forecast,MATCH($D$8&amp;$C13&amp;$D$7,[1]!rng_ForecastRowLookup,0),MATCH(I$11,[1]!rng_ForecastColumnLookup,0))</f>
        <v>53507.474000000002</v>
      </c>
      <c r="J13" s="86">
        <f ca="1">INDEX([1]!tbl_Forecast,MATCH($D$8&amp;$C13&amp;$D$7,[1]!rng_ForecastRowLookup,0),MATCH(J$11,[1]!rng_ForecastColumnLookup,0))</f>
        <v>50982.05</v>
      </c>
      <c r="K13" s="86">
        <f ca="1">INDEX([1]!tbl_Forecast,MATCH($D$8&amp;$C13&amp;$D$7,[1]!rng_ForecastRowLookup,0),MATCH(K$11,[1]!rng_ForecastColumnLookup,0))</f>
        <v>49561.669000000002</v>
      </c>
      <c r="L13" s="86">
        <f ca="1">INDEX([1]!tbl_Forecast,MATCH($D$8&amp;$C13&amp;$D$7,[1]!rng_ForecastRowLookup,0),MATCH(L$11,[1]!rng_ForecastColumnLookup,0))</f>
        <v>49324.517999999996</v>
      </c>
      <c r="M13" s="86">
        <f ca="1">INDEX([1]!tbl_Forecast,MATCH($D$8&amp;$C13&amp;$D$7,[1]!rng_ForecastRowLookup,0),MATCH(M$11,[1]!rng_ForecastColumnLookup,0))</f>
        <v>48815.77</v>
      </c>
      <c r="N13" s="86">
        <f ca="1">INDEX([1]!tbl_Forecast,MATCH($D$8&amp;$C13&amp;$D$7,[1]!rng_ForecastRowLookup,0),MATCH(N$11,[1]!rng_ForecastColumnLookup,0))</f>
        <v>49683.252</v>
      </c>
      <c r="O13" s="86">
        <f ca="1">INDEX([1]!tbl_Forecast,MATCH($D$8&amp;$C13&amp;$D$7,[1]!rng_ForecastRowLookup,0),MATCH(O$11,[1]!rng_ForecastColumnLookup,0))</f>
        <v>50030.137000000002</v>
      </c>
      <c r="P13" s="86">
        <f ca="1">INDEX([1]!tbl_Forecast,MATCH($D$8&amp;$C13&amp;$D$7,[1]!rng_ForecastRowLookup,0),MATCH(P$11,[1]!rng_ForecastColumnLookup,0))</f>
        <v>49387.762999999999</v>
      </c>
      <c r="Q13" s="86">
        <f ca="1">INDEX([1]!tbl_Forecast,MATCH($D$8&amp;$C13&amp;$D$7,[1]!rng_ForecastRowLookup,0),MATCH(Q$11,[1]!rng_ForecastColumnLookup,0))</f>
        <v>48079.345999999998</v>
      </c>
      <c r="R13" s="86">
        <f ca="1">INDEX([1]!tbl_Forecast,MATCH($D$8&amp;$C13&amp;$D$7,[1]!rng_ForecastRowLookup,0),MATCH(R$11,[1]!rng_ForecastColumnLookup,0))</f>
        <v>48129.050999999999</v>
      </c>
      <c r="S13" s="86">
        <f ca="1">INDEX([1]!tbl_Forecast,MATCH($D$8&amp;$C13&amp;$D$7,[1]!rng_ForecastRowLookup,0),MATCH(S$11,[1]!rng_ForecastColumnLookup,0))</f>
        <v>48690.569000000003</v>
      </c>
      <c r="T13" s="86">
        <f ca="1">INDEX([1]!tbl_Forecast,MATCH($D$8&amp;$C13&amp;$D$7,[1]!rng_ForecastRowLookup,0),MATCH(T$11,[1]!rng_ForecastColumnLookup,0))</f>
        <v>48482.864000000001</v>
      </c>
      <c r="U13" s="86">
        <f ca="1">INDEX([1]!tbl_Forecast,MATCH($D$8&amp;$C13&amp;$D$7,[1]!rng_ForecastRowLookup,0),MATCH(U$11,[1]!rng_ForecastColumnLookup,0))</f>
        <v>46879.000999999997</v>
      </c>
      <c r="V13" s="86">
        <f ca="1">INDEX([1]!tbl_Forecast,MATCH($D$8&amp;$C13&amp;$D$7,[1]!rng_ForecastRowLookup,0),MATCH(V$11,[1]!rng_ForecastColumnLookup,0))</f>
        <v>46798.777999999998</v>
      </c>
      <c r="W13" s="86">
        <f ca="1">INDEX([1]!tbl_Forecast,MATCH($D$8&amp;$C13&amp;$D$7,[1]!rng_ForecastRowLookup,0),MATCH(W$11,[1]!rng_ForecastColumnLookup,0))</f>
        <v>46917.627</v>
      </c>
      <c r="X13" s="86">
        <f ca="1">INDEX([1]!tbl_Forecast,MATCH($D$8&amp;$C13&amp;$D$7,[1]!rng_ForecastRowLookup,0),MATCH(X$11,[1]!rng_ForecastColumnLookup,0))</f>
        <v>47236.144999999997</v>
      </c>
      <c r="Y13" s="41"/>
      <c r="AA13" s="41">
        <f ca="1">SUM(E13:Y13)</f>
        <v>1016972.7590000002</v>
      </c>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row>
    <row r="14" spans="1:69">
      <c r="B14" s="34" t="s">
        <v>37</v>
      </c>
      <c r="C14" s="34" t="s">
        <v>42</v>
      </c>
      <c r="E14" s="86">
        <f ca="1">INDEX([1]!tbl_Forecast,MATCH($D$8&amp;$C14&amp;$D$7,[1]!rng_ForecastRowLookup,0),MATCH(E$11,[1]!rng_ForecastColumnLookup,0))</f>
        <v>23280.347100904564</v>
      </c>
      <c r="F14" s="86">
        <f ca="1">INDEX([1]!tbl_Forecast,MATCH($D$8&amp;$C14&amp;$D$7,[1]!rng_ForecastRowLookup,0),MATCH(F$11,[1]!rng_ForecastColumnLookup,0))</f>
        <v>23017.418106038647</v>
      </c>
      <c r="G14" s="86">
        <f ca="1">INDEX([1]!tbl_Forecast,MATCH($D$8&amp;$C14&amp;$D$7,[1]!rng_ForecastRowLookup,0),MATCH(G$11,[1]!rng_ForecastColumnLookup,0))</f>
        <v>22811.60852767331</v>
      </c>
      <c r="H14" s="86">
        <f ca="1">INDEX([1]!tbl_Forecast,MATCH($D$8&amp;$C14&amp;$D$7,[1]!rng_ForecastRowLookup,0),MATCH(H$11,[1]!rng_ForecastColumnLookup,0))</f>
        <v>22085.916378202593</v>
      </c>
      <c r="I14" s="86">
        <f ca="1">INDEX([1]!tbl_Forecast,MATCH($D$8&amp;$C14&amp;$D$7,[1]!rng_ForecastRowLookup,0),MATCH(I$11,[1]!rng_ForecastColumnLookup,0))</f>
        <v>20817.853908138593</v>
      </c>
      <c r="J14" s="86">
        <f ca="1">INDEX([1]!tbl_Forecast,MATCH($D$8&amp;$C14&amp;$D$7,[1]!rng_ForecastRowLookup,0),MATCH(J$11,[1]!rng_ForecastColumnLookup,0))</f>
        <v>20070.279329962508</v>
      </c>
      <c r="K14" s="86">
        <f ca="1">INDEX([1]!tbl_Forecast,MATCH($D$8&amp;$C14&amp;$D$7,[1]!rng_ForecastRowLookup,0),MATCH(K$11,[1]!rng_ForecastColumnLookup,0))</f>
        <v>19887.831284331631</v>
      </c>
      <c r="L14" s="86">
        <f ca="1">INDEX([1]!tbl_Forecast,MATCH($D$8&amp;$C14&amp;$D$7,[1]!rng_ForecastRowLookup,0),MATCH(L$11,[1]!rng_ForecastColumnLookup,0))</f>
        <v>20257.583209811291</v>
      </c>
      <c r="M14" s="86">
        <f ca="1">INDEX([1]!tbl_Forecast,MATCH($D$8&amp;$C14&amp;$D$7,[1]!rng_ForecastRowLookup,0),MATCH(M$11,[1]!rng_ForecastColumnLookup,0))</f>
        <v>20750.368029493613</v>
      </c>
      <c r="N14" s="86">
        <f ca="1">INDEX([1]!tbl_Forecast,MATCH($D$8&amp;$C14&amp;$D$7,[1]!rng_ForecastRowLookup,0),MATCH(N$11,[1]!rng_ForecastColumnLookup,0))</f>
        <v>21314.334279744231</v>
      </c>
      <c r="O14" s="86">
        <f ca="1">INDEX([1]!tbl_Forecast,MATCH($D$8&amp;$C14&amp;$D$7,[1]!rng_ForecastRowLookup,0),MATCH(O$11,[1]!rng_ForecastColumnLookup,0))</f>
        <v>21403.286239774712</v>
      </c>
      <c r="P14" s="86">
        <f ca="1">INDEX([1]!tbl_Forecast,MATCH($D$8&amp;$C14&amp;$D$7,[1]!rng_ForecastRowLookup,0),MATCH(P$11,[1]!rng_ForecastColumnLookup,0))</f>
        <v>21409.137516518917</v>
      </c>
      <c r="Q14" s="86">
        <f ca="1">INDEX([1]!tbl_Forecast,MATCH($D$8&amp;$C14&amp;$D$7,[1]!rng_ForecastRowLookup,0),MATCH(Q$11,[1]!rng_ForecastColumnLookup,0))</f>
        <v>21443.358292282628</v>
      </c>
      <c r="R14" s="86">
        <f ca="1">INDEX([1]!tbl_Forecast,MATCH($D$8&amp;$C14&amp;$D$7,[1]!rng_ForecastRowLookup,0),MATCH(R$11,[1]!rng_ForecastColumnLookup,0))</f>
        <v>21209.865626522758</v>
      </c>
      <c r="S14" s="86">
        <f ca="1">INDEX([1]!tbl_Forecast,MATCH($D$8&amp;$C14&amp;$D$7,[1]!rng_ForecastRowLookup,0),MATCH(S$11,[1]!rng_ForecastColumnLookup,0))</f>
        <v>20954.17798283829</v>
      </c>
      <c r="T14" s="86">
        <f ca="1">INDEX([1]!tbl_Forecast,MATCH($D$8&amp;$C14&amp;$D$7,[1]!rng_ForecastRowLookup,0),MATCH(T$11,[1]!rng_ForecastColumnLookup,0))</f>
        <v>20525.44023202754</v>
      </c>
      <c r="U14" s="86">
        <f ca="1">INDEX([1]!tbl_Forecast,MATCH($D$8&amp;$C14&amp;$D$7,[1]!rng_ForecastRowLookup,0),MATCH(U$11,[1]!rng_ForecastColumnLookup,0))</f>
        <v>20175.505597554071</v>
      </c>
      <c r="V14" s="86">
        <f ca="1">INDEX([1]!tbl_Forecast,MATCH($D$8&amp;$C14&amp;$D$7,[1]!rng_ForecastRowLookup,0),MATCH(V$11,[1]!rng_ForecastColumnLookup,0))</f>
        <v>19919.723927484571</v>
      </c>
      <c r="W14" s="86">
        <f ca="1">INDEX([1]!tbl_Forecast,MATCH($D$8&amp;$C14&amp;$D$7,[1]!rng_ForecastRowLookup,0),MATCH(W$11,[1]!rng_ForecastColumnLookup,0))</f>
        <v>19536.194066416414</v>
      </c>
      <c r="X14" s="86">
        <f ca="1">INDEX([1]!tbl_Forecast,MATCH($D$8&amp;$C14&amp;$D$7,[1]!rng_ForecastRowLookup,0),MATCH(X$11,[1]!rng_ForecastColumnLookup,0))</f>
        <v>19462.287131015248</v>
      </c>
      <c r="Y14" s="41"/>
      <c r="AA14" s="41">
        <f t="shared" ref="AA14:AA16" ca="1" si="1">SUM(E14:Y14)</f>
        <v>420332.51676673623</v>
      </c>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row>
    <row r="15" spans="1:69">
      <c r="B15" s="34" t="s">
        <v>37</v>
      </c>
      <c r="C15" s="34" t="s">
        <v>43</v>
      </c>
      <c r="E15" s="86">
        <f ca="1">INDEX([1]!tbl_Forecast,MATCH($D$8&amp;$C15&amp;$D$7,[1]!rng_ForecastRowLookup,0),MATCH(E$11,[1]!rng_ForecastColumnLookup,0))</f>
        <v>5226.2387411561367</v>
      </c>
      <c r="F15" s="86">
        <f ca="1">INDEX([1]!tbl_Forecast,MATCH($D$8&amp;$C15&amp;$D$7,[1]!rng_ForecastRowLookup,0),MATCH(F$11,[1]!rng_ForecastColumnLookup,0))</f>
        <v>5239.95312759432</v>
      </c>
      <c r="G15" s="86">
        <f ca="1">INDEX([1]!tbl_Forecast,MATCH($D$8&amp;$C15&amp;$D$7,[1]!rng_ForecastRowLookup,0),MATCH(G$11,[1]!rng_ForecastColumnLookup,0))</f>
        <v>5271.2612760989568</v>
      </c>
      <c r="H15" s="86">
        <f ca="1">INDEX([1]!tbl_Forecast,MATCH($D$8&amp;$C15&amp;$D$7,[1]!rng_ForecastRowLookup,0),MATCH(H$11,[1]!rng_ForecastColumnLookup,0))</f>
        <v>4985.883552972361</v>
      </c>
      <c r="I15" s="86">
        <f ca="1">INDEX([1]!tbl_Forecast,MATCH($D$8&amp;$C15&amp;$D$7,[1]!rng_ForecastRowLookup,0),MATCH(I$11,[1]!rng_ForecastColumnLookup,0))</f>
        <v>4608.5912035798974</v>
      </c>
      <c r="J15" s="86">
        <f ca="1">INDEX([1]!tbl_Forecast,MATCH($D$8&amp;$C15&amp;$D$7,[1]!rng_ForecastRowLookup,0),MATCH(J$11,[1]!rng_ForecastColumnLookup,0))</f>
        <v>4509.6375960361838</v>
      </c>
      <c r="K15" s="86">
        <f ca="1">INDEX([1]!tbl_Forecast,MATCH($D$8&amp;$C15&amp;$D$7,[1]!rng_ForecastRowLookup,0),MATCH(K$11,[1]!rng_ForecastColumnLookup,0))</f>
        <v>4481.760351096189</v>
      </c>
      <c r="L15" s="86">
        <f ca="1">INDEX([1]!tbl_Forecast,MATCH($D$8&amp;$C15&amp;$D$7,[1]!rng_ForecastRowLookup,0),MATCH(L$11,[1]!rng_ForecastColumnLookup,0))</f>
        <v>4621.8312800578688</v>
      </c>
      <c r="M15" s="86">
        <f ca="1">INDEX([1]!tbl_Forecast,MATCH($D$8&amp;$C15&amp;$D$7,[1]!rng_ForecastRowLookup,0),MATCH(M$11,[1]!rng_ForecastColumnLookup,0))</f>
        <v>4700.9782942419988</v>
      </c>
      <c r="N15" s="86">
        <f ca="1">INDEX([1]!tbl_Forecast,MATCH($D$8&amp;$C15&amp;$D$7,[1]!rng_ForecastRowLookup,0),MATCH(N$11,[1]!rng_ForecastColumnLookup,0))</f>
        <v>4828.2391631488581</v>
      </c>
      <c r="O15" s="86">
        <f ca="1">INDEX([1]!tbl_Forecast,MATCH($D$8&amp;$C15&amp;$D$7,[1]!rng_ForecastRowLookup,0),MATCH(O$11,[1]!rng_ForecastColumnLookup,0))</f>
        <v>4790.0249139778334</v>
      </c>
      <c r="P15" s="86">
        <f ca="1">INDEX([1]!tbl_Forecast,MATCH($D$8&amp;$C15&amp;$D$7,[1]!rng_ForecastRowLookup,0),MATCH(P$11,[1]!rng_ForecastColumnLookup,0))</f>
        <v>4782.0649962402858</v>
      </c>
      <c r="Q15" s="86">
        <f ca="1">INDEX([1]!tbl_Forecast,MATCH($D$8&amp;$C15&amp;$D$7,[1]!rng_ForecastRowLookup,0),MATCH(Q$11,[1]!rng_ForecastColumnLookup,0))</f>
        <v>4748.3908346265653</v>
      </c>
      <c r="R15" s="86">
        <f ca="1">INDEX([1]!tbl_Forecast,MATCH($D$8&amp;$C15&amp;$D$7,[1]!rng_ForecastRowLookup,0),MATCH(R$11,[1]!rng_ForecastColumnLookup,0))</f>
        <v>4733.4823682495089</v>
      </c>
      <c r="S15" s="86">
        <f ca="1">INDEX([1]!tbl_Forecast,MATCH($D$8&amp;$C15&amp;$D$7,[1]!rng_ForecastRowLookup,0),MATCH(S$11,[1]!rng_ForecastColumnLookup,0))</f>
        <v>4698.697177079107</v>
      </c>
      <c r="T15" s="86">
        <f ca="1">INDEX([1]!tbl_Forecast,MATCH($D$8&amp;$C15&amp;$D$7,[1]!rng_ForecastRowLookup,0),MATCH(T$11,[1]!rng_ForecastColumnLookup,0))</f>
        <v>4599.2987885998937</v>
      </c>
      <c r="U15" s="86">
        <f ca="1">INDEX([1]!tbl_Forecast,MATCH($D$8&amp;$C15&amp;$D$7,[1]!rng_ForecastRowLookup,0),MATCH(U$11,[1]!rng_ForecastColumnLookup,0))</f>
        <v>4526.3104216428001</v>
      </c>
      <c r="V15" s="86">
        <f ca="1">INDEX([1]!tbl_Forecast,MATCH($D$8&amp;$C15&amp;$D$7,[1]!rng_ForecastRowLookup,0),MATCH(V$11,[1]!rng_ForecastColumnLookup,0))</f>
        <v>4422.0600452822764</v>
      </c>
      <c r="W15" s="86">
        <f ca="1">INDEX([1]!tbl_Forecast,MATCH($D$8&amp;$C15&amp;$D$7,[1]!rng_ForecastRowLookup,0),MATCH(W$11,[1]!rng_ForecastColumnLookup,0))</f>
        <v>4405.182362066379</v>
      </c>
      <c r="X15" s="86">
        <f ca="1">INDEX([1]!tbl_Forecast,MATCH($D$8&amp;$C15&amp;$D$7,[1]!rng_ForecastRowLookup,0),MATCH(X$11,[1]!rng_ForecastColumnLookup,0))</f>
        <v>4385.1136986120664</v>
      </c>
      <c r="Y15" s="41"/>
      <c r="AA15" s="41">
        <f t="shared" ca="1" si="1"/>
        <v>94565.000192359483</v>
      </c>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row>
    <row r="16" spans="1:69">
      <c r="B16" s="34" t="s">
        <v>37</v>
      </c>
      <c r="C16" s="34" t="s">
        <v>44</v>
      </c>
      <c r="E16" s="86">
        <f ca="1">INDEX([1]!tbl_Forecast,MATCH($D$8&amp;$C16&amp;$D$7,[1]!rng_ForecastRowLookup,0),MATCH(E$11,[1]!rng_ForecastColumnLookup,0))</f>
        <v>1869.5754050925925</v>
      </c>
      <c r="F16" s="86">
        <f ca="1">INDEX([1]!tbl_Forecast,MATCH($D$8&amp;$C16&amp;$D$7,[1]!rng_ForecastRowLookup,0),MATCH(F$11,[1]!rng_ForecastColumnLookup,0))</f>
        <v>1881.796305941358</v>
      </c>
      <c r="G16" s="86">
        <f ca="1">INDEX([1]!tbl_Forecast,MATCH($D$8&amp;$C16&amp;$D$7,[1]!rng_ForecastRowLookup,0),MATCH(G$11,[1]!rng_ForecastColumnLookup,0))</f>
        <v>1949.1340235982509</v>
      </c>
      <c r="H16" s="86">
        <f ca="1">INDEX([1]!tbl_Forecast,MATCH($D$8&amp;$C16&amp;$D$7,[1]!rng_ForecastRowLookup,0),MATCH(H$11,[1]!rng_ForecastColumnLookup,0))</f>
        <v>2021.1963608646258</v>
      </c>
      <c r="I16" s="86">
        <f ca="1">INDEX([1]!tbl_Forecast,MATCH($D$8&amp;$C16&amp;$D$7,[1]!rng_ForecastRowLookup,0),MATCH(I$11,[1]!rng_ForecastColumnLookup,0))</f>
        <v>1959.5061710087307</v>
      </c>
      <c r="J16" s="86">
        <f ca="1">INDEX([1]!tbl_Forecast,MATCH($D$8&amp;$C16&amp;$D$7,[1]!rng_ForecastRowLookup,0),MATCH(J$11,[1]!rng_ForecastColumnLookup,0))</f>
        <v>1928.5764356212967</v>
      </c>
      <c r="K16" s="86">
        <f ca="1">INDEX([1]!tbl_Forecast,MATCH($D$8&amp;$C16&amp;$D$7,[1]!rng_ForecastRowLookup,0),MATCH(K$11,[1]!rng_ForecastColumnLookup,0))</f>
        <v>1934.9641170211423</v>
      </c>
      <c r="L16" s="86">
        <f ca="1">INDEX([1]!tbl_Forecast,MATCH($D$8&amp;$C16&amp;$D$7,[1]!rng_ForecastRowLookup,0),MATCH(L$11,[1]!rng_ForecastColumnLookup,0))</f>
        <v>1945.862235675901</v>
      </c>
      <c r="M16" s="86">
        <f ca="1">INDEX([1]!tbl_Forecast,MATCH($D$8&amp;$C16&amp;$D$7,[1]!rng_ForecastRowLookup,0),MATCH(M$11,[1]!rng_ForecastColumnLookup,0))</f>
        <v>1956.539890631658</v>
      </c>
      <c r="N16" s="86">
        <f ca="1">INDEX([1]!tbl_Forecast,MATCH($D$8&amp;$C16&amp;$D$7,[1]!rng_ForecastRowLookup,0),MATCH(N$11,[1]!rng_ForecastColumnLookup,0))</f>
        <v>1957.7742018038925</v>
      </c>
      <c r="O16" s="86">
        <f ca="1">INDEX([1]!tbl_Forecast,MATCH($D$8&amp;$C16&amp;$D$7,[1]!rng_ForecastRowLookup,0),MATCH(O$11,[1]!rng_ForecastColumnLookup,0))</f>
        <v>1947.2038419604366</v>
      </c>
      <c r="P16" s="86">
        <f ca="1">INDEX([1]!tbl_Forecast,MATCH($D$8&amp;$C16&amp;$D$7,[1]!rng_ForecastRowLookup,0),MATCH(P$11,[1]!rng_ForecastColumnLookup,0))</f>
        <v>1945.153453785721</v>
      </c>
      <c r="Q16" s="86">
        <f ca="1">INDEX([1]!tbl_Forecast,MATCH($D$8&amp;$C16&amp;$D$7,[1]!rng_ForecastRowLookup,0),MATCH(Q$11,[1]!rng_ForecastColumnLookup,0))</f>
        <v>1947.9162901464586</v>
      </c>
      <c r="R16" s="86">
        <f ca="1">INDEX([1]!tbl_Forecast,MATCH($D$8&amp;$C16&amp;$D$7,[1]!rng_ForecastRowLookup,0),MATCH(R$11,[1]!rng_ForecastColumnLookup,0))</f>
        <v>1950.0749856673444</v>
      </c>
      <c r="S16" s="86">
        <f ca="1">INDEX([1]!tbl_Forecast,MATCH($D$8&amp;$C16&amp;$D$7,[1]!rng_ForecastRowLookup,0),MATCH(S$11,[1]!rng_ForecastColumnLookup,0))</f>
        <v>1950.7771106659191</v>
      </c>
      <c r="T16" s="86">
        <f ca="1">INDEX([1]!tbl_Forecast,MATCH($D$8&amp;$C16&amp;$D$7,[1]!rng_ForecastRowLookup,0),MATCH(T$11,[1]!rng_ForecastColumnLookup,0))</f>
        <v>1949.8166473382953</v>
      </c>
      <c r="U16" s="86">
        <f ca="1">INDEX([1]!tbl_Forecast,MATCH($D$8&amp;$C16&amp;$D$7,[1]!rng_ForecastRowLookup,0),MATCH(U$11,[1]!rng_ForecastColumnLookup,0))</f>
        <v>1948.4903882606959</v>
      </c>
      <c r="V16" s="86">
        <f ca="1">INDEX([1]!tbl_Forecast,MATCH($D$8&amp;$C16&amp;$D$7,[1]!rng_ForecastRowLookup,0),MATCH(V$11,[1]!rng_ForecastColumnLookup,0))</f>
        <v>1948.7048126440727</v>
      </c>
      <c r="W16" s="86">
        <f ca="1">INDEX([1]!tbl_Forecast,MATCH($D$8&amp;$C16&amp;$D$7,[1]!rng_ForecastRowLookup,0),MATCH(W$11,[1]!rng_ForecastColumnLookup,0))</f>
        <v>1949.296705787131</v>
      </c>
      <c r="X16" s="86">
        <f ca="1">INDEX([1]!tbl_Forecast,MATCH($D$8&amp;$C16&amp;$D$7,[1]!rng_ForecastRowLookup,0),MATCH(X$11,[1]!rng_ForecastColumnLookup,0))</f>
        <v>1949.5267750605763</v>
      </c>
      <c r="Y16" s="41"/>
      <c r="AA16" s="41">
        <f t="shared" ca="1" si="1"/>
        <v>38891.88615857609</v>
      </c>
    </row>
    <row r="17" spans="1:27">
      <c r="E17" s="41"/>
      <c r="F17" s="41"/>
      <c r="G17" s="41"/>
      <c r="H17" s="41"/>
      <c r="I17" s="41"/>
      <c r="J17" s="41"/>
      <c r="K17" s="41"/>
      <c r="L17" s="41"/>
      <c r="M17" s="41"/>
      <c r="N17" s="41"/>
      <c r="O17" s="41"/>
      <c r="P17" s="41"/>
      <c r="Q17" s="41"/>
      <c r="R17" s="41"/>
      <c r="S17" s="41"/>
      <c r="T17" s="41"/>
      <c r="U17" s="41"/>
      <c r="V17" s="41"/>
      <c r="W17" s="41"/>
      <c r="X17" s="41"/>
      <c r="Y17" s="41"/>
    </row>
    <row r="18" spans="1:27">
      <c r="B18" s="34" t="s">
        <v>45</v>
      </c>
      <c r="C18" s="34" t="s">
        <v>46</v>
      </c>
      <c r="E18" s="41">
        <f ca="1">SUM(E13:E16)</f>
        <v>93061.920247153292</v>
      </c>
      <c r="F18" s="41">
        <f t="shared" ref="F18:X18" ca="1" si="2">SUM(F13:F16)</f>
        <v>90100.948539574325</v>
      </c>
      <c r="G18" s="41">
        <f t="shared" ca="1" si="2"/>
        <v>86866.015827370516</v>
      </c>
      <c r="H18" s="41">
        <f t="shared" ca="1" si="2"/>
        <v>84078.189292039577</v>
      </c>
      <c r="I18" s="41">
        <f t="shared" ca="1" si="2"/>
        <v>80893.425282727228</v>
      </c>
      <c r="J18" s="41">
        <f t="shared" ca="1" si="2"/>
        <v>77490.543361619988</v>
      </c>
      <c r="K18" s="41">
        <f t="shared" ca="1" si="2"/>
        <v>75866.224752448965</v>
      </c>
      <c r="L18" s="41">
        <f t="shared" ca="1" si="2"/>
        <v>76149.794725545056</v>
      </c>
      <c r="M18" s="41">
        <f t="shared" ca="1" si="2"/>
        <v>76223.656214367264</v>
      </c>
      <c r="N18" s="41">
        <f t="shared" ca="1" si="2"/>
        <v>77783.59964469698</v>
      </c>
      <c r="O18" s="41">
        <f t="shared" ca="1" si="2"/>
        <v>78170.651995712979</v>
      </c>
      <c r="P18" s="41">
        <f t="shared" ca="1" si="2"/>
        <v>77524.11896654492</v>
      </c>
      <c r="Q18" s="41">
        <f t="shared" ca="1" si="2"/>
        <v>76219.011417055648</v>
      </c>
      <c r="R18" s="41">
        <f t="shared" ca="1" si="2"/>
        <v>76022.473980439609</v>
      </c>
      <c r="S18" s="41">
        <f t="shared" ca="1" si="2"/>
        <v>76294.221270583323</v>
      </c>
      <c r="T18" s="41">
        <f t="shared" ca="1" si="2"/>
        <v>75557.419667965733</v>
      </c>
      <c r="U18" s="41">
        <f t="shared" ca="1" si="2"/>
        <v>73529.307407457556</v>
      </c>
      <c r="V18" s="41">
        <f t="shared" ca="1" si="2"/>
        <v>73089.266785410931</v>
      </c>
      <c r="W18" s="41">
        <f t="shared" ca="1" si="2"/>
        <v>72808.300134269928</v>
      </c>
      <c r="X18" s="41">
        <f t="shared" ca="1" si="2"/>
        <v>73033.072604687884</v>
      </c>
      <c r="Y18" s="41"/>
      <c r="AA18" s="41">
        <f ca="1">SUM(E18:Y18)</f>
        <v>1570762.1621176719</v>
      </c>
    </row>
    <row r="19" spans="1:27">
      <c r="E19" s="41"/>
      <c r="F19" s="41"/>
      <c r="G19" s="41"/>
      <c r="H19" s="41"/>
      <c r="I19" s="41"/>
      <c r="J19" s="41"/>
      <c r="K19" s="41"/>
      <c r="L19" s="41"/>
      <c r="M19" s="41"/>
      <c r="N19" s="41"/>
      <c r="O19" s="41"/>
      <c r="P19" s="41"/>
      <c r="Q19" s="41"/>
      <c r="R19" s="41"/>
      <c r="S19" s="41"/>
      <c r="T19" s="41"/>
      <c r="U19" s="41"/>
      <c r="V19" s="41"/>
      <c r="W19" s="41"/>
      <c r="X19" s="41"/>
      <c r="Y19" s="41"/>
    </row>
    <row r="20" spans="1:27">
      <c r="E20" s="41"/>
      <c r="F20" s="41"/>
      <c r="G20" s="41"/>
      <c r="H20" s="41"/>
      <c r="I20" s="41"/>
      <c r="J20" s="41"/>
      <c r="K20" s="41"/>
      <c r="L20" s="41"/>
      <c r="M20" s="41"/>
      <c r="N20" s="41"/>
      <c r="O20" s="41"/>
      <c r="P20" s="41"/>
      <c r="Q20" s="41"/>
      <c r="R20" s="41"/>
      <c r="S20" s="41"/>
      <c r="T20" s="41"/>
      <c r="U20" s="41"/>
      <c r="V20" s="41"/>
      <c r="W20" s="41"/>
      <c r="X20" s="41"/>
      <c r="Y20" s="41"/>
    </row>
    <row r="21" spans="1:27" ht="15">
      <c r="A21" s="38" t="str">
        <f>CONCATENATE("# HOMES APPLICABLE BY YEAR FOR MEASURE - ",C22)</f>
        <v># HOMES APPLICABLE BY YEAR FOR MEASURE - Heat Recovery Ventilation - New</v>
      </c>
      <c r="E21" s="41"/>
      <c r="F21" s="41"/>
      <c r="G21" s="41"/>
      <c r="H21" s="41"/>
      <c r="I21" s="41"/>
      <c r="J21" s="41"/>
      <c r="K21" s="41"/>
      <c r="L21" s="41"/>
      <c r="M21" s="41"/>
      <c r="N21" s="41"/>
      <c r="O21" s="41"/>
      <c r="P21" s="41"/>
      <c r="Q21" s="41"/>
      <c r="R21" s="41"/>
      <c r="S21" s="41"/>
      <c r="T21" s="41"/>
      <c r="U21" s="41"/>
      <c r="V21" s="41"/>
      <c r="W21" s="41"/>
      <c r="X21" s="41"/>
      <c r="Y21" s="41"/>
    </row>
    <row r="22" spans="1:27" ht="15">
      <c r="A22" s="42" t="s">
        <v>47</v>
      </c>
      <c r="B22" s="42" t="s">
        <v>152</v>
      </c>
      <c r="C22" s="42" t="str">
        <f>CONCATENATE(C8," - ",C7)</f>
        <v>Heat Recovery Ventilation - New</v>
      </c>
      <c r="D22" s="42"/>
    </row>
    <row r="23" spans="1:27">
      <c r="A23" s="43">
        <f>INDEX([2]!ResApplic,MATCH($C$22,[2]APPLIC!$B$9:$B$120,0)+1,MATCH($C23,[2]APPLIC!$C$8:$F$8,0)+1)</f>
        <v>0.89100000000000001</v>
      </c>
      <c r="B23" s="43">
        <f>VLOOKUP($B$22,[2]!NewSat,MATCH(C23,[2]SATS!$B$87:$F$87,0),FALSE)</f>
        <v>0.55200000000000005</v>
      </c>
      <c r="C23" s="34" t="str">
        <f>C13</f>
        <v>Single Family</v>
      </c>
      <c r="E23" s="41">
        <f ca="1">E13*$A23*$B23</f>
        <v>30830.862220488005</v>
      </c>
      <c r="F23" s="41">
        <f t="shared" ref="F23:X23" ca="1" si="3">F13*$A23*$B23</f>
        <v>29491.122672792004</v>
      </c>
      <c r="G23" s="41">
        <f t="shared" ca="1" si="3"/>
        <v>27952.785789984002</v>
      </c>
      <c r="H23" s="41">
        <f t="shared" ca="1" si="3"/>
        <v>27043.477443576005</v>
      </c>
      <c r="I23" s="41">
        <f t="shared" ca="1" si="3"/>
        <v>26316.687952368004</v>
      </c>
      <c r="J23" s="41">
        <f t="shared" ca="1" si="3"/>
        <v>25074.603615600005</v>
      </c>
      <c r="K23" s="41">
        <f t="shared" ca="1" si="3"/>
        <v>24376.014787608005</v>
      </c>
      <c r="L23" s="41">
        <f t="shared" ca="1" si="3"/>
        <v>24259.376336976002</v>
      </c>
      <c r="M23" s="41">
        <f t="shared" ca="1" si="3"/>
        <v>24009.157790640002</v>
      </c>
      <c r="N23" s="41">
        <f t="shared" ca="1" si="3"/>
        <v>24435.813197664003</v>
      </c>
      <c r="O23" s="41">
        <f t="shared" ca="1" si="3"/>
        <v>24606.422340984001</v>
      </c>
      <c r="P23" s="41">
        <f t="shared" ca="1" si="3"/>
        <v>24290.482251816</v>
      </c>
      <c r="Q23" s="41">
        <f t="shared" ca="1" si="3"/>
        <v>23646.960901872</v>
      </c>
      <c r="R23" s="41">
        <f t="shared" ca="1" si="3"/>
        <v>23671.407411432003</v>
      </c>
      <c r="S23" s="41">
        <f t="shared" ca="1" si="3"/>
        <v>23947.579932408007</v>
      </c>
      <c r="T23" s="41">
        <f t="shared" ca="1" si="3"/>
        <v>23845.423966848004</v>
      </c>
      <c r="U23" s="41">
        <f t="shared" ca="1" si="3"/>
        <v>23056.592819832</v>
      </c>
      <c r="V23" s="41">
        <f t="shared" ca="1" si="3"/>
        <v>23017.136581295999</v>
      </c>
      <c r="W23" s="41">
        <f t="shared" ca="1" si="3"/>
        <v>23075.590322664</v>
      </c>
      <c r="X23" s="41">
        <f t="shared" ca="1" si="3"/>
        <v>23232.24766764</v>
      </c>
      <c r="Y23" s="41"/>
      <c r="AA23" s="41">
        <f t="shared" ref="AA23:AA26" ca="1" si="4">SUM(E23:Y23)</f>
        <v>500179.74600448803</v>
      </c>
    </row>
    <row r="24" spans="1:27">
      <c r="A24" s="43">
        <f>INDEX([2]!ResApplic,MATCH($C$22,[2]APPLIC!$B$9:$B$120,0)+1,MATCH($C24,[2]APPLIC!$C$8:$F$8,0)+1)</f>
        <v>0</v>
      </c>
      <c r="B24" s="43">
        <f>VLOOKUP($B$22,[2]!NewSat,MATCH(C24,[2]SATS!$B$87:$F$87,0),FALSE)</f>
        <v>0.94699999999999995</v>
      </c>
      <c r="C24" s="34" t="str">
        <f>C14</f>
        <v>Multifamily - Low Rise</v>
      </c>
      <c r="E24" s="41">
        <f t="shared" ref="E24:X26" ca="1" si="5">E14*$A24*$B24</f>
        <v>0</v>
      </c>
      <c r="F24" s="41">
        <f t="shared" ca="1" si="5"/>
        <v>0</v>
      </c>
      <c r="G24" s="41">
        <f t="shared" ca="1" si="5"/>
        <v>0</v>
      </c>
      <c r="H24" s="41">
        <f t="shared" ca="1" si="5"/>
        <v>0</v>
      </c>
      <c r="I24" s="41">
        <f t="shared" ca="1" si="5"/>
        <v>0</v>
      </c>
      <c r="J24" s="41">
        <f t="shared" ca="1" si="5"/>
        <v>0</v>
      </c>
      <c r="K24" s="41">
        <f t="shared" ca="1" si="5"/>
        <v>0</v>
      </c>
      <c r="L24" s="41">
        <f t="shared" ca="1" si="5"/>
        <v>0</v>
      </c>
      <c r="M24" s="41">
        <f t="shared" ca="1" si="5"/>
        <v>0</v>
      </c>
      <c r="N24" s="41">
        <f t="shared" ca="1" si="5"/>
        <v>0</v>
      </c>
      <c r="O24" s="41">
        <f t="shared" ca="1" si="5"/>
        <v>0</v>
      </c>
      <c r="P24" s="41">
        <f t="shared" ca="1" si="5"/>
        <v>0</v>
      </c>
      <c r="Q24" s="41">
        <f t="shared" ca="1" si="5"/>
        <v>0</v>
      </c>
      <c r="R24" s="41">
        <f t="shared" ca="1" si="5"/>
        <v>0</v>
      </c>
      <c r="S24" s="41">
        <f t="shared" ca="1" si="5"/>
        <v>0</v>
      </c>
      <c r="T24" s="41">
        <f t="shared" ca="1" si="5"/>
        <v>0</v>
      </c>
      <c r="U24" s="41">
        <f t="shared" ca="1" si="5"/>
        <v>0</v>
      </c>
      <c r="V24" s="41">
        <f t="shared" ca="1" si="5"/>
        <v>0</v>
      </c>
      <c r="W24" s="41">
        <f t="shared" ca="1" si="5"/>
        <v>0</v>
      </c>
      <c r="X24" s="41">
        <f t="shared" ca="1" si="5"/>
        <v>0</v>
      </c>
      <c r="Y24" s="41"/>
      <c r="AA24" s="41">
        <f t="shared" ca="1" si="4"/>
        <v>0</v>
      </c>
    </row>
    <row r="25" spans="1:27">
      <c r="A25" s="43">
        <f>INDEX([2]!ResApplic,MATCH($C$22,[2]APPLIC!$B$9:$B$120,0)+1,MATCH($C25,[2]APPLIC!$C$8:$F$8,0)+1)</f>
        <v>0</v>
      </c>
      <c r="B25" s="43">
        <f>VLOOKUP($B$22,[2]!NewSat,MATCH(C25,[2]SATS!$B$87:$F$87,0),FALSE)</f>
        <v>0.94699999999999995</v>
      </c>
      <c r="C25" s="34" t="str">
        <f>C15</f>
        <v>Multifamily - High Rise</v>
      </c>
      <c r="E25" s="41">
        <f t="shared" ca="1" si="5"/>
        <v>0</v>
      </c>
      <c r="F25" s="41">
        <f t="shared" ca="1" si="5"/>
        <v>0</v>
      </c>
      <c r="G25" s="41">
        <f t="shared" ca="1" si="5"/>
        <v>0</v>
      </c>
      <c r="H25" s="41">
        <f t="shared" ca="1" si="5"/>
        <v>0</v>
      </c>
      <c r="I25" s="41">
        <f t="shared" ca="1" si="5"/>
        <v>0</v>
      </c>
      <c r="J25" s="41">
        <f t="shared" ca="1" si="5"/>
        <v>0</v>
      </c>
      <c r="K25" s="41">
        <f t="shared" ca="1" si="5"/>
        <v>0</v>
      </c>
      <c r="L25" s="41">
        <f t="shared" ca="1" si="5"/>
        <v>0</v>
      </c>
      <c r="M25" s="41">
        <f t="shared" ca="1" si="5"/>
        <v>0</v>
      </c>
      <c r="N25" s="41">
        <f t="shared" ca="1" si="5"/>
        <v>0</v>
      </c>
      <c r="O25" s="41">
        <f t="shared" ca="1" si="5"/>
        <v>0</v>
      </c>
      <c r="P25" s="41">
        <f t="shared" ca="1" si="5"/>
        <v>0</v>
      </c>
      <c r="Q25" s="41">
        <f t="shared" ca="1" si="5"/>
        <v>0</v>
      </c>
      <c r="R25" s="41">
        <f t="shared" ca="1" si="5"/>
        <v>0</v>
      </c>
      <c r="S25" s="41">
        <f t="shared" ca="1" si="5"/>
        <v>0</v>
      </c>
      <c r="T25" s="41">
        <f t="shared" ca="1" si="5"/>
        <v>0</v>
      </c>
      <c r="U25" s="41">
        <f t="shared" ca="1" si="5"/>
        <v>0</v>
      </c>
      <c r="V25" s="41">
        <f t="shared" ca="1" si="5"/>
        <v>0</v>
      </c>
      <c r="W25" s="41">
        <f t="shared" ca="1" si="5"/>
        <v>0</v>
      </c>
      <c r="X25" s="41">
        <f t="shared" ca="1" si="5"/>
        <v>0</v>
      </c>
      <c r="Y25" s="41"/>
      <c r="AA25" s="41">
        <f t="shared" ca="1" si="4"/>
        <v>0</v>
      </c>
    </row>
    <row r="26" spans="1:27">
      <c r="A26" s="43">
        <f>INDEX([2]!ResApplic,MATCH($C$22,[2]APPLIC!$B$9:$B$120,0)+1,MATCH($C26,[2]APPLIC!$C$8:$F$8,0)+1)</f>
        <v>0</v>
      </c>
      <c r="B26" s="43">
        <f>VLOOKUP($B$22,[2]!NewSat,MATCH(C26,[2]SATS!$B$87:$F$87,0),FALSE)</f>
        <v>0.88900000000000001</v>
      </c>
      <c r="C26" s="37" t="s">
        <v>44</v>
      </c>
      <c r="D26" s="37"/>
      <c r="E26" s="41">
        <f t="shared" ca="1" si="5"/>
        <v>0</v>
      </c>
      <c r="F26" s="41">
        <f t="shared" ca="1" si="5"/>
        <v>0</v>
      </c>
      <c r="G26" s="41">
        <f t="shared" ca="1" si="5"/>
        <v>0</v>
      </c>
      <c r="H26" s="41">
        <f t="shared" ca="1" si="5"/>
        <v>0</v>
      </c>
      <c r="I26" s="41">
        <f t="shared" ca="1" si="5"/>
        <v>0</v>
      </c>
      <c r="J26" s="41">
        <f t="shared" ca="1" si="5"/>
        <v>0</v>
      </c>
      <c r="K26" s="41">
        <f t="shared" ca="1" si="5"/>
        <v>0</v>
      </c>
      <c r="L26" s="41">
        <f t="shared" ca="1" si="5"/>
        <v>0</v>
      </c>
      <c r="M26" s="41">
        <f t="shared" ca="1" si="5"/>
        <v>0</v>
      </c>
      <c r="N26" s="41">
        <f t="shared" ca="1" si="5"/>
        <v>0</v>
      </c>
      <c r="O26" s="41">
        <f t="shared" ca="1" si="5"/>
        <v>0</v>
      </c>
      <c r="P26" s="41">
        <f t="shared" ca="1" si="5"/>
        <v>0</v>
      </c>
      <c r="Q26" s="41">
        <f t="shared" ca="1" si="5"/>
        <v>0</v>
      </c>
      <c r="R26" s="41">
        <f t="shared" ca="1" si="5"/>
        <v>0</v>
      </c>
      <c r="S26" s="41">
        <f t="shared" ca="1" si="5"/>
        <v>0</v>
      </c>
      <c r="T26" s="41">
        <f t="shared" ca="1" si="5"/>
        <v>0</v>
      </c>
      <c r="U26" s="41">
        <f t="shared" ca="1" si="5"/>
        <v>0</v>
      </c>
      <c r="V26" s="41">
        <f t="shared" ca="1" si="5"/>
        <v>0</v>
      </c>
      <c r="W26" s="41">
        <f t="shared" ca="1" si="5"/>
        <v>0</v>
      </c>
      <c r="X26" s="41">
        <f t="shared" ca="1" si="5"/>
        <v>0</v>
      </c>
      <c r="Y26" s="41"/>
      <c r="AA26" s="41">
        <f t="shared" ca="1" si="4"/>
        <v>0</v>
      </c>
    </row>
    <row r="27" spans="1:27">
      <c r="E27" s="41"/>
      <c r="F27" s="41"/>
      <c r="G27" s="41"/>
      <c r="H27" s="41"/>
      <c r="I27" s="41"/>
      <c r="J27" s="41"/>
      <c r="K27" s="41"/>
      <c r="L27" s="41"/>
      <c r="M27" s="41"/>
      <c r="N27" s="41"/>
      <c r="O27" s="41"/>
      <c r="P27" s="41"/>
      <c r="Q27" s="41"/>
      <c r="R27" s="41"/>
      <c r="S27" s="41"/>
      <c r="T27" s="41"/>
      <c r="U27" s="41"/>
      <c r="V27" s="41"/>
      <c r="W27" s="41"/>
      <c r="X27" s="41"/>
      <c r="Y27" s="41"/>
    </row>
    <row r="28" spans="1:27">
      <c r="E28" s="41">
        <f t="shared" ref="E28:X28" ca="1" si="6">SUM(E23:E26)</f>
        <v>30830.862220488005</v>
      </c>
      <c r="F28" s="41">
        <f t="shared" ca="1" si="6"/>
        <v>29491.122672792004</v>
      </c>
      <c r="G28" s="41">
        <f t="shared" ca="1" si="6"/>
        <v>27952.785789984002</v>
      </c>
      <c r="H28" s="41">
        <f t="shared" ca="1" si="6"/>
        <v>27043.477443576005</v>
      </c>
      <c r="I28" s="41">
        <f t="shared" ca="1" si="6"/>
        <v>26316.687952368004</v>
      </c>
      <c r="J28" s="41">
        <f t="shared" ca="1" si="6"/>
        <v>25074.603615600005</v>
      </c>
      <c r="K28" s="41">
        <f t="shared" ca="1" si="6"/>
        <v>24376.014787608005</v>
      </c>
      <c r="L28" s="41">
        <f t="shared" ca="1" si="6"/>
        <v>24259.376336976002</v>
      </c>
      <c r="M28" s="41">
        <f t="shared" ca="1" si="6"/>
        <v>24009.157790640002</v>
      </c>
      <c r="N28" s="41">
        <f t="shared" ca="1" si="6"/>
        <v>24435.813197664003</v>
      </c>
      <c r="O28" s="41">
        <f t="shared" ca="1" si="6"/>
        <v>24606.422340984001</v>
      </c>
      <c r="P28" s="41">
        <f t="shared" ca="1" si="6"/>
        <v>24290.482251816</v>
      </c>
      <c r="Q28" s="41">
        <f t="shared" ca="1" si="6"/>
        <v>23646.960901872</v>
      </c>
      <c r="R28" s="41">
        <f t="shared" ca="1" si="6"/>
        <v>23671.407411432003</v>
      </c>
      <c r="S28" s="41">
        <f t="shared" ca="1" si="6"/>
        <v>23947.579932408007</v>
      </c>
      <c r="T28" s="41">
        <f t="shared" ca="1" si="6"/>
        <v>23845.423966848004</v>
      </c>
      <c r="U28" s="41">
        <f t="shared" ca="1" si="6"/>
        <v>23056.592819832</v>
      </c>
      <c r="V28" s="41">
        <f t="shared" ca="1" si="6"/>
        <v>23017.136581295999</v>
      </c>
      <c r="W28" s="41">
        <f t="shared" ca="1" si="6"/>
        <v>23075.590322664</v>
      </c>
      <c r="X28" s="41">
        <f t="shared" ca="1" si="6"/>
        <v>23232.24766764</v>
      </c>
      <c r="Y28" s="41"/>
      <c r="AA28" s="41">
        <f ca="1">SUM(E28:Y28)</f>
        <v>500179.74600448803</v>
      </c>
    </row>
    <row r="29" spans="1:27">
      <c r="E29" s="41"/>
      <c r="F29" s="41"/>
      <c r="G29" s="41"/>
      <c r="H29" s="41"/>
      <c r="I29" s="41"/>
      <c r="J29" s="41"/>
      <c r="K29" s="41"/>
      <c r="L29" s="41"/>
      <c r="M29" s="41"/>
      <c r="N29" s="41"/>
      <c r="O29" s="41"/>
      <c r="P29" s="41"/>
      <c r="Q29" s="41"/>
      <c r="R29" s="41"/>
      <c r="S29" s="41"/>
      <c r="T29" s="41"/>
      <c r="U29" s="41"/>
      <c r="V29" s="41"/>
      <c r="W29" s="41"/>
      <c r="X29" s="41"/>
      <c r="Y29" s="41"/>
    </row>
    <row r="31" spans="1:27" ht="15.75" thickBot="1">
      <c r="A31" s="38" t="str">
        <f>CONCATENATE("# UNITS ACHIEVABLE BY YEAR FOR MEASURE - ",C32)</f>
        <v># UNITS ACHIEVABLE BY YEAR FOR MEASURE - Heat Recovery Ventilation - New</v>
      </c>
      <c r="D31" s="42" t="s">
        <v>48</v>
      </c>
      <c r="E31" s="34">
        <v>3</v>
      </c>
      <c r="F31" s="34">
        <v>4</v>
      </c>
      <c r="G31" s="34">
        <v>5</v>
      </c>
      <c r="H31" s="34">
        <v>6</v>
      </c>
      <c r="I31" s="34">
        <v>7</v>
      </c>
      <c r="J31" s="34">
        <v>8</v>
      </c>
      <c r="K31" s="34">
        <v>9</v>
      </c>
      <c r="L31" s="34">
        <v>10</v>
      </c>
      <c r="M31" s="34">
        <v>11</v>
      </c>
      <c r="N31" s="34">
        <v>12</v>
      </c>
      <c r="O31" s="34">
        <v>13</v>
      </c>
      <c r="P31" s="34">
        <v>14</v>
      </c>
      <c r="Q31" s="34">
        <v>15</v>
      </c>
      <c r="R31" s="34">
        <v>16</v>
      </c>
      <c r="S31" s="34">
        <v>17</v>
      </c>
      <c r="T31" s="34">
        <v>18</v>
      </c>
      <c r="U31" s="34">
        <v>19</v>
      </c>
      <c r="V31" s="34">
        <v>20</v>
      </c>
      <c r="W31" s="34">
        <v>21</v>
      </c>
      <c r="X31" s="34">
        <v>22</v>
      </c>
    </row>
    <row r="32" spans="1:27" ht="15.75" thickBot="1">
      <c r="C32" s="42" t="str">
        <f>CONCATENATE(C8," - ",C7)</f>
        <v>Heat Recovery Ventilation - New</v>
      </c>
      <c r="D32" s="42"/>
      <c r="E32" s="44">
        <f>VLOOKUP($C$32,[2]ACHIEV!$B$9:$X$79,MATCH(E$11,$E$11:$Y$11,0)+2,FALSE)</f>
        <v>2.5643970768378654E-3</v>
      </c>
      <c r="F32" s="44">
        <f>VLOOKUP($C$32,[2]ACHIEV!$B$9:$X$79,MATCH(F$11,$E$11:$Y$11,0)+2,FALSE)</f>
        <v>7.6904586297764643E-3</v>
      </c>
      <c r="G32" s="44">
        <f>VLOOKUP($C$32,[2]ACHIEV!$B$9:$X$79,MATCH(G$11,$E$11:$Y$11,0)+2,FALSE)</f>
        <v>1.6792013047419844E-2</v>
      </c>
      <c r="H32" s="44">
        <f>VLOOKUP($C$32,[2]ACHIEV!$B$9:$X$79,MATCH(H$11,$E$11:$Y$11,0)+2,FALSE)</f>
        <v>3.15969387774655E-2</v>
      </c>
      <c r="I32" s="44">
        <f>VLOOKUP($C$32,[2]ACHIEV!$B$9:$X$79,MATCH(I$11,$E$11:$Y$11,0)+2,FALSE)</f>
        <v>5.406874819795171E-2</v>
      </c>
      <c r="J32" s="44">
        <f>VLOOKUP($C$32,[2]ACHIEV!$B$9:$X$79,MATCH(J$11,$E$11:$Y$11,0)+2,FALSE)</f>
        <v>8.6253181011834101E-2</v>
      </c>
      <c r="K32" s="44">
        <f>VLOOKUP($C$32,[2]ACHIEV!$B$9:$X$79,MATCH(K$11,$E$11:$Y$11,0)+2,FALSE)</f>
        <v>0.1300328481838382</v>
      </c>
      <c r="L32" s="44">
        <f>VLOOKUP($C$32,[2]ACHIEV!$B$9:$X$79,MATCH(L$11,$E$11:$Y$11,0)+2,FALSE)</f>
        <v>0.18678710893858319</v>
      </c>
      <c r="M32" s="44">
        <f>VLOOKUP($C$32,[2]ACHIEV!$B$9:$X$79,MATCH(M$11,$E$11:$Y$11,0)+2,FALSE)</f>
        <v>0.2569823480072907</v>
      </c>
      <c r="N32" s="44">
        <f>VLOOKUP($C$32,[2]ACHIEV!$B$9:$X$79,MATCH(N$11,$E$11:$Y$11,0)+2,FALSE)</f>
        <v>0.33975920985004748</v>
      </c>
      <c r="O32" s="44">
        <f>VLOOKUP($C$32,[2]ACHIEV!$B$9:$X$79,MATCH(O$11,$E$11:$Y$11,0)+2,FALSE)</f>
        <v>0.43262946935754232</v>
      </c>
      <c r="P32" s="44">
        <f>VLOOKUP($C$32,[2]ACHIEV!$B$9:$X$79,MATCH(P$11,$E$11:$Y$11,0)+2,FALSE)</f>
        <v>0.53142594003645804</v>
      </c>
      <c r="Q32" s="44">
        <f>VLOOKUP($C$32,[2]ACHIEV!$B$9:$X$79,MATCH(Q$11,$E$11:$Y$11,0)+2,FALSE)</f>
        <v>0.63063487292644704</v>
      </c>
      <c r="R32" s="44">
        <f>VLOOKUP($C$32,[2]ACHIEV!$B$9:$X$79,MATCH(R$11,$E$11:$Y$11,0)+2,FALSE)</f>
        <v>0.7241560234206913</v>
      </c>
      <c r="S32" s="44">
        <f>VLOOKUP($C$32,[2]ACHIEV!$B$9:$X$79,MATCH(S$11,$E$11:$Y$11,0)+2,FALSE)</f>
        <v>0.80638203131755359</v>
      </c>
      <c r="T32" s="44">
        <f>VLOOKUP($C$32,[2]ACHIEV!$B$9:$X$79,MATCH(T$11,$E$11:$Y$11,0)+2,FALSE)</f>
        <v>0.87331559734491926</v>
      </c>
      <c r="U32" s="44">
        <f>VLOOKUP($C$32,[2]ACHIEV!$B$9:$X$79,MATCH(U$11,$E$11:$Y$11,0)+2,FALSE)</f>
        <v>0.92334516248836807</v>
      </c>
      <c r="V32" s="44">
        <f>VLOOKUP($C$32,[2]ACHIEV!$B$9:$X$79,MATCH(V$11,$E$11:$Y$11,0)+2,FALSE)</f>
        <v>0.95737002770730018</v>
      </c>
      <c r="W32" s="44">
        <f>VLOOKUP($C$32,[2]ACHIEV!$B$9:$X$79,MATCH(W$11,$E$11:$Y$11,0)+2,FALSE)</f>
        <v>0.97821608704807483</v>
      </c>
      <c r="X32" s="44">
        <f>VLOOKUP($C$32,[2]ACHIEV!$B$9:$X$79,MATCH(X$11,$E$11:$Y$11,0)+2,FALSE)</f>
        <v>0.98821608704807484</v>
      </c>
      <c r="Y32" s="44"/>
      <c r="AA32" s="117">
        <v>0.85</v>
      </c>
    </row>
    <row r="33" spans="1:80">
      <c r="C33" s="34" t="str">
        <f>C23</f>
        <v>Single Family</v>
      </c>
      <c r="E33" s="41">
        <f ca="1">E23*E$32*$AA$32</f>
        <v>67.203187011418848</v>
      </c>
      <c r="F33" s="41">
        <f t="shared" ref="F33:X33" ca="1" si="7">F23*F$32*$AA$32</f>
        <v>192.78022003165418</v>
      </c>
      <c r="G33" s="41">
        <f t="shared" ca="1" si="7"/>
        <v>398.97601214257185</v>
      </c>
      <c r="H33" s="41">
        <f t="shared" ca="1" si="7"/>
        <v>726.31743594727413</v>
      </c>
      <c r="I33" s="41">
        <f t="shared" ca="1" si="7"/>
        <v>1209.4738181555567</v>
      </c>
      <c r="J33" s="41">
        <f t="shared" ca="1" si="7"/>
        <v>1838.3496757878863</v>
      </c>
      <c r="K33" s="41">
        <f t="shared" ca="1" si="7"/>
        <v>2694.2302356734226</v>
      </c>
      <c r="L33" s="41">
        <f t="shared" ca="1" si="7"/>
        <v>3851.6379550413003</v>
      </c>
      <c r="M33" s="41">
        <f t="shared" ca="1" si="7"/>
        <v>5244.4402813087727</v>
      </c>
      <c r="N33" s="41">
        <f t="shared" ca="1" si="7"/>
        <v>7056.9486964694315</v>
      </c>
      <c r="O33" s="41">
        <f t="shared" ca="1" si="7"/>
        <v>9048.6439241423595</v>
      </c>
      <c r="P33" s="41">
        <f t="shared" ca="1" si="7"/>
        <v>10972.303509918685</v>
      </c>
      <c r="Q33" s="41">
        <f t="shared" ca="1" si="7"/>
        <v>12675.708455931403</v>
      </c>
      <c r="R33" s="41">
        <f t="shared" ca="1" si="7"/>
        <v>14570.523420858624</v>
      </c>
      <c r="S33" s="41">
        <f t="shared" ca="1" si="7"/>
        <v>16414.263428379454</v>
      </c>
      <c r="T33" s="41">
        <f t="shared" ca="1" si="7"/>
        <v>17700.893574218109</v>
      </c>
      <c r="U33" s="41">
        <f t="shared" ca="1" si="7"/>
        <v>18095.814427107529</v>
      </c>
      <c r="V33" s="41">
        <f t="shared" ca="1" si="7"/>
        <v>18730.529183591356</v>
      </c>
      <c r="W33" s="41">
        <f t="shared" ca="1" si="7"/>
        <v>19186.97662099668</v>
      </c>
      <c r="X33" s="41">
        <f t="shared" ca="1" si="7"/>
        <v>19514.70875092992</v>
      </c>
      <c r="Y33" s="41"/>
      <c r="AA33" s="41">
        <f t="shared" ref="AA33:AA36" ca="1" si="8">SUM(E33:Y33)</f>
        <v>180190.72281364343</v>
      </c>
    </row>
    <row r="34" spans="1:80">
      <c r="C34" s="34" t="str">
        <f>C24</f>
        <v>Multifamily - Low Rise</v>
      </c>
      <c r="E34" s="41">
        <f t="shared" ref="E34:X34" ca="1" si="9">E24*E$32*$AA$32</f>
        <v>0</v>
      </c>
      <c r="F34" s="41">
        <f t="shared" ca="1" si="9"/>
        <v>0</v>
      </c>
      <c r="G34" s="41">
        <f t="shared" ca="1" si="9"/>
        <v>0</v>
      </c>
      <c r="H34" s="41">
        <f t="shared" ca="1" si="9"/>
        <v>0</v>
      </c>
      <c r="I34" s="41">
        <f t="shared" ca="1" si="9"/>
        <v>0</v>
      </c>
      <c r="J34" s="41">
        <f t="shared" ca="1" si="9"/>
        <v>0</v>
      </c>
      <c r="K34" s="41">
        <f t="shared" ca="1" si="9"/>
        <v>0</v>
      </c>
      <c r="L34" s="41">
        <f t="shared" ca="1" si="9"/>
        <v>0</v>
      </c>
      <c r="M34" s="41">
        <f t="shared" ca="1" si="9"/>
        <v>0</v>
      </c>
      <c r="N34" s="41">
        <f t="shared" ca="1" si="9"/>
        <v>0</v>
      </c>
      <c r="O34" s="41">
        <f t="shared" ca="1" si="9"/>
        <v>0</v>
      </c>
      <c r="P34" s="41">
        <f t="shared" ca="1" si="9"/>
        <v>0</v>
      </c>
      <c r="Q34" s="41">
        <f t="shared" ca="1" si="9"/>
        <v>0</v>
      </c>
      <c r="R34" s="41">
        <f t="shared" ca="1" si="9"/>
        <v>0</v>
      </c>
      <c r="S34" s="41">
        <f t="shared" ca="1" si="9"/>
        <v>0</v>
      </c>
      <c r="T34" s="41">
        <f t="shared" ca="1" si="9"/>
        <v>0</v>
      </c>
      <c r="U34" s="41">
        <f t="shared" ca="1" si="9"/>
        <v>0</v>
      </c>
      <c r="V34" s="41">
        <f t="shared" ca="1" si="9"/>
        <v>0</v>
      </c>
      <c r="W34" s="41">
        <f t="shared" ca="1" si="9"/>
        <v>0</v>
      </c>
      <c r="X34" s="41">
        <f t="shared" ca="1" si="9"/>
        <v>0</v>
      </c>
      <c r="Y34" s="41"/>
      <c r="AA34" s="41">
        <f t="shared" ca="1" si="8"/>
        <v>0</v>
      </c>
    </row>
    <row r="35" spans="1:80">
      <c r="C35" s="34" t="s">
        <v>43</v>
      </c>
      <c r="E35" s="41">
        <f t="shared" ref="E35:X35" ca="1" si="10">E25*E$32*$AA$32</f>
        <v>0</v>
      </c>
      <c r="F35" s="41">
        <f t="shared" ca="1" si="10"/>
        <v>0</v>
      </c>
      <c r="G35" s="41">
        <f t="shared" ca="1" si="10"/>
        <v>0</v>
      </c>
      <c r="H35" s="41">
        <f t="shared" ca="1" si="10"/>
        <v>0</v>
      </c>
      <c r="I35" s="41">
        <f t="shared" ca="1" si="10"/>
        <v>0</v>
      </c>
      <c r="J35" s="41">
        <f t="shared" ca="1" si="10"/>
        <v>0</v>
      </c>
      <c r="K35" s="41">
        <f t="shared" ca="1" si="10"/>
        <v>0</v>
      </c>
      <c r="L35" s="41">
        <f t="shared" ca="1" si="10"/>
        <v>0</v>
      </c>
      <c r="M35" s="41">
        <f t="shared" ca="1" si="10"/>
        <v>0</v>
      </c>
      <c r="N35" s="41">
        <f t="shared" ca="1" si="10"/>
        <v>0</v>
      </c>
      <c r="O35" s="41">
        <f t="shared" ca="1" si="10"/>
        <v>0</v>
      </c>
      <c r="P35" s="41">
        <f t="shared" ca="1" si="10"/>
        <v>0</v>
      </c>
      <c r="Q35" s="41">
        <f t="shared" ca="1" si="10"/>
        <v>0</v>
      </c>
      <c r="R35" s="41">
        <f t="shared" ca="1" si="10"/>
        <v>0</v>
      </c>
      <c r="S35" s="41">
        <f t="shared" ca="1" si="10"/>
        <v>0</v>
      </c>
      <c r="T35" s="41">
        <f t="shared" ca="1" si="10"/>
        <v>0</v>
      </c>
      <c r="U35" s="41">
        <f t="shared" ca="1" si="10"/>
        <v>0</v>
      </c>
      <c r="V35" s="41">
        <f t="shared" ca="1" si="10"/>
        <v>0</v>
      </c>
      <c r="W35" s="41">
        <f t="shared" ca="1" si="10"/>
        <v>0</v>
      </c>
      <c r="X35" s="41">
        <f t="shared" ca="1" si="10"/>
        <v>0</v>
      </c>
      <c r="Y35" s="41"/>
      <c r="AA35" s="41">
        <f t="shared" ca="1" si="8"/>
        <v>0</v>
      </c>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row>
    <row r="36" spans="1:80">
      <c r="C36" s="34" t="str">
        <f>C26</f>
        <v>Manufactured</v>
      </c>
      <c r="E36" s="41">
        <f t="shared" ref="E36:X36" ca="1" si="11">E26*E$32*$AA$32</f>
        <v>0</v>
      </c>
      <c r="F36" s="41">
        <f t="shared" ca="1" si="11"/>
        <v>0</v>
      </c>
      <c r="G36" s="41">
        <f t="shared" ca="1" si="11"/>
        <v>0</v>
      </c>
      <c r="H36" s="41">
        <f t="shared" ca="1" si="11"/>
        <v>0</v>
      </c>
      <c r="I36" s="41">
        <f t="shared" ca="1" si="11"/>
        <v>0</v>
      </c>
      <c r="J36" s="41">
        <f t="shared" ca="1" si="11"/>
        <v>0</v>
      </c>
      <c r="K36" s="41">
        <f t="shared" ca="1" si="11"/>
        <v>0</v>
      </c>
      <c r="L36" s="41">
        <f t="shared" ca="1" si="11"/>
        <v>0</v>
      </c>
      <c r="M36" s="41">
        <f t="shared" ca="1" si="11"/>
        <v>0</v>
      </c>
      <c r="N36" s="41">
        <f t="shared" ca="1" si="11"/>
        <v>0</v>
      </c>
      <c r="O36" s="41">
        <f t="shared" ca="1" si="11"/>
        <v>0</v>
      </c>
      <c r="P36" s="41">
        <f t="shared" ca="1" si="11"/>
        <v>0</v>
      </c>
      <c r="Q36" s="41">
        <f t="shared" ca="1" si="11"/>
        <v>0</v>
      </c>
      <c r="R36" s="41">
        <f t="shared" ca="1" si="11"/>
        <v>0</v>
      </c>
      <c r="S36" s="41">
        <f t="shared" ca="1" si="11"/>
        <v>0</v>
      </c>
      <c r="T36" s="41">
        <f t="shared" ca="1" si="11"/>
        <v>0</v>
      </c>
      <c r="U36" s="41">
        <f t="shared" ca="1" si="11"/>
        <v>0</v>
      </c>
      <c r="V36" s="41">
        <f t="shared" ca="1" si="11"/>
        <v>0</v>
      </c>
      <c r="W36" s="41">
        <f t="shared" ca="1" si="11"/>
        <v>0</v>
      </c>
      <c r="X36" s="41">
        <f t="shared" ca="1" si="11"/>
        <v>0</v>
      </c>
      <c r="Y36" s="41"/>
      <c r="AA36" s="41">
        <f t="shared" ca="1" si="8"/>
        <v>0</v>
      </c>
    </row>
    <row r="37" spans="1:80">
      <c r="E37" s="41"/>
      <c r="F37" s="41"/>
      <c r="G37" s="41"/>
      <c r="H37" s="41"/>
      <c r="I37" s="41"/>
      <c r="J37" s="41"/>
      <c r="K37" s="41"/>
      <c r="L37" s="41"/>
      <c r="M37" s="41"/>
      <c r="N37" s="41"/>
      <c r="O37" s="41"/>
      <c r="P37" s="41"/>
      <c r="Q37" s="41"/>
      <c r="R37" s="41"/>
      <c r="S37" s="41"/>
      <c r="T37" s="41"/>
      <c r="U37" s="41"/>
      <c r="V37" s="41"/>
      <c r="W37" s="41"/>
      <c r="X37" s="41"/>
      <c r="Y37" s="41"/>
    </row>
    <row r="38" spans="1:80">
      <c r="E38" s="41">
        <f t="shared" ref="E38:X38" ca="1" si="12">SUM(E33:E36)</f>
        <v>67.203187011418848</v>
      </c>
      <c r="F38" s="41">
        <f t="shared" ca="1" si="12"/>
        <v>192.78022003165418</v>
      </c>
      <c r="G38" s="41">
        <f t="shared" ca="1" si="12"/>
        <v>398.97601214257185</v>
      </c>
      <c r="H38" s="41">
        <f t="shared" ca="1" si="12"/>
        <v>726.31743594727413</v>
      </c>
      <c r="I38" s="41">
        <f t="shared" ca="1" si="12"/>
        <v>1209.4738181555567</v>
      </c>
      <c r="J38" s="41">
        <f t="shared" ca="1" si="12"/>
        <v>1838.3496757878863</v>
      </c>
      <c r="K38" s="41">
        <f t="shared" ca="1" si="12"/>
        <v>2694.2302356734226</v>
      </c>
      <c r="L38" s="41">
        <f t="shared" ca="1" si="12"/>
        <v>3851.6379550413003</v>
      </c>
      <c r="M38" s="41">
        <f t="shared" ca="1" si="12"/>
        <v>5244.4402813087727</v>
      </c>
      <c r="N38" s="41">
        <f t="shared" ca="1" si="12"/>
        <v>7056.9486964694315</v>
      </c>
      <c r="O38" s="41">
        <f t="shared" ca="1" si="12"/>
        <v>9048.6439241423595</v>
      </c>
      <c r="P38" s="41">
        <f t="shared" ca="1" si="12"/>
        <v>10972.303509918685</v>
      </c>
      <c r="Q38" s="41">
        <f t="shared" ca="1" si="12"/>
        <v>12675.708455931403</v>
      </c>
      <c r="R38" s="41">
        <f t="shared" ca="1" si="12"/>
        <v>14570.523420858624</v>
      </c>
      <c r="S38" s="41">
        <f t="shared" ca="1" si="12"/>
        <v>16414.263428379454</v>
      </c>
      <c r="T38" s="41">
        <f t="shared" ca="1" si="12"/>
        <v>17700.893574218109</v>
      </c>
      <c r="U38" s="41">
        <f t="shared" ca="1" si="12"/>
        <v>18095.814427107529</v>
      </c>
      <c r="V38" s="41">
        <f t="shared" ca="1" si="12"/>
        <v>18730.529183591356</v>
      </c>
      <c r="W38" s="41">
        <f t="shared" ca="1" si="12"/>
        <v>19186.97662099668</v>
      </c>
      <c r="X38" s="41">
        <f t="shared" ca="1" si="12"/>
        <v>19514.70875092992</v>
      </c>
      <c r="Y38" s="41"/>
      <c r="AA38" s="41">
        <f ca="1">SUM(E38:Y38)</f>
        <v>180190.72281364343</v>
      </c>
    </row>
    <row r="40" spans="1:80">
      <c r="AA40" s="37"/>
      <c r="AB40" s="37"/>
      <c r="AC40" s="37"/>
      <c r="AD40" s="37"/>
    </row>
    <row r="41" spans="1:80" ht="15">
      <c r="A41" s="38" t="s">
        <v>49</v>
      </c>
      <c r="C41" s="42" t="str">
        <f>C8</f>
        <v>Heat Recovery Ventilation</v>
      </c>
      <c r="D41" s="42"/>
      <c r="E41" s="34" t="s">
        <v>175</v>
      </c>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row>
    <row r="42" spans="1:80" ht="15">
      <c r="A42" s="42" t="s">
        <v>50</v>
      </c>
      <c r="B42" s="42" t="s">
        <v>136</v>
      </c>
      <c r="C42" s="42">
        <v>1</v>
      </c>
      <c r="D42" s="42"/>
      <c r="E42" s="84">
        <v>2016</v>
      </c>
      <c r="F42" s="84">
        <v>2017</v>
      </c>
      <c r="G42" s="84">
        <v>2018</v>
      </c>
      <c r="H42" s="84">
        <v>2019</v>
      </c>
      <c r="I42" s="84">
        <v>2020</v>
      </c>
      <c r="J42" s="84">
        <v>2021</v>
      </c>
      <c r="K42" s="84">
        <v>2022</v>
      </c>
      <c r="L42" s="84">
        <v>2023</v>
      </c>
      <c r="M42" s="84">
        <v>2024</v>
      </c>
      <c r="N42" s="84">
        <v>2025</v>
      </c>
      <c r="O42" s="84">
        <v>2026</v>
      </c>
      <c r="P42" s="84">
        <v>2027</v>
      </c>
      <c r="Q42" s="84">
        <v>2028</v>
      </c>
      <c r="R42" s="84">
        <v>2029</v>
      </c>
      <c r="S42" s="84">
        <v>2030</v>
      </c>
      <c r="T42" s="84">
        <v>2031</v>
      </c>
      <c r="U42" s="84">
        <v>2032</v>
      </c>
      <c r="V42" s="84">
        <v>2033</v>
      </c>
      <c r="W42" s="84">
        <v>2034</v>
      </c>
      <c r="X42" s="84">
        <v>2035</v>
      </c>
      <c r="Y42" s="39" t="s">
        <v>383</v>
      </c>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row>
    <row r="43" spans="1:80" ht="15">
      <c r="A43" s="42" t="s">
        <v>128</v>
      </c>
      <c r="B43" s="42" t="s">
        <v>51</v>
      </c>
      <c r="C43" s="42" t="s">
        <v>52</v>
      </c>
      <c r="D43" s="42" t="s">
        <v>53</v>
      </c>
      <c r="E43" s="85" t="str">
        <f>CONCATENATE("aMW_",E42)</f>
        <v>aMW_2016</v>
      </c>
      <c r="F43" s="85" t="str">
        <f t="shared" ref="F43:X43" si="13">CONCATENATE("aMW_",F42)</f>
        <v>aMW_2017</v>
      </c>
      <c r="G43" s="85" t="str">
        <f t="shared" si="13"/>
        <v>aMW_2018</v>
      </c>
      <c r="H43" s="85" t="str">
        <f t="shared" si="13"/>
        <v>aMW_2019</v>
      </c>
      <c r="I43" s="85" t="str">
        <f t="shared" si="13"/>
        <v>aMW_2020</v>
      </c>
      <c r="J43" s="85" t="str">
        <f t="shared" si="13"/>
        <v>aMW_2021</v>
      </c>
      <c r="K43" s="85" t="str">
        <f t="shared" si="13"/>
        <v>aMW_2022</v>
      </c>
      <c r="L43" s="85" t="str">
        <f t="shared" si="13"/>
        <v>aMW_2023</v>
      </c>
      <c r="M43" s="85" t="str">
        <f t="shared" si="13"/>
        <v>aMW_2024</v>
      </c>
      <c r="N43" s="85" t="str">
        <f t="shared" si="13"/>
        <v>aMW_2025</v>
      </c>
      <c r="O43" s="85" t="str">
        <f t="shared" si="13"/>
        <v>aMW_2026</v>
      </c>
      <c r="P43" s="85" t="str">
        <f t="shared" si="13"/>
        <v>aMW_2027</v>
      </c>
      <c r="Q43" s="85" t="str">
        <f t="shared" si="13"/>
        <v>aMW_2028</v>
      </c>
      <c r="R43" s="85" t="str">
        <f t="shared" si="13"/>
        <v>aMW_2029</v>
      </c>
      <c r="S43" s="85" t="str">
        <f t="shared" si="13"/>
        <v>aMW_2030</v>
      </c>
      <c r="T43" s="85" t="str">
        <f t="shared" si="13"/>
        <v>aMW_2031</v>
      </c>
      <c r="U43" s="85" t="str">
        <f t="shared" si="13"/>
        <v>aMW_2032</v>
      </c>
      <c r="V43" s="85" t="str">
        <f t="shared" si="13"/>
        <v>aMW_2033</v>
      </c>
      <c r="W43" s="85" t="str">
        <f t="shared" si="13"/>
        <v>aMW_2034</v>
      </c>
      <c r="X43" s="85" t="str">
        <f t="shared" si="13"/>
        <v>aMW_2035</v>
      </c>
      <c r="Y43" s="40" t="s">
        <v>383</v>
      </c>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row>
    <row r="44" spans="1:80">
      <c r="A44" s="45">
        <f>VLOOKUP($D44,MeasureOutput,3,FALSE)</f>
        <v>708.46221978278675</v>
      </c>
      <c r="B44" s="45">
        <f t="shared" ref="B44:B52" si="14">VLOOKUP($D44,MeasureOutput,11,FALSE)</f>
        <v>140.22724089468844</v>
      </c>
      <c r="C44" s="34" t="s">
        <v>41</v>
      </c>
      <c r="D44" s="34" t="s">
        <v>425</v>
      </c>
      <c r="E44" s="46">
        <f ca="1">VLOOKUP($C44,$C$33:$Y$36,E$31,FALSE)*$C$42*$A44/8760/1000*VLOOKUP(RIGHT($D44,6),Weighting!$A$6:$B$14,2,FALSE)</f>
        <v>2.6778579235330713E-3</v>
      </c>
      <c r="F44" s="46">
        <f ca="1">VLOOKUP($C44,$C$33:$Y$36,F$31,FALSE)*$C$42*$A44/8760/1000*VLOOKUP(RIGHT($D44,6),Weighting!$A$6:$B$14,2,FALSE)</f>
        <v>7.6817493733518536E-3</v>
      </c>
      <c r="G44" s="46">
        <f ca="1">VLOOKUP($C44,$C$33:$Y$36,G$31,FALSE)*$C$42*$A44/8760/1000*VLOOKUP(RIGHT($D44,6),Weighting!$A$6:$B$14,2,FALSE)</f>
        <v>1.5898071548810261E-2</v>
      </c>
      <c r="H44" s="46">
        <f ca="1">VLOOKUP($C44,$C$33:$Y$36,H$31,FALSE)*$C$42*$A44/8760/1000*VLOOKUP(RIGHT($D44,6),Weighting!$A$6:$B$14,2,FALSE)</f>
        <v>2.8941706299154404E-2</v>
      </c>
      <c r="I44" s="46">
        <f ca="1">VLOOKUP($C44,$C$33:$Y$36,I$31,FALSE)*$C$42*$A44/8760/1000*VLOOKUP(RIGHT($D44,6),Weighting!$A$6:$B$14,2,FALSE)</f>
        <v>4.819412875022331E-2</v>
      </c>
      <c r="J44" s="46">
        <f ca="1">VLOOKUP($C44,$C$33:$Y$36,J$31,FALSE)*$C$42*$A44/8760/1000*VLOOKUP(RIGHT($D44,6),Weighting!$A$6:$B$14,2,FALSE)</f>
        <v>7.3253062309330333E-2</v>
      </c>
      <c r="K44" s="46">
        <f ca="1">VLOOKUP($C44,$C$33:$Y$36,K$31,FALSE)*$C$42*$A44/8760/1000*VLOOKUP(RIGHT($D44,6),Weighting!$A$6:$B$14,2,FALSE)</f>
        <v>0.10735749456635964</v>
      </c>
      <c r="L44" s="46">
        <f ca="1">VLOOKUP($C44,$C$33:$Y$36,L$31,FALSE)*$C$42*$A44/8760/1000*VLOOKUP(RIGHT($D44,6),Weighting!$A$6:$B$14,2,FALSE)</f>
        <v>0.15347693576995886</v>
      </c>
      <c r="M44" s="46">
        <f ca="1">VLOOKUP($C44,$C$33:$Y$36,M$31,FALSE)*$C$42*$A44/8760/1000*VLOOKUP(RIGHT($D44,6),Weighting!$A$6:$B$14,2,FALSE)</f>
        <v>0.20897618976630442</v>
      </c>
      <c r="N44" s="46">
        <f ca="1">VLOOKUP($C44,$C$33:$Y$36,N$31,FALSE)*$C$42*$A44/8760/1000*VLOOKUP(RIGHT($D44,6),Weighting!$A$6:$B$14,2,FALSE)</f>
        <v>0.28119955054506679</v>
      </c>
      <c r="O44" s="46">
        <f ca="1">VLOOKUP($C44,$C$33:$Y$36,O$31,FALSE)*$C$42*$A44/8760/1000*VLOOKUP(RIGHT($D44,6),Weighting!$A$6:$B$14,2,FALSE)</f>
        <v>0.36056300165313271</v>
      </c>
      <c r="P44" s="46">
        <f ca="1">VLOOKUP($C44,$C$33:$Y$36,P$31,FALSE)*$C$42*$A44/8760/1000*VLOOKUP(RIGHT($D44,6),Weighting!$A$6:$B$14,2,FALSE)</f>
        <v>0.43721542385263645</v>
      </c>
      <c r="Q44" s="46">
        <f ca="1">VLOOKUP($C44,$C$33:$Y$36,Q$31,FALSE)*$C$42*$A44/8760/1000*VLOOKUP(RIGHT($D44,6),Weighting!$A$6:$B$14,2,FALSE)</f>
        <v>0.50509131835285592</v>
      </c>
      <c r="R44" s="46">
        <f ca="1">VLOOKUP($C44,$C$33:$Y$36,R$31,FALSE)*$C$42*$A44/8760/1000*VLOOKUP(RIGHT($D44,6),Weighting!$A$6:$B$14,2,FALSE)</f>
        <v>0.58059436356702476</v>
      </c>
      <c r="S44" s="46">
        <f ca="1">VLOOKUP($C44,$C$33:$Y$36,S$31,FALSE)*$C$42*$A44/8760/1000*VLOOKUP(RIGHT($D44,6),Weighting!$A$6:$B$14,2,FALSE)</f>
        <v>0.65406221542999754</v>
      </c>
      <c r="T44" s="46">
        <f ca="1">VLOOKUP($C44,$C$33:$Y$36,T$31,FALSE)*$C$42*$A44/8760/1000*VLOOKUP(RIGHT($D44,6),Weighting!$A$6:$B$14,2,FALSE)</f>
        <v>0.70533080675595827</v>
      </c>
      <c r="U44" s="46">
        <f ca="1">VLOOKUP($C44,$C$33:$Y$36,U$31,FALSE)*$C$42*$A44/8760/1000*VLOOKUP(RIGHT($D44,6),Weighting!$A$6:$B$14,2,FALSE)</f>
        <v>0.72106729161788419</v>
      </c>
      <c r="V44" s="46">
        <f ca="1">VLOOKUP($C44,$C$33:$Y$36,V$31,FALSE)*$C$42*$A44/8760/1000*VLOOKUP(RIGHT($D44,6),Weighting!$A$6:$B$14,2,FALSE)</f>
        <v>0.74635888886824653</v>
      </c>
      <c r="W44" s="46">
        <f ca="1">VLOOKUP($C44,$C$33:$Y$36,W$31,FALSE)*$C$42*$A44/8760/1000*VLOOKUP(RIGHT($D44,6),Weighting!$A$6:$B$14,2,FALSE)</f>
        <v>0.76454703501560883</v>
      </c>
      <c r="X44" s="46">
        <f ca="1">VLOOKUP($C44,$C$33:$Y$36,X$31,FALSE)*$C$42*$A44/8760/1000*VLOOKUP(RIGHT($D44,6),Weighting!$A$6:$B$14,2,FALSE)</f>
        <v>0.7776062383059078</v>
      </c>
      <c r="Y44" s="46">
        <f ca="1">SUM(E44:X44)</f>
        <v>7.1800933302713457</v>
      </c>
      <c r="AA44" s="46">
        <f ca="1">SUM(E44:X44)</f>
        <v>7.1800933302713457</v>
      </c>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row>
    <row r="45" spans="1:80">
      <c r="A45" s="45">
        <f t="shared" ref="A45:A52" si="15">VLOOKUP($D45,MeasureOutput,3,FALSE)</f>
        <v>732.19609965880124</v>
      </c>
      <c r="B45" s="45">
        <f t="shared" si="14"/>
        <v>135.68182404216711</v>
      </c>
      <c r="C45" s="34" t="s">
        <v>41</v>
      </c>
      <c r="D45" s="34" t="s">
        <v>426</v>
      </c>
      <c r="E45" s="46">
        <f ca="1">VLOOKUP($C45,$C$33:$Y$36,E$31,FALSE)*$C$42*$A45/8760/1000*VLOOKUP(RIGHT($D45,6),Weighting!$A$6:$B$14,2,FALSE)</f>
        <v>9.642230744233381E-4</v>
      </c>
      <c r="F45" s="46">
        <f ca="1">VLOOKUP($C45,$C$33:$Y$36,F$31,FALSE)*$C$42*$A45/8760/1000*VLOOKUP(RIGHT($D45,6),Weighting!$A$6:$B$14,2,FALSE)</f>
        <v>2.7659869228425851E-3</v>
      </c>
      <c r="G45" s="46">
        <f ca="1">VLOOKUP($C45,$C$33:$Y$36,G$31,FALSE)*$C$42*$A45/8760/1000*VLOOKUP(RIGHT($D45,6),Weighting!$A$6:$B$14,2,FALSE)</f>
        <v>5.7244588263932637E-3</v>
      </c>
      <c r="H45" s="46">
        <f ca="1">VLOOKUP($C45,$C$33:$Y$36,H$31,FALSE)*$C$42*$A45/8760/1000*VLOOKUP(RIGHT($D45,6),Weighting!$A$6:$B$14,2,FALSE)</f>
        <v>1.0421113376324839E-2</v>
      </c>
      <c r="I45" s="46">
        <f ca="1">VLOOKUP($C45,$C$33:$Y$36,I$31,FALSE)*$C$42*$A45/8760/1000*VLOOKUP(RIGHT($D45,6),Weighting!$A$6:$B$14,2,FALSE)</f>
        <v>1.735338181473936E-2</v>
      </c>
      <c r="J45" s="46">
        <f ca="1">VLOOKUP($C45,$C$33:$Y$36,J$31,FALSE)*$C$42*$A45/8760/1000*VLOOKUP(RIGHT($D45,6),Weighting!$A$6:$B$14,2,FALSE)</f>
        <v>2.6376415391611625E-2</v>
      </c>
      <c r="K45" s="46">
        <f ca="1">VLOOKUP($C45,$C$33:$Y$36,K$31,FALSE)*$C$42*$A45/8760/1000*VLOOKUP(RIGHT($D45,6),Weighting!$A$6:$B$14,2,FALSE)</f>
        <v>3.8656484559339871E-2</v>
      </c>
      <c r="L45" s="46">
        <f ca="1">VLOOKUP($C45,$C$33:$Y$36,L$31,FALSE)*$C$42*$A45/8760/1000*VLOOKUP(RIGHT($D45,6),Weighting!$A$6:$B$14,2,FALSE)</f>
        <v>5.5262828382595955E-2</v>
      </c>
      <c r="M45" s="46">
        <f ca="1">VLOOKUP($C45,$C$33:$Y$36,M$31,FALSE)*$C$42*$A45/8760/1000*VLOOKUP(RIGHT($D45,6),Weighting!$A$6:$B$14,2,FALSE)</f>
        <v>7.5246585118261017E-2</v>
      </c>
      <c r="N45" s="46">
        <f ca="1">VLOOKUP($C45,$C$33:$Y$36,N$31,FALSE)*$C$42*$A45/8760/1000*VLOOKUP(RIGHT($D45,6),Weighting!$A$6:$B$14,2,FALSE)</f>
        <v>0.10125223327580193</v>
      </c>
      <c r="O45" s="46">
        <f ca="1">VLOOKUP($C45,$C$33:$Y$36,O$31,FALSE)*$C$42*$A45/8760/1000*VLOOKUP(RIGHT($D45,6),Weighting!$A$6:$B$14,2,FALSE)</f>
        <v>0.12982883181442137</v>
      </c>
      <c r="P45" s="46">
        <f ca="1">VLOOKUP($C45,$C$33:$Y$36,P$31,FALSE)*$C$42*$A45/8760/1000*VLOOKUP(RIGHT($D45,6),Weighting!$A$6:$B$14,2,FALSE)</f>
        <v>0.15742926331815363</v>
      </c>
      <c r="Q45" s="46">
        <f ca="1">VLOOKUP($C45,$C$33:$Y$36,Q$31,FALSE)*$C$42*$A45/8760/1000*VLOOKUP(RIGHT($D45,6),Weighting!$A$6:$B$14,2,FALSE)</f>
        <v>0.18186950829869633</v>
      </c>
      <c r="R45" s="46">
        <f ca="1">VLOOKUP($C45,$C$33:$Y$36,R$31,FALSE)*$C$42*$A45/8760/1000*VLOOKUP(RIGHT($D45,6),Weighting!$A$6:$B$14,2,FALSE)</f>
        <v>0.20905608072471885</v>
      </c>
      <c r="S45" s="46">
        <f ca="1">VLOOKUP($C45,$C$33:$Y$36,S$31,FALSE)*$C$42*$A45/8760/1000*VLOOKUP(RIGHT($D45,6),Weighting!$A$6:$B$14,2,FALSE)</f>
        <v>0.23550983593408076</v>
      </c>
      <c r="T45" s="46">
        <f ca="1">VLOOKUP($C45,$C$33:$Y$36,T$31,FALSE)*$C$42*$A45/8760/1000*VLOOKUP(RIGHT($D45,6),Weighting!$A$6:$B$14,2,FALSE)</f>
        <v>0.2539702472633158</v>
      </c>
      <c r="U45" s="46">
        <f ca="1">VLOOKUP($C45,$C$33:$Y$36,U$31,FALSE)*$C$42*$A45/8760/1000*VLOOKUP(RIGHT($D45,6),Weighting!$A$6:$B$14,2,FALSE)</f>
        <v>0.25963652316273433</v>
      </c>
      <c r="V45" s="46">
        <f ca="1">VLOOKUP($C45,$C$33:$Y$36,V$31,FALSE)*$C$42*$A45/8760/1000*VLOOKUP(RIGHT($D45,6),Weighting!$A$6:$B$14,2,FALSE)</f>
        <v>0.26874333254328814</v>
      </c>
      <c r="W45" s="46">
        <f ca="1">VLOOKUP($C45,$C$33:$Y$36,W$31,FALSE)*$C$42*$A45/8760/1000*VLOOKUP(RIGHT($D45,6),Weighting!$A$6:$B$14,2,FALSE)</f>
        <v>0.27529238432163355</v>
      </c>
      <c r="X45" s="46">
        <f ca="1">VLOOKUP($C45,$C$33:$Y$36,X$31,FALSE)*$C$42*$A45/8760/1000*VLOOKUP(RIGHT($D45,6),Weighting!$A$6:$B$14,2,FALSE)</f>
        <v>0.27999464467511714</v>
      </c>
      <c r="Y45" s="46">
        <f t="shared" ref="Y45:Y52" ca="1" si="16">SUM(E45:X45)</f>
        <v>2.5853543627984936</v>
      </c>
      <c r="AA45" s="46">
        <f ca="1">SUM(E45:X45)</f>
        <v>2.5853543627984936</v>
      </c>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row>
    <row r="46" spans="1:80">
      <c r="A46" s="45">
        <f t="shared" si="15"/>
        <v>759.14272515574385</v>
      </c>
      <c r="B46" s="45">
        <f t="shared" si="14"/>
        <v>130.86564497853158</v>
      </c>
      <c r="C46" s="34" t="s">
        <v>41</v>
      </c>
      <c r="D46" s="34" t="s">
        <v>427</v>
      </c>
      <c r="E46" s="46">
        <f ca="1">VLOOKUP($C46,$C$33:$Y$36,E$31,FALSE)*$C$42*$A46/8760/1000*VLOOKUP(RIGHT($D46,6),Weighting!$A$6:$B$14,2,FALSE)</f>
        <v>8.3021941018232017E-4</v>
      </c>
      <c r="F46" s="46">
        <f ca="1">VLOOKUP($C46,$C$33:$Y$36,F$31,FALSE)*$C$42*$A46/8760/1000*VLOOKUP(RIGHT($D46,6),Weighting!$A$6:$B$14,2,FALSE)</f>
        <v>2.3815817029972535E-3</v>
      </c>
      <c r="G46" s="46">
        <f ca="1">VLOOKUP($C46,$C$33:$Y$36,G$31,FALSE)*$C$42*$A46/8760/1000*VLOOKUP(RIGHT($D46,6),Weighting!$A$6:$B$14,2,FALSE)</f>
        <v>4.928897634298472E-3</v>
      </c>
      <c r="H46" s="46">
        <f ca="1">VLOOKUP($C46,$C$33:$Y$36,H$31,FALSE)*$C$42*$A46/8760/1000*VLOOKUP(RIGHT($D46,6),Weighting!$A$6:$B$14,2,FALSE)</f>
        <v>8.97283090420729E-3</v>
      </c>
      <c r="I46" s="46">
        <f ca="1">VLOOKUP($C46,$C$33:$Y$36,I$31,FALSE)*$C$42*$A46/8760/1000*VLOOKUP(RIGHT($D46,6),Weighting!$A$6:$B$14,2,FALSE)</f>
        <v>1.4941681854603832E-2</v>
      </c>
      <c r="J46" s="46">
        <f ca="1">VLOOKUP($C46,$C$33:$Y$36,J$31,FALSE)*$C$42*$A46/8760/1000*VLOOKUP(RIGHT($D46,6),Weighting!$A$6:$B$14,2,FALSE)</f>
        <v>2.2710732205038851E-2</v>
      </c>
      <c r="K46" s="46">
        <f ca="1">VLOOKUP($C46,$C$33:$Y$36,K$31,FALSE)*$C$42*$A46/8760/1000*VLOOKUP(RIGHT($D46,6),Weighting!$A$6:$B$14,2,FALSE)</f>
        <v>3.3284169049543663E-2</v>
      </c>
      <c r="L46" s="46">
        <f ca="1">VLOOKUP($C46,$C$33:$Y$36,L$31,FALSE)*$C$42*$A46/8760/1000*VLOOKUP(RIGHT($D46,6),Weighting!$A$6:$B$14,2,FALSE)</f>
        <v>4.7582633108261468E-2</v>
      </c>
      <c r="M46" s="46">
        <f ca="1">VLOOKUP($C46,$C$33:$Y$36,M$31,FALSE)*$C$42*$A46/8760/1000*VLOOKUP(RIGHT($D46,6),Weighting!$A$6:$B$14,2,FALSE)</f>
        <v>6.4789131449149176E-2</v>
      </c>
      <c r="N46" s="46">
        <f ca="1">VLOOKUP($C46,$C$33:$Y$36,N$31,FALSE)*$C$42*$A46/8760/1000*VLOOKUP(RIGHT($D46,6),Weighting!$A$6:$B$14,2,FALSE)</f>
        <v>8.7180624089661721E-2</v>
      </c>
      <c r="O46" s="46">
        <f ca="1">VLOOKUP($C46,$C$33:$Y$36,O$31,FALSE)*$C$42*$A46/8760/1000*VLOOKUP(RIGHT($D46,6),Weighting!$A$6:$B$14,2,FALSE)</f>
        <v>0.11178576724902703</v>
      </c>
      <c r="P46" s="46">
        <f ca="1">VLOOKUP($C46,$C$33:$Y$36,P$31,FALSE)*$C$42*$A46/8760/1000*VLOOKUP(RIGHT($D46,6),Weighting!$A$6:$B$14,2,FALSE)</f>
        <v>0.13555040695909648</v>
      </c>
      <c r="Q46" s="46">
        <f ca="1">VLOOKUP($C46,$C$33:$Y$36,Q$31,FALSE)*$C$42*$A46/8760/1000*VLOOKUP(RIGHT($D46,6),Weighting!$A$6:$B$14,2,FALSE)</f>
        <v>0.15659404956699888</v>
      </c>
      <c r="R46" s="46">
        <f ca="1">VLOOKUP($C46,$C$33:$Y$36,R$31,FALSE)*$C$42*$A46/8760/1000*VLOOKUP(RIGHT($D46,6),Weighting!$A$6:$B$14,2,FALSE)</f>
        <v>0.18000234659194822</v>
      </c>
      <c r="S46" s="46">
        <f ca="1">VLOOKUP($C46,$C$33:$Y$36,S$31,FALSE)*$C$42*$A46/8760/1000*VLOOKUP(RIGHT($D46,6),Weighting!$A$6:$B$14,2,FALSE)</f>
        <v>0.20277967025240792</v>
      </c>
      <c r="T46" s="46">
        <f ca="1">VLOOKUP($C46,$C$33:$Y$36,T$31,FALSE)*$C$42*$A46/8760/1000*VLOOKUP(RIGHT($D46,6),Weighting!$A$6:$B$14,2,FALSE)</f>
        <v>0.21867453131933112</v>
      </c>
      <c r="U46" s="46">
        <f ca="1">VLOOKUP($C46,$C$33:$Y$36,U$31,FALSE)*$C$42*$A46/8760/1000*VLOOKUP(RIGHT($D46,6),Weighting!$A$6:$B$14,2,FALSE)</f>
        <v>0.22355333204494021</v>
      </c>
      <c r="V46" s="46">
        <f ca="1">VLOOKUP($C46,$C$33:$Y$36,V$31,FALSE)*$C$42*$A46/8760/1000*VLOOKUP(RIGHT($D46,6),Weighting!$A$6:$B$14,2,FALSE)</f>
        <v>0.23139451539049319</v>
      </c>
      <c r="W46" s="46">
        <f ca="1">VLOOKUP($C46,$C$33:$Y$36,W$31,FALSE)*$C$42*$A46/8760/1000*VLOOKUP(RIGHT($D46,6),Weighting!$A$6:$B$14,2,FALSE)</f>
        <v>0.23703340751918772</v>
      </c>
      <c r="X46" s="46">
        <f ca="1">VLOOKUP($C46,$C$33:$Y$36,X$31,FALSE)*$C$42*$A46/8760/1000*VLOOKUP(RIGHT($D46,6),Weighting!$A$6:$B$14,2,FALSE)</f>
        <v>0.24108216752166706</v>
      </c>
      <c r="Y46" s="46">
        <f t="shared" ca="1" si="16"/>
        <v>2.226052695823042</v>
      </c>
      <c r="AA46" s="46">
        <f t="shared" ref="AA46:AA52" ca="1" si="17">SUM(E46:X46)</f>
        <v>2.226052695823042</v>
      </c>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row>
    <row r="47" spans="1:80">
      <c r="A47" s="45">
        <f t="shared" si="15"/>
        <v>1020.5994692197539</v>
      </c>
      <c r="B47" s="45">
        <f t="shared" si="14"/>
        <v>91.275196901516722</v>
      </c>
      <c r="C47" s="34" t="s">
        <v>41</v>
      </c>
      <c r="D47" s="34" t="s">
        <v>428</v>
      </c>
      <c r="E47" s="46">
        <f ca="1">VLOOKUP($C47,$C$33:$Y$36,E$31,FALSE)*$C$42*$A47/8760/1000*VLOOKUP(RIGHT($D47,6),Weighting!$A$6:$B$14,2,FALSE)</f>
        <v>2.155473089634941E-4</v>
      </c>
      <c r="F47" s="46">
        <f ca="1">VLOOKUP($C47,$C$33:$Y$36,F$31,FALSE)*$C$42*$A47/8760/1000*VLOOKUP(RIGHT($D47,6),Weighting!$A$6:$B$14,2,FALSE)</f>
        <v>6.1832272392309034E-4</v>
      </c>
      <c r="G47" s="46">
        <f ca="1">VLOOKUP($C47,$C$33:$Y$36,G$31,FALSE)*$C$42*$A47/8760/1000*VLOOKUP(RIGHT($D47,6),Weighting!$A$6:$B$14,2,FALSE)</f>
        <v>1.27967451519383E-3</v>
      </c>
      <c r="H47" s="46">
        <f ca="1">VLOOKUP($C47,$C$33:$Y$36,H$31,FALSE)*$C$42*$A47/8760/1000*VLOOKUP(RIGHT($D47,6),Weighting!$A$6:$B$14,2,FALSE)</f>
        <v>2.3295884575399487E-3</v>
      </c>
      <c r="I47" s="46">
        <f ca="1">VLOOKUP($C47,$C$33:$Y$36,I$31,FALSE)*$C$42*$A47/8760/1000*VLOOKUP(RIGHT($D47,6),Weighting!$A$6:$B$14,2,FALSE)</f>
        <v>3.879262849854665E-3</v>
      </c>
      <c r="J47" s="46">
        <f ca="1">VLOOKUP($C47,$C$33:$Y$36,J$31,FALSE)*$C$42*$A47/8760/1000*VLOOKUP(RIGHT($D47,6),Weighting!$A$6:$B$14,2,FALSE)</f>
        <v>5.8963174690310682E-3</v>
      </c>
      <c r="K47" s="46">
        <f ca="1">VLOOKUP($C47,$C$33:$Y$36,K$31,FALSE)*$C$42*$A47/8760/1000*VLOOKUP(RIGHT($D47,6),Weighting!$A$6:$B$14,2,FALSE)</f>
        <v>8.641466318090112E-3</v>
      </c>
      <c r="L47" s="46">
        <f ca="1">VLOOKUP($C47,$C$33:$Y$36,L$31,FALSE)*$C$42*$A47/8760/1000*VLOOKUP(RIGHT($D47,6),Weighting!$A$6:$B$14,2,FALSE)</f>
        <v>1.2353732512265264E-2</v>
      </c>
      <c r="M47" s="46">
        <f ca="1">VLOOKUP($C47,$C$33:$Y$36,M$31,FALSE)*$C$42*$A47/8760/1000*VLOOKUP(RIGHT($D47,6),Weighting!$A$6:$B$14,2,FALSE)</f>
        <v>1.6821002692383912E-2</v>
      </c>
      <c r="N47" s="46">
        <f ca="1">VLOOKUP($C47,$C$33:$Y$36,N$31,FALSE)*$C$42*$A47/8760/1000*VLOOKUP(RIGHT($D47,6),Weighting!$A$6:$B$14,2,FALSE)</f>
        <v>2.2634436976314301E-2</v>
      </c>
      <c r="O47" s="46">
        <f ca="1">VLOOKUP($C47,$C$33:$Y$36,O$31,FALSE)*$C$42*$A47/8760/1000*VLOOKUP(RIGHT($D47,6),Weighting!$A$6:$B$14,2,FALSE)</f>
        <v>2.902259452794036E-2</v>
      </c>
      <c r="P47" s="46">
        <f ca="1">VLOOKUP($C47,$C$33:$Y$36,P$31,FALSE)*$C$42*$A47/8760/1000*VLOOKUP(RIGHT($D47,6),Weighting!$A$6:$B$14,2,FALSE)</f>
        <v>3.5192534757195602E-2</v>
      </c>
      <c r="Q47" s="46">
        <f ca="1">VLOOKUP($C47,$C$33:$Y$36,Q$31,FALSE)*$C$42*$A47/8760/1000*VLOOKUP(RIGHT($D47,6),Weighting!$A$6:$B$14,2,FALSE)</f>
        <v>4.0656030887606207E-2</v>
      </c>
      <c r="R47" s="46">
        <f ca="1">VLOOKUP($C47,$C$33:$Y$36,R$31,FALSE)*$C$42*$A47/8760/1000*VLOOKUP(RIGHT($D47,6),Weighting!$A$6:$B$14,2,FALSE)</f>
        <v>4.673345496281299E-2</v>
      </c>
      <c r="S47" s="46">
        <f ca="1">VLOOKUP($C47,$C$33:$Y$36,S$31,FALSE)*$C$42*$A47/8760/1000*VLOOKUP(RIGHT($D47,6),Weighting!$A$6:$B$14,2,FALSE)</f>
        <v>5.2647061366359299E-2</v>
      </c>
      <c r="T47" s="46">
        <f ca="1">VLOOKUP($C47,$C$33:$Y$36,T$31,FALSE)*$C$42*$A47/8760/1000*VLOOKUP(RIGHT($D47,6),Weighting!$A$6:$B$14,2,FALSE)</f>
        <v>5.6773795199975066E-2</v>
      </c>
      <c r="U47" s="46">
        <f ca="1">VLOOKUP($C47,$C$33:$Y$36,U$31,FALSE)*$C$42*$A47/8760/1000*VLOOKUP(RIGHT($D47,6),Weighting!$A$6:$B$14,2,FALSE)</f>
        <v>5.8040463209029738E-2</v>
      </c>
      <c r="V47" s="46">
        <f ca="1">VLOOKUP($C47,$C$33:$Y$36,V$31,FALSE)*$C$42*$A47/8760/1000*VLOOKUP(RIGHT($D47,6),Weighting!$A$6:$B$14,2,FALSE)</f>
        <v>6.0076245495608832E-2</v>
      </c>
      <c r="W47" s="46">
        <f ca="1">VLOOKUP($C47,$C$33:$Y$36,W$31,FALSE)*$C$42*$A47/8760/1000*VLOOKUP(RIGHT($D47,6),Weighting!$A$6:$B$14,2,FALSE)</f>
        <v>6.1540253695090252E-2</v>
      </c>
      <c r="X47" s="46">
        <f ca="1">VLOOKUP($C47,$C$33:$Y$36,X$31,FALSE)*$C$42*$A47/8760/1000*VLOOKUP(RIGHT($D47,6),Weighting!$A$6:$B$14,2,FALSE)</f>
        <v>6.2591420787150645E-2</v>
      </c>
      <c r="Y47" s="46">
        <f t="shared" ca="1" si="16"/>
        <v>0.57794320671232857</v>
      </c>
      <c r="AA47" s="46">
        <f t="shared" ca="1" si="17"/>
        <v>0.57794320671232857</v>
      </c>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row>
    <row r="48" spans="1:80">
      <c r="A48" s="45">
        <f t="shared" si="15"/>
        <v>1044.4640621784051</v>
      </c>
      <c r="B48" s="45">
        <f t="shared" si="14"/>
        <v>89.189681946859181</v>
      </c>
      <c r="C48" s="34" t="s">
        <v>41</v>
      </c>
      <c r="D48" s="34" t="s">
        <v>429</v>
      </c>
      <c r="E48" s="46">
        <f ca="1">VLOOKUP($C48,$C$33:$Y$36,E$31,FALSE)*$C$42*$A48/8760/1000*VLOOKUP(RIGHT($D48,6),Weighting!$A$6:$B$14,2,FALSE)</f>
        <v>5.3550265974038015E-4</v>
      </c>
      <c r="F48" s="46">
        <f ca="1">VLOOKUP($C48,$C$33:$Y$36,F$31,FALSE)*$C$42*$A48/8760/1000*VLOOKUP(RIGHT($D48,6),Weighting!$A$6:$B$14,2,FALSE)</f>
        <v>1.5361521553247978E-3</v>
      </c>
      <c r="G48" s="46">
        <f ca="1">VLOOKUP($C48,$C$33:$Y$36,G$31,FALSE)*$C$42*$A48/8760/1000*VLOOKUP(RIGHT($D48,6),Weighting!$A$6:$B$14,2,FALSE)</f>
        <v>3.179205111785168E-3</v>
      </c>
      <c r="H48" s="46">
        <f ca="1">VLOOKUP($C48,$C$33:$Y$36,H$31,FALSE)*$C$42*$A48/8760/1000*VLOOKUP(RIGHT($D48,6),Weighting!$A$6:$B$14,2,FALSE)</f>
        <v>5.7875963337793894E-3</v>
      </c>
      <c r="I48" s="46">
        <f ca="1">VLOOKUP($C48,$C$33:$Y$36,I$31,FALSE)*$C$42*$A48/8760/1000*VLOOKUP(RIGHT($D48,6),Weighting!$A$6:$B$14,2,FALSE)</f>
        <v>9.6375852889030895E-3</v>
      </c>
      <c r="J48" s="46">
        <f ca="1">VLOOKUP($C48,$C$33:$Y$36,J$31,FALSE)*$C$42*$A48/8760/1000*VLOOKUP(RIGHT($D48,6),Weighting!$A$6:$B$14,2,FALSE)</f>
        <v>1.4648727012753233E-2</v>
      </c>
      <c r="K48" s="46">
        <f ca="1">VLOOKUP($C48,$C$33:$Y$36,K$31,FALSE)*$C$42*$A48/8760/1000*VLOOKUP(RIGHT($D48,6),Weighting!$A$6:$B$14,2,FALSE)</f>
        <v>2.1468735655511703E-2</v>
      </c>
      <c r="L48" s="46">
        <f ca="1">VLOOKUP($C48,$C$33:$Y$36,L$31,FALSE)*$C$42*$A48/8760/1000*VLOOKUP(RIGHT($D48,6),Weighting!$A$6:$B$14,2,FALSE)</f>
        <v>3.0691436835148213E-2</v>
      </c>
      <c r="M48" s="46">
        <f ca="1">VLOOKUP($C48,$C$33:$Y$36,M$31,FALSE)*$C$42*$A48/8760/1000*VLOOKUP(RIGHT($D48,6),Weighting!$A$6:$B$14,2,FALSE)</f>
        <v>4.1789859147799674E-2</v>
      </c>
      <c r="N48" s="46">
        <f ca="1">VLOOKUP($C48,$C$33:$Y$36,N$31,FALSE)*$C$42*$A48/8760/1000*VLOOKUP(RIGHT($D48,6),Weighting!$A$6:$B$14,2,FALSE)</f>
        <v>5.6232672357765953E-2</v>
      </c>
      <c r="O48" s="46">
        <f ca="1">VLOOKUP($C48,$C$33:$Y$36,O$31,FALSE)*$C$42*$A48/8760/1000*VLOOKUP(RIGHT($D48,6),Weighting!$A$6:$B$14,2,FALSE)</f>
        <v>7.2103319855924775E-2</v>
      </c>
      <c r="P48" s="46">
        <f ca="1">VLOOKUP($C48,$C$33:$Y$36,P$31,FALSE)*$C$42*$A48/8760/1000*VLOOKUP(RIGHT($D48,6),Weighting!$A$6:$B$14,2,FALSE)</f>
        <v>8.7431831351120176E-2</v>
      </c>
      <c r="Q48" s="46">
        <f ca="1">VLOOKUP($C48,$C$33:$Y$36,Q$31,FALSE)*$C$42*$A48/8760/1000*VLOOKUP(RIGHT($D48,6),Weighting!$A$6:$B$14,2,FALSE)</f>
        <v>0.1010052632041324</v>
      </c>
      <c r="R48" s="46">
        <f ca="1">VLOOKUP($C48,$C$33:$Y$36,R$31,FALSE)*$C$42*$A48/8760/1000*VLOOKUP(RIGHT($D48,6),Weighting!$A$6:$B$14,2,FALSE)</f>
        <v>0.11610392888589526</v>
      </c>
      <c r="S48" s="46">
        <f ca="1">VLOOKUP($C48,$C$33:$Y$36,S$31,FALSE)*$C$42*$A48/8760/1000*VLOOKUP(RIGHT($D48,6),Weighting!$A$6:$B$14,2,FALSE)</f>
        <v>0.13079560828094225</v>
      </c>
      <c r="T48" s="46">
        <f ca="1">VLOOKUP($C48,$C$33:$Y$36,T$31,FALSE)*$C$42*$A48/8760/1000*VLOOKUP(RIGHT($D48,6),Weighting!$A$6:$B$14,2,FALSE)</f>
        <v>0.14104800695188155</v>
      </c>
      <c r="U48" s="46">
        <f ca="1">VLOOKUP($C48,$C$33:$Y$36,U$31,FALSE)*$C$42*$A48/8760/1000*VLOOKUP(RIGHT($D48,6),Weighting!$A$6:$B$14,2,FALSE)</f>
        <v>0.14419489888534429</v>
      </c>
      <c r="V48" s="46">
        <f ca="1">VLOOKUP($C48,$C$33:$Y$36,V$31,FALSE)*$C$42*$A48/8760/1000*VLOOKUP(RIGHT($D48,6),Weighting!$A$6:$B$14,2,FALSE)</f>
        <v>0.14925256735895115</v>
      </c>
      <c r="W48" s="46">
        <f ca="1">VLOOKUP($C48,$C$33:$Y$36,W$31,FALSE)*$C$42*$A48/8760/1000*VLOOKUP(RIGHT($D48,6),Weighting!$A$6:$B$14,2,FALSE)</f>
        <v>0.15288972844657481</v>
      </c>
      <c r="X48" s="46">
        <f ca="1">VLOOKUP($C48,$C$33:$Y$36,X$31,FALSE)*$C$42*$A48/8760/1000*VLOOKUP(RIGHT($D48,6),Weighting!$A$6:$B$14,2,FALSE)</f>
        <v>0.15550123297584378</v>
      </c>
      <c r="Y48" s="46">
        <f t="shared" ca="1" si="16"/>
        <v>1.4358338587551223</v>
      </c>
      <c r="AA48" s="46">
        <f t="shared" ca="1" si="17"/>
        <v>1.4358338587551223</v>
      </c>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row>
    <row r="49" spans="1:80">
      <c r="A49" s="45">
        <f t="shared" si="15"/>
        <v>1071.918618258692</v>
      </c>
      <c r="B49" s="45">
        <f t="shared" si="14"/>
        <v>86.905307850651397</v>
      </c>
      <c r="C49" s="34" t="s">
        <v>41</v>
      </c>
      <c r="D49" s="34" t="s">
        <v>430</v>
      </c>
      <c r="E49" s="46">
        <f ca="1">VLOOKUP($C49,$C$33:$Y$36,E$31,FALSE)*$C$42*$A49/8760/1000*VLOOKUP(RIGHT($D49,6),Weighting!$A$6:$B$14,2,FALSE)</f>
        <v>4.0341709481189698E-4</v>
      </c>
      <c r="F49" s="46">
        <f ca="1">VLOOKUP($C49,$C$33:$Y$36,F$31,FALSE)*$C$42*$A49/8760/1000*VLOOKUP(RIGHT($D49,6),Weighting!$A$6:$B$14,2,FALSE)</f>
        <v>1.1572492282122535E-3</v>
      </c>
      <c r="G49" s="46">
        <f ca="1">VLOOKUP($C49,$C$33:$Y$36,G$31,FALSE)*$C$42*$A49/8760/1000*VLOOKUP(RIGHT($D49,6),Weighting!$A$6:$B$14,2,FALSE)</f>
        <v>2.3950314096092495E-3</v>
      </c>
      <c r="H49" s="46">
        <f ca="1">VLOOKUP($C49,$C$33:$Y$36,H$31,FALSE)*$C$42*$A49/8760/1000*VLOOKUP(RIGHT($D49,6),Weighting!$A$6:$B$14,2,FALSE)</f>
        <v>4.3600442620569287E-3</v>
      </c>
      <c r="I49" s="46">
        <f ca="1">VLOOKUP($C49,$C$33:$Y$36,I$31,FALSE)*$C$42*$A49/8760/1000*VLOOKUP(RIGHT($D49,6),Weighting!$A$6:$B$14,2,FALSE)</f>
        <v>7.2604058776031249E-3</v>
      </c>
      <c r="J49" s="46">
        <f ca="1">VLOOKUP($C49,$C$33:$Y$36,J$31,FALSE)*$C$42*$A49/8760/1000*VLOOKUP(RIGHT($D49,6),Weighting!$A$6:$B$14,2,FALSE)</f>
        <v>1.1035513618256365E-2</v>
      </c>
      <c r="K49" s="46">
        <f ca="1">VLOOKUP($C49,$C$33:$Y$36,K$31,FALSE)*$C$42*$A49/8760/1000*VLOOKUP(RIGHT($D49,6),Weighting!$A$6:$B$14,2,FALSE)</f>
        <v>1.6173318301780305E-2</v>
      </c>
      <c r="L49" s="46">
        <f ca="1">VLOOKUP($C49,$C$33:$Y$36,L$31,FALSE)*$C$42*$A49/8760/1000*VLOOKUP(RIGHT($D49,6),Weighting!$A$6:$B$14,2,FALSE)</f>
        <v>2.3121174206008718E-2</v>
      </c>
      <c r="M49" s="46">
        <f ca="1">VLOOKUP($C49,$C$33:$Y$36,M$31,FALSE)*$C$42*$A49/8760/1000*VLOOKUP(RIGHT($D49,6),Weighting!$A$6:$B$14,2,FALSE)</f>
        <v>3.1482091196665771E-2</v>
      </c>
      <c r="N49" s="46">
        <f ca="1">VLOOKUP($C49,$C$33:$Y$36,N$31,FALSE)*$C$42*$A49/8760/1000*VLOOKUP(RIGHT($D49,6),Weighting!$A$6:$B$14,2,FALSE)</f>
        <v>4.236248112582177E-2</v>
      </c>
      <c r="O49" s="46">
        <f ca="1">VLOOKUP($C49,$C$33:$Y$36,O$31,FALSE)*$C$42*$A49/8760/1000*VLOOKUP(RIGHT($D49,6),Weighting!$A$6:$B$14,2,FALSE)</f>
        <v>5.4318519793482095E-2</v>
      </c>
      <c r="P49" s="46">
        <f ca="1">VLOOKUP($C49,$C$33:$Y$36,P$31,FALSE)*$C$42*$A49/8760/1000*VLOOKUP(RIGHT($D49,6),Weighting!$A$6:$B$14,2,FALSE)</f>
        <v>6.5866144184704531E-2</v>
      </c>
      <c r="Q49" s="46">
        <f ca="1">VLOOKUP($C49,$C$33:$Y$36,Q$31,FALSE)*$C$42*$A49/8760/1000*VLOOKUP(RIGHT($D49,6),Weighting!$A$6:$B$14,2,FALSE)</f>
        <v>7.6091591892889915E-2</v>
      </c>
      <c r="R49" s="46">
        <f ca="1">VLOOKUP($C49,$C$33:$Y$36,R$31,FALSE)*$C$42*$A49/8760/1000*VLOOKUP(RIGHT($D49,6),Weighting!$A$6:$B$14,2,FALSE)</f>
        <v>8.7466063586132139E-2</v>
      </c>
      <c r="S49" s="46">
        <f ca="1">VLOOKUP($C49,$C$33:$Y$36,S$31,FALSE)*$C$42*$A49/8760/1000*VLOOKUP(RIGHT($D49,6),Weighting!$A$6:$B$14,2,FALSE)</f>
        <v>9.8533935074074153E-2</v>
      </c>
      <c r="T49" s="46">
        <f ca="1">VLOOKUP($C49,$C$33:$Y$36,T$31,FALSE)*$C$42*$A49/8760/1000*VLOOKUP(RIGHT($D49,6),Weighting!$A$6:$B$14,2,FALSE)</f>
        <v>0.10625750621130971</v>
      </c>
      <c r="U49" s="46">
        <f ca="1">VLOOKUP($C49,$C$33:$Y$36,U$31,FALSE)*$C$42*$A49/8760/1000*VLOOKUP(RIGHT($D49,6),Weighting!$A$6:$B$14,2,FALSE)</f>
        <v>0.10862819471937431</v>
      </c>
      <c r="V49" s="46">
        <f ca="1">VLOOKUP($C49,$C$33:$Y$36,V$31,FALSE)*$C$42*$A49/8760/1000*VLOOKUP(RIGHT($D49,6),Weighting!$A$6:$B$14,2,FALSE)</f>
        <v>0.1124383530538509</v>
      </c>
      <c r="W49" s="46">
        <f ca="1">VLOOKUP($C49,$C$33:$Y$36,W$31,FALSE)*$C$42*$A49/8760/1000*VLOOKUP(RIGHT($D49,6),Weighting!$A$6:$B$14,2,FALSE)</f>
        <v>0.11517838231914605</v>
      </c>
      <c r="X49" s="46">
        <f ca="1">VLOOKUP($C49,$C$33:$Y$36,X$31,FALSE)*$C$42*$A49/8760/1000*VLOOKUP(RIGHT($D49,6),Weighting!$A$6:$B$14,2,FALSE)</f>
        <v>0.11714574055933959</v>
      </c>
      <c r="Y49" s="46">
        <f t="shared" ca="1" si="16"/>
        <v>1.0816751577151298</v>
      </c>
      <c r="AA49" s="46">
        <f t="shared" ca="1" si="17"/>
        <v>1.0816751577151298</v>
      </c>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row>
    <row r="50" spans="1:80">
      <c r="A50" s="45">
        <f t="shared" si="15"/>
        <v>1140.4337870737731</v>
      </c>
      <c r="B50" s="45">
        <f t="shared" si="14"/>
        <v>79.583084256254651</v>
      </c>
      <c r="C50" s="34" t="s">
        <v>41</v>
      </c>
      <c r="D50" s="34" t="s">
        <v>431</v>
      </c>
      <c r="E50" s="46">
        <f ca="1">VLOOKUP($C50,$C$33:$Y$36,E$31,FALSE)*$C$42*$A50/8760/1000*VLOOKUP(RIGHT($D50,6),Weighting!$A$6:$B$14,2,FALSE)</f>
        <v>1.7360863840809577E-4</v>
      </c>
      <c r="F50" s="46">
        <f ca="1">VLOOKUP($C50,$C$33:$Y$36,F$31,FALSE)*$C$42*$A50/8760/1000*VLOOKUP(RIGHT($D50,6),Weighting!$A$6:$B$14,2,FALSE)</f>
        <v>4.9801673105208237E-4</v>
      </c>
      <c r="G50" s="46">
        <f ca="1">VLOOKUP($C50,$C$33:$Y$36,G$31,FALSE)*$C$42*$A50/8760/1000*VLOOKUP(RIGHT($D50,6),Weighting!$A$6:$B$14,2,FALSE)</f>
        <v>1.0306904375501488E-3</v>
      </c>
      <c r="H50" s="46">
        <f ca="1">VLOOKUP($C50,$C$33:$Y$36,H$31,FALSE)*$C$42*$A50/8760/1000*VLOOKUP(RIGHT($D50,6),Weighting!$A$6:$B$14,2,FALSE)</f>
        <v>1.8763244232068944E-3</v>
      </c>
      <c r="I50" s="46">
        <f ca="1">VLOOKUP($C50,$C$33:$Y$36,I$31,FALSE)*$C$42*$A50/8760/1000*VLOOKUP(RIGHT($D50,6),Weighting!$A$6:$B$14,2,FALSE)</f>
        <v>3.1244813244429757E-3</v>
      </c>
      <c r="J50" s="46">
        <f ca="1">VLOOKUP($C50,$C$33:$Y$36,J$31,FALSE)*$C$42*$A50/8760/1000*VLOOKUP(RIGHT($D50,6),Weighting!$A$6:$B$14,2,FALSE)</f>
        <v>4.7490810826764825E-3</v>
      </c>
      <c r="K50" s="46">
        <f ca="1">VLOOKUP($C50,$C$33:$Y$36,K$31,FALSE)*$C$42*$A50/8760/1000*VLOOKUP(RIGHT($D50,6),Weighting!$A$6:$B$14,2,FALSE)</f>
        <v>6.9601110241052887E-3</v>
      </c>
      <c r="L50" s="46">
        <f ca="1">VLOOKUP($C50,$C$33:$Y$36,L$31,FALSE)*$C$42*$A50/8760/1000*VLOOKUP(RIGHT($D50,6),Weighting!$A$6:$B$14,2,FALSE)</f>
        <v>9.9500879460083305E-3</v>
      </c>
      <c r="M50" s="46">
        <f ca="1">VLOOKUP($C50,$C$33:$Y$36,M$31,FALSE)*$C$42*$A50/8760/1000*VLOOKUP(RIGHT($D50,6),Weighting!$A$6:$B$14,2,FALSE)</f>
        <v>1.3548169022041798E-2</v>
      </c>
      <c r="N50" s="46">
        <f ca="1">VLOOKUP($C50,$C$33:$Y$36,N$31,FALSE)*$C$42*$A50/8760/1000*VLOOKUP(RIGHT($D50,6),Weighting!$A$6:$B$14,2,FALSE)</f>
        <v>1.8230493358918718E-2</v>
      </c>
      <c r="O50" s="46">
        <f ca="1">VLOOKUP($C50,$C$33:$Y$36,O$31,FALSE)*$C$42*$A50/8760/1000*VLOOKUP(RIGHT($D50,6),Weighting!$A$6:$B$14,2,FALSE)</f>
        <v>2.3375718042108917E-2</v>
      </c>
      <c r="P50" s="46">
        <f ca="1">VLOOKUP($C50,$C$33:$Y$36,P$31,FALSE)*$C$42*$A50/8760/1000*VLOOKUP(RIGHT($D50,6),Weighting!$A$6:$B$14,2,FALSE)</f>
        <v>2.8345183573417178E-2</v>
      </c>
      <c r="Q50" s="46">
        <f ca="1">VLOOKUP($C50,$C$33:$Y$36,Q$31,FALSE)*$C$42*$A50/8760/1000*VLOOKUP(RIGHT($D50,6),Weighting!$A$6:$B$14,2,FALSE)</f>
        <v>3.2745656623670516E-2</v>
      </c>
      <c r="R50" s="46">
        <f ca="1">VLOOKUP($C50,$C$33:$Y$36,R$31,FALSE)*$C$42*$A50/8760/1000*VLOOKUP(RIGHT($D50,6),Weighting!$A$6:$B$14,2,FALSE)</f>
        <v>3.7640606710493095E-2</v>
      </c>
      <c r="S50" s="46">
        <f ca="1">VLOOKUP($C50,$C$33:$Y$36,S$31,FALSE)*$C$42*$A50/8760/1000*VLOOKUP(RIGHT($D50,6),Weighting!$A$6:$B$14,2,FALSE)</f>
        <v>4.2403612849321523E-2</v>
      </c>
      <c r="T50" s="46">
        <f ca="1">VLOOKUP($C50,$C$33:$Y$36,T$31,FALSE)*$C$42*$A50/8760/1000*VLOOKUP(RIGHT($D50,6),Weighting!$A$6:$B$14,2,FALSE)</f>
        <v>4.5727415152267442E-2</v>
      </c>
      <c r="U50" s="46">
        <f ca="1">VLOOKUP($C50,$C$33:$Y$36,U$31,FALSE)*$C$42*$A50/8760/1000*VLOOKUP(RIGHT($D50,6),Weighting!$A$6:$B$14,2,FALSE)</f>
        <v>4.6747629737290713E-2</v>
      </c>
      <c r="V50" s="46">
        <f ca="1">VLOOKUP($C50,$C$33:$Y$36,V$31,FALSE)*$C$42*$A50/8760/1000*VLOOKUP(RIGHT($D50,6),Weighting!$A$6:$B$14,2,FALSE)</f>
        <v>4.8387313352771029E-2</v>
      </c>
      <c r="W50" s="46">
        <f ca="1">VLOOKUP($C50,$C$33:$Y$36,W$31,FALSE)*$C$42*$A50/8760/1000*VLOOKUP(RIGHT($D50,6),Weighting!$A$6:$B$14,2,FALSE)</f>
        <v>4.9566471985520673E-2</v>
      </c>
      <c r="X50" s="46">
        <f ca="1">VLOOKUP($C50,$C$33:$Y$36,X$31,FALSE)*$C$42*$A50/8760/1000*VLOOKUP(RIGHT($D50,6),Weighting!$A$6:$B$14,2,FALSE)</f>
        <v>5.0413115297699117E-2</v>
      </c>
      <c r="Y50" s="46">
        <f t="shared" ca="1" si="16"/>
        <v>0.46549378731297097</v>
      </c>
      <c r="AA50" s="46">
        <f t="shared" ca="1" si="17"/>
        <v>0.46549378731297097</v>
      </c>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row>
    <row r="51" spans="1:80">
      <c r="A51" s="45">
        <f t="shared" si="15"/>
        <v>1164.3208559599657</v>
      </c>
      <c r="B51" s="45">
        <f t="shared" si="14"/>
        <v>77.950367118127403</v>
      </c>
      <c r="C51" s="34" t="s">
        <v>41</v>
      </c>
      <c r="D51" s="34" t="s">
        <v>432</v>
      </c>
      <c r="E51" s="46">
        <f ca="1">VLOOKUP($C51,$C$33:$Y$36,E$31,FALSE)*$C$42*$A51/8760/1000*VLOOKUP(RIGHT($D51,6),Weighting!$A$6:$B$14,2,FALSE)</f>
        <v>2.6636919046246809E-4</v>
      </c>
      <c r="F51" s="46">
        <f ca="1">VLOOKUP($C51,$C$33:$Y$36,F$31,FALSE)*$C$42*$A51/8760/1000*VLOOKUP(RIGHT($D51,6),Weighting!$A$6:$B$14,2,FALSE)</f>
        <v>7.6411124874602935E-4</v>
      </c>
      <c r="G51" s="46">
        <f ca="1">VLOOKUP($C51,$C$33:$Y$36,G$31,FALSE)*$C$42*$A51/8760/1000*VLOOKUP(RIGHT($D51,6),Weighting!$A$6:$B$14,2,FALSE)</f>
        <v>1.5813969856861545E-3</v>
      </c>
      <c r="H51" s="46">
        <f ca="1">VLOOKUP($C51,$C$33:$Y$36,H$31,FALSE)*$C$42*$A51/8760/1000*VLOOKUP(RIGHT($D51,6),Weighting!$A$6:$B$14,2,FALSE)</f>
        <v>2.8788603046337319E-3</v>
      </c>
      <c r="I51" s="46">
        <f ca="1">VLOOKUP($C51,$C$33:$Y$36,I$31,FALSE)*$C$42*$A51/8760/1000*VLOOKUP(RIGHT($D51,6),Weighting!$A$6:$B$14,2,FALSE)</f>
        <v>4.7939179100673452E-3</v>
      </c>
      <c r="J51" s="46">
        <f ca="1">VLOOKUP($C51,$C$33:$Y$36,J$31,FALSE)*$C$42*$A51/8760/1000*VLOOKUP(RIGHT($D51,6),Weighting!$A$6:$B$14,2,FALSE)</f>
        <v>7.286554949296615E-3</v>
      </c>
      <c r="K51" s="46">
        <f ca="1">VLOOKUP($C51,$C$33:$Y$36,K$31,FALSE)*$C$42*$A51/8760/1000*VLOOKUP(RIGHT($D51,6),Weighting!$A$6:$B$14,2,FALSE)</f>
        <v>1.0678956738672123E-2</v>
      </c>
      <c r="L51" s="46">
        <f ca="1">VLOOKUP($C51,$C$33:$Y$36,L$31,FALSE)*$C$42*$A51/8760/1000*VLOOKUP(RIGHT($D51,6),Weighting!$A$6:$B$14,2,FALSE)</f>
        <v>1.5266503415448756E-2</v>
      </c>
      <c r="M51" s="46">
        <f ca="1">VLOOKUP($C51,$C$33:$Y$36,M$31,FALSE)*$C$42*$A51/8760/1000*VLOOKUP(RIGHT($D51,6),Weighting!$A$6:$B$14,2,FALSE)</f>
        <v>2.0787069397819064E-2</v>
      </c>
      <c r="N51" s="46">
        <f ca="1">VLOOKUP($C51,$C$33:$Y$36,N$31,FALSE)*$C$42*$A51/8760/1000*VLOOKUP(RIGHT($D51,6),Weighting!$A$6:$B$14,2,FALSE)</f>
        <v>2.7971198911955368E-2</v>
      </c>
      <c r="O51" s="46">
        <f ca="1">VLOOKUP($C51,$C$33:$Y$36,O$31,FALSE)*$C$42*$A51/8760/1000*VLOOKUP(RIGHT($D51,6),Weighting!$A$6:$B$14,2,FALSE)</f>
        <v>3.5865560311111246E-2</v>
      </c>
      <c r="P51" s="46">
        <f ca="1">VLOOKUP($C51,$C$33:$Y$36,P$31,FALSE)*$C$42*$A51/8760/1000*VLOOKUP(RIGHT($D51,6),Weighting!$A$6:$B$14,2,FALSE)</f>
        <v>4.3490252968939234E-2</v>
      </c>
      <c r="Q51" s="46">
        <f ca="1">VLOOKUP($C51,$C$33:$Y$36,Q$31,FALSE)*$C$42*$A51/8760/1000*VLOOKUP(RIGHT($D51,6),Weighting!$A$6:$B$14,2,FALSE)</f>
        <v>5.0241935689314919E-2</v>
      </c>
      <c r="R51" s="46">
        <f ca="1">VLOOKUP($C51,$C$33:$Y$36,R$31,FALSE)*$C$42*$A51/8760/1000*VLOOKUP(RIGHT($D51,6),Weighting!$A$6:$B$14,2,FALSE)</f>
        <v>5.7752298675494043E-2</v>
      </c>
      <c r="S51" s="46">
        <f ca="1">VLOOKUP($C51,$C$33:$Y$36,S$31,FALSE)*$C$42*$A51/8760/1000*VLOOKUP(RIGHT($D51,6),Weighting!$A$6:$B$14,2,FALSE)</f>
        <v>6.5060218955273932E-2</v>
      </c>
      <c r="T51" s="46">
        <f ca="1">VLOOKUP($C51,$C$33:$Y$36,T$31,FALSE)*$C$42*$A51/8760/1000*VLOOKUP(RIGHT($D51,6),Weighting!$A$6:$B$14,2,FALSE)</f>
        <v>7.0159956714934302E-2</v>
      </c>
      <c r="U51" s="46">
        <f ca="1">VLOOKUP($C51,$C$33:$Y$36,U$31,FALSE)*$C$42*$A51/8760/1000*VLOOKUP(RIGHT($D51,6),Weighting!$A$6:$B$14,2,FALSE)</f>
        <v>7.1725280512197481E-2</v>
      </c>
      <c r="V51" s="46">
        <f ca="1">VLOOKUP($C51,$C$33:$Y$36,V$31,FALSE)*$C$42*$A51/8760/1000*VLOOKUP(RIGHT($D51,6),Weighting!$A$6:$B$14,2,FALSE)</f>
        <v>7.4241060840152043E-2</v>
      </c>
      <c r="W51" s="46">
        <f ca="1">VLOOKUP($C51,$C$33:$Y$36,W$31,FALSE)*$C$42*$A51/8760/1000*VLOOKUP(RIGHT($D51,6),Weighting!$A$6:$B$14,2,FALSE)</f>
        <v>7.6050253823360808E-2</v>
      </c>
      <c r="X51" s="46">
        <f ca="1">VLOOKUP($C51,$C$33:$Y$36,X$31,FALSE)*$C$42*$A51/8760/1000*VLOOKUP(RIGHT($D51,6),Weighting!$A$6:$B$14,2,FALSE)</f>
        <v>7.7349265760458724E-2</v>
      </c>
      <c r="Y51" s="46">
        <f t="shared" ca="1" si="16"/>
        <v>0.71421102330402442</v>
      </c>
      <c r="AA51" s="46">
        <f t="shared" ca="1" si="17"/>
        <v>0.71421102330402442</v>
      </c>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row>
    <row r="52" spans="1:80">
      <c r="A52" s="45">
        <f t="shared" si="15"/>
        <v>1191.7650183706298</v>
      </c>
      <c r="B52" s="45">
        <f t="shared" si="14"/>
        <v>76.155313141727277</v>
      </c>
      <c r="C52" s="34" t="s">
        <v>41</v>
      </c>
      <c r="D52" s="34" t="s">
        <v>433</v>
      </c>
      <c r="E52" s="46">
        <f ca="1">VLOOKUP($C52,$C$33:$Y$36,E$31,FALSE)*$C$42*$A52/8760/1000*VLOOKUP(RIGHT($D52,6),Weighting!$A$6:$B$14,2,FALSE)</f>
        <v>0</v>
      </c>
      <c r="F52" s="46">
        <f ca="1">VLOOKUP($C52,$C$33:$Y$36,F$31,FALSE)*$C$42*$A52/8760/1000*VLOOKUP(RIGHT($D52,6),Weighting!$A$6:$B$14,2,FALSE)</f>
        <v>0</v>
      </c>
      <c r="G52" s="46">
        <f ca="1">VLOOKUP($C52,$C$33:$Y$36,G$31,FALSE)*$C$42*$A52/8760/1000*VLOOKUP(RIGHT($D52,6),Weighting!$A$6:$B$14,2,FALSE)</f>
        <v>0</v>
      </c>
      <c r="H52" s="46">
        <f ca="1">VLOOKUP($C52,$C$33:$Y$36,H$31,FALSE)*$C$42*$A52/8760/1000*VLOOKUP(RIGHT($D52,6),Weighting!$A$6:$B$14,2,FALSE)</f>
        <v>0</v>
      </c>
      <c r="I52" s="46">
        <f ca="1">VLOOKUP($C52,$C$33:$Y$36,I$31,FALSE)*$C$42*$A52/8760/1000*VLOOKUP(RIGHT($D52,6),Weighting!$A$6:$B$14,2,FALSE)</f>
        <v>0</v>
      </c>
      <c r="J52" s="46">
        <f ca="1">VLOOKUP($C52,$C$33:$Y$36,J$31,FALSE)*$C$42*$A52/8760/1000*VLOOKUP(RIGHT($D52,6),Weighting!$A$6:$B$14,2,FALSE)</f>
        <v>0</v>
      </c>
      <c r="K52" s="46">
        <f ca="1">VLOOKUP($C52,$C$33:$Y$36,K$31,FALSE)*$C$42*$A52/8760/1000*VLOOKUP(RIGHT($D52,6),Weighting!$A$6:$B$14,2,FALSE)</f>
        <v>0</v>
      </c>
      <c r="L52" s="46">
        <f ca="1">VLOOKUP($C52,$C$33:$Y$36,L$31,FALSE)*$C$42*$A52/8760/1000*VLOOKUP(RIGHT($D52,6),Weighting!$A$6:$B$14,2,FALSE)</f>
        <v>0</v>
      </c>
      <c r="M52" s="46">
        <f ca="1">VLOOKUP($C52,$C$33:$Y$36,M$31,FALSE)*$C$42*$A52/8760/1000*VLOOKUP(RIGHT($D52,6),Weighting!$A$6:$B$14,2,FALSE)</f>
        <v>0</v>
      </c>
      <c r="N52" s="46">
        <f ca="1">VLOOKUP($C52,$C$33:$Y$36,N$31,FALSE)*$C$42*$A52/8760/1000*VLOOKUP(RIGHT($D52,6),Weighting!$A$6:$B$14,2,FALSE)</f>
        <v>0</v>
      </c>
      <c r="O52" s="46">
        <f ca="1">VLOOKUP($C52,$C$33:$Y$36,O$31,FALSE)*$C$42*$A52/8760/1000*VLOOKUP(RIGHT($D52,6),Weighting!$A$6:$B$14,2,FALSE)</f>
        <v>0</v>
      </c>
      <c r="P52" s="46">
        <f ca="1">VLOOKUP($C52,$C$33:$Y$36,P$31,FALSE)*$C$42*$A52/8760/1000*VLOOKUP(RIGHT($D52,6),Weighting!$A$6:$B$14,2,FALSE)</f>
        <v>0</v>
      </c>
      <c r="Q52" s="46">
        <f ca="1">VLOOKUP($C52,$C$33:$Y$36,Q$31,FALSE)*$C$42*$A52/8760/1000*VLOOKUP(RIGHT($D52,6),Weighting!$A$6:$B$14,2,FALSE)</f>
        <v>0</v>
      </c>
      <c r="R52" s="46">
        <f ca="1">VLOOKUP($C52,$C$33:$Y$36,R$31,FALSE)*$C$42*$A52/8760/1000*VLOOKUP(RIGHT($D52,6),Weighting!$A$6:$B$14,2,FALSE)</f>
        <v>0</v>
      </c>
      <c r="S52" s="46">
        <f ca="1">VLOOKUP($C52,$C$33:$Y$36,S$31,FALSE)*$C$42*$A52/8760/1000*VLOOKUP(RIGHT($D52,6),Weighting!$A$6:$B$14,2,FALSE)</f>
        <v>0</v>
      </c>
      <c r="T52" s="46">
        <f ca="1">VLOOKUP($C52,$C$33:$Y$36,T$31,FALSE)*$C$42*$A52/8760/1000*VLOOKUP(RIGHT($D52,6),Weighting!$A$6:$B$14,2,FALSE)</f>
        <v>0</v>
      </c>
      <c r="U52" s="46">
        <f ca="1">VLOOKUP($C52,$C$33:$Y$36,U$31,FALSE)*$C$42*$A52/8760/1000*VLOOKUP(RIGHT($D52,6),Weighting!$A$6:$B$14,2,FALSE)</f>
        <v>0</v>
      </c>
      <c r="V52" s="46">
        <f ca="1">VLOOKUP($C52,$C$33:$Y$36,V$31,FALSE)*$C$42*$A52/8760/1000*VLOOKUP(RIGHT($D52,6),Weighting!$A$6:$B$14,2,FALSE)</f>
        <v>0</v>
      </c>
      <c r="W52" s="46">
        <f ca="1">VLOOKUP($C52,$C$33:$Y$36,W$31,FALSE)*$C$42*$A52/8760/1000*VLOOKUP(RIGHT($D52,6),Weighting!$A$6:$B$14,2,FALSE)</f>
        <v>0</v>
      </c>
      <c r="X52" s="46">
        <f ca="1">VLOOKUP($C52,$C$33:$Y$36,X$31,FALSE)*$C$42*$A52/8760/1000*VLOOKUP(RIGHT($D52,6),Weighting!$A$6:$B$14,2,FALSE)</f>
        <v>0</v>
      </c>
      <c r="Y52" s="46">
        <f t="shared" ca="1" si="16"/>
        <v>0</v>
      </c>
      <c r="AA52" s="46">
        <f t="shared" ca="1" si="17"/>
        <v>0</v>
      </c>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row>
    <row r="53" spans="1:80">
      <c r="A53" s="45"/>
      <c r="B53" s="45"/>
      <c r="E53" s="46"/>
      <c r="F53" s="46"/>
      <c r="G53" s="46"/>
      <c r="H53" s="46"/>
      <c r="I53" s="46"/>
      <c r="J53" s="46"/>
      <c r="K53" s="46"/>
      <c r="L53" s="46"/>
      <c r="M53" s="46"/>
      <c r="N53" s="46"/>
      <c r="O53" s="46"/>
      <c r="P53" s="46"/>
      <c r="Q53" s="46"/>
      <c r="R53" s="46"/>
      <c r="S53" s="46"/>
      <c r="T53" s="46"/>
      <c r="U53" s="46"/>
      <c r="V53" s="46"/>
      <c r="W53" s="46"/>
      <c r="X53" s="46"/>
      <c r="Y53" s="46"/>
      <c r="AA53" s="46"/>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row>
    <row r="54" spans="1:80">
      <c r="A54" s="45"/>
      <c r="B54" s="45"/>
      <c r="E54" s="46"/>
      <c r="F54" s="46"/>
      <c r="G54" s="46"/>
      <c r="H54" s="46"/>
      <c r="I54" s="46"/>
      <c r="J54" s="46"/>
      <c r="K54" s="46"/>
      <c r="L54" s="46"/>
      <c r="M54" s="46"/>
      <c r="N54" s="46"/>
      <c r="O54" s="46"/>
      <c r="P54" s="46"/>
      <c r="Q54" s="46"/>
      <c r="R54" s="46"/>
      <c r="S54" s="46"/>
      <c r="T54" s="46"/>
      <c r="U54" s="46"/>
      <c r="V54" s="46"/>
      <c r="W54" s="46"/>
      <c r="X54" s="46"/>
      <c r="Y54" s="46"/>
      <c r="AA54" s="46"/>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row>
    <row r="55" spans="1:80">
      <c r="A55" s="45"/>
      <c r="B55" s="45"/>
      <c r="E55" s="46"/>
      <c r="F55" s="46"/>
      <c r="G55" s="46"/>
      <c r="H55" s="46"/>
      <c r="I55" s="46"/>
      <c r="J55" s="46"/>
      <c r="K55" s="46"/>
      <c r="L55" s="46"/>
      <c r="M55" s="46"/>
      <c r="N55" s="46"/>
      <c r="O55" s="46"/>
      <c r="P55" s="46"/>
      <c r="Q55" s="46"/>
      <c r="R55" s="46"/>
      <c r="S55" s="46"/>
      <c r="T55" s="46"/>
      <c r="U55" s="46"/>
      <c r="V55" s="46"/>
      <c r="W55" s="46"/>
      <c r="X55" s="46"/>
      <c r="Y55" s="46"/>
      <c r="AA55" s="46"/>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row>
    <row r="56" spans="1:80">
      <c r="AA56" s="41"/>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row>
    <row r="57" spans="1:80">
      <c r="B57" s="47">
        <f ca="1">SUMPRODUCT(B44:B55,AA44:AA55)/SUM(AA44:AA55)</f>
        <v>123.963961539644</v>
      </c>
      <c r="E57" s="46">
        <f ca="1">SUM(E44:E52)</f>
        <v>6.066745300525065E-3</v>
      </c>
      <c r="F57" s="46">
        <f t="shared" ref="F57:Y57" ca="1" si="18">SUM(F44:F52)</f>
        <v>1.7403170086449947E-2</v>
      </c>
      <c r="G57" s="46">
        <f t="shared" ca="1" si="18"/>
        <v>3.6017426469326555E-2</v>
      </c>
      <c r="H57" s="46">
        <f t="shared" ca="1" si="18"/>
        <v>6.5568064360903427E-2</v>
      </c>
      <c r="I57" s="46">
        <f t="shared" ca="1" si="18"/>
        <v>0.10918484567043769</v>
      </c>
      <c r="J57" s="46">
        <f t="shared" ca="1" si="18"/>
        <v>0.16595640403799461</v>
      </c>
      <c r="K57" s="46">
        <f t="shared" ca="1" si="18"/>
        <v>0.24322073621340273</v>
      </c>
      <c r="L57" s="46">
        <f t="shared" ca="1" si="18"/>
        <v>0.34770533217569555</v>
      </c>
      <c r="M57" s="46">
        <f t="shared" ca="1" si="18"/>
        <v>0.47344009779042484</v>
      </c>
      <c r="N57" s="46">
        <f t="shared" ca="1" si="18"/>
        <v>0.63706369064130641</v>
      </c>
      <c r="O57" s="46">
        <f t="shared" ca="1" si="18"/>
        <v>0.81686331324714845</v>
      </c>
      <c r="P57" s="46">
        <f t="shared" ca="1" si="18"/>
        <v>0.99052104096526339</v>
      </c>
      <c r="Q57" s="46">
        <f t="shared" ca="1" si="18"/>
        <v>1.1442953545161649</v>
      </c>
      <c r="R57" s="46">
        <f t="shared" ca="1" si="18"/>
        <v>1.3153491437045193</v>
      </c>
      <c r="S57" s="46">
        <f t="shared" ca="1" si="18"/>
        <v>1.4817921581424573</v>
      </c>
      <c r="T57" s="46">
        <f t="shared" ca="1" si="18"/>
        <v>1.5979422655689735</v>
      </c>
      <c r="U57" s="46">
        <f t="shared" ca="1" si="18"/>
        <v>1.6335936138887952</v>
      </c>
      <c r="V57" s="46">
        <f t="shared" ca="1" si="18"/>
        <v>1.6908922769033616</v>
      </c>
      <c r="W57" s="46">
        <f t="shared" ca="1" si="18"/>
        <v>1.7320979171261228</v>
      </c>
      <c r="X57" s="46">
        <f t="shared" ca="1" si="18"/>
        <v>1.7616838258831842</v>
      </c>
      <c r="Y57" s="46">
        <f t="shared" ca="1" si="18"/>
        <v>16.266657422692457</v>
      </c>
      <c r="AA57" s="46">
        <f ca="1">SUM(E57:X57)</f>
        <v>16.266657422692457</v>
      </c>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row>
    <row r="58" spans="1:80">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row>
    <row r="59" spans="1:80">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row>
    <row r="60" spans="1:80" ht="15">
      <c r="A60" s="38" t="s">
        <v>54</v>
      </c>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row>
    <row r="61" spans="1:80" ht="15">
      <c r="E61" s="84">
        <v>2016</v>
      </c>
      <c r="F61" s="84">
        <v>2017</v>
      </c>
      <c r="G61" s="84">
        <v>2018</v>
      </c>
      <c r="H61" s="84">
        <v>2019</v>
      </c>
      <c r="I61" s="84">
        <v>2020</v>
      </c>
      <c r="J61" s="84">
        <v>2021</v>
      </c>
      <c r="K61" s="84">
        <v>2022</v>
      </c>
      <c r="L61" s="84">
        <v>2023</v>
      </c>
      <c r="M61" s="84">
        <v>2024</v>
      </c>
      <c r="N61" s="84">
        <v>2025</v>
      </c>
      <c r="O61" s="84">
        <v>2026</v>
      </c>
      <c r="P61" s="84">
        <v>2027</v>
      </c>
      <c r="Q61" s="84">
        <v>2028</v>
      </c>
      <c r="R61" s="84">
        <v>2029</v>
      </c>
      <c r="S61" s="84">
        <v>2030</v>
      </c>
      <c r="T61" s="84">
        <v>2031</v>
      </c>
      <c r="U61" s="84">
        <v>2032</v>
      </c>
      <c r="V61" s="84">
        <v>2033</v>
      </c>
      <c r="W61" s="84">
        <v>2034</v>
      </c>
      <c r="X61" s="84">
        <v>2035</v>
      </c>
      <c r="Y61" s="39" t="s">
        <v>383</v>
      </c>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row>
    <row r="62" spans="1:80" ht="15">
      <c r="C62" s="48" t="s">
        <v>51</v>
      </c>
      <c r="D62" s="48" t="s">
        <v>51</v>
      </c>
      <c r="E62" s="85" t="str">
        <f>CONCATENATE("aMW_",E61)</f>
        <v>aMW_2016</v>
      </c>
      <c r="F62" s="85" t="str">
        <f t="shared" ref="F62" si="19">CONCATENATE("aMW_",F61)</f>
        <v>aMW_2017</v>
      </c>
      <c r="G62" s="85" t="str">
        <f t="shared" ref="G62" si="20">CONCATENATE("aMW_",G61)</f>
        <v>aMW_2018</v>
      </c>
      <c r="H62" s="85" t="str">
        <f t="shared" ref="H62" si="21">CONCATENATE("aMW_",H61)</f>
        <v>aMW_2019</v>
      </c>
      <c r="I62" s="85" t="str">
        <f t="shared" ref="I62" si="22">CONCATENATE("aMW_",I61)</f>
        <v>aMW_2020</v>
      </c>
      <c r="J62" s="85" t="str">
        <f t="shared" ref="J62" si="23">CONCATENATE("aMW_",J61)</f>
        <v>aMW_2021</v>
      </c>
      <c r="K62" s="85" t="str">
        <f t="shared" ref="K62" si="24">CONCATENATE("aMW_",K61)</f>
        <v>aMW_2022</v>
      </c>
      <c r="L62" s="85" t="str">
        <f t="shared" ref="L62" si="25">CONCATENATE("aMW_",L61)</f>
        <v>aMW_2023</v>
      </c>
      <c r="M62" s="85" t="str">
        <f t="shared" ref="M62" si="26">CONCATENATE("aMW_",M61)</f>
        <v>aMW_2024</v>
      </c>
      <c r="N62" s="85" t="str">
        <f t="shared" ref="N62" si="27">CONCATENATE("aMW_",N61)</f>
        <v>aMW_2025</v>
      </c>
      <c r="O62" s="85" t="str">
        <f t="shared" ref="O62" si="28">CONCATENATE("aMW_",O61)</f>
        <v>aMW_2026</v>
      </c>
      <c r="P62" s="85" t="str">
        <f t="shared" ref="P62" si="29">CONCATENATE("aMW_",P61)</f>
        <v>aMW_2027</v>
      </c>
      <c r="Q62" s="85" t="str">
        <f t="shared" ref="Q62" si="30">CONCATENATE("aMW_",Q61)</f>
        <v>aMW_2028</v>
      </c>
      <c r="R62" s="85" t="str">
        <f t="shared" ref="R62" si="31">CONCATENATE("aMW_",R61)</f>
        <v>aMW_2029</v>
      </c>
      <c r="S62" s="85" t="str">
        <f t="shared" ref="S62" si="32">CONCATENATE("aMW_",S61)</f>
        <v>aMW_2030</v>
      </c>
      <c r="T62" s="85" t="str">
        <f t="shared" ref="T62" si="33">CONCATENATE("aMW_",T61)</f>
        <v>aMW_2031</v>
      </c>
      <c r="U62" s="85" t="str">
        <f t="shared" ref="U62" si="34">CONCATENATE("aMW_",U61)</f>
        <v>aMW_2032</v>
      </c>
      <c r="V62" s="85" t="str">
        <f t="shared" ref="V62" si="35">CONCATENATE("aMW_",V61)</f>
        <v>aMW_2033</v>
      </c>
      <c r="W62" s="85" t="str">
        <f t="shared" ref="W62" si="36">CONCATENATE("aMW_",W61)</f>
        <v>aMW_2034</v>
      </c>
      <c r="X62" s="85" t="str">
        <f t="shared" ref="X62" si="37">CONCATENATE("aMW_",X61)</f>
        <v>aMW_2035</v>
      </c>
      <c r="Y62" s="40" t="s">
        <v>383</v>
      </c>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row>
    <row r="63" spans="1:80">
      <c r="B63" s="34" t="s">
        <v>55</v>
      </c>
      <c r="C63" s="49" t="s">
        <v>56</v>
      </c>
      <c r="D63" s="49" t="s">
        <v>57</v>
      </c>
      <c r="E63" s="46">
        <f>DSUM($B$43:$X$46,E$43,$C$62:$D63)</f>
        <v>0</v>
      </c>
      <c r="F63" s="46">
        <f>DSUM($B$43:$X$46,F$43,$C$62:$D63)</f>
        <v>0</v>
      </c>
      <c r="G63" s="46">
        <f>DSUM($B$43:$X$46,G$43,$C$62:$D63)</f>
        <v>0</v>
      </c>
      <c r="H63" s="46">
        <f>DSUM($B$43:$X$46,H$43,$C$62:$D63)</f>
        <v>0</v>
      </c>
      <c r="I63" s="46">
        <f>DSUM($B$43:$X$46,I$43,$C$62:$D63)</f>
        <v>0</v>
      </c>
      <c r="J63" s="46">
        <f>DSUM($B$43:$X$46,J$43,$C$62:$D63)</f>
        <v>0</v>
      </c>
      <c r="K63" s="46">
        <f>DSUM($B$43:$X$46,K$43,$C$62:$D63)</f>
        <v>0</v>
      </c>
      <c r="L63" s="46">
        <f>DSUM($B$43:$X$46,L$43,$C$62:$D63)</f>
        <v>0</v>
      </c>
      <c r="M63" s="46">
        <f>DSUM($B$43:$X$46,M$43,$C$62:$D63)</f>
        <v>0</v>
      </c>
      <c r="N63" s="46">
        <f>DSUM($B$43:$X$46,N$43,$C$62:$D63)</f>
        <v>0</v>
      </c>
      <c r="O63" s="46">
        <f>DSUM($B$43:$X$46,O$43,$C$62:$D63)</f>
        <v>0</v>
      </c>
      <c r="P63" s="46">
        <f>DSUM($B$43:$X$46,P$43,$C$62:$D63)</f>
        <v>0</v>
      </c>
      <c r="Q63" s="46">
        <f>DSUM($B$43:$X$46,Q$43,$C$62:$D63)</f>
        <v>0</v>
      </c>
      <c r="R63" s="46">
        <f>DSUM($B$43:$X$46,R$43,$C$62:$D63)</f>
        <v>0</v>
      </c>
      <c r="S63" s="46">
        <f>DSUM($B$43:$X$46,S$43,$C$62:$D63)</f>
        <v>0</v>
      </c>
      <c r="T63" s="46">
        <f>DSUM($B$43:$X$46,T$43,$C$62:$D63)</f>
        <v>0</v>
      </c>
      <c r="U63" s="46">
        <f>DSUM($B$43:$X$46,U$43,$C$62:$D63)</f>
        <v>0</v>
      </c>
      <c r="V63" s="46">
        <f>DSUM($B$43:$X$46,V$43,$C$62:$D63)</f>
        <v>0</v>
      </c>
      <c r="W63" s="46">
        <f>DSUM($B$43:$X$46,W$43,$C$62:$D63)</f>
        <v>0</v>
      </c>
      <c r="X63" s="46">
        <f>DSUM($B$43:$X$46,X$43,$C$62:$D63)</f>
        <v>0</v>
      </c>
      <c r="Y63" s="46">
        <f>SUM(E63:X63)</f>
        <v>0</v>
      </c>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row>
    <row r="64" spans="1:80">
      <c r="B64" s="34" t="s">
        <v>390</v>
      </c>
      <c r="C64" s="49" t="s">
        <v>59</v>
      </c>
      <c r="D64" s="49" t="s">
        <v>60</v>
      </c>
      <c r="E64" s="46">
        <f>DSUM($B$43:$X$46,E$43,$C$62:$D64)</f>
        <v>0</v>
      </c>
      <c r="F64" s="46">
        <f>DSUM($B$43:$X$46,F$43,$C$62:$D64)</f>
        <v>0</v>
      </c>
      <c r="G64" s="46">
        <f>DSUM($B$43:$X$46,G$43,$C$62:$D64)</f>
        <v>0</v>
      </c>
      <c r="H64" s="46">
        <f>DSUM($B$43:$X$46,H$43,$C$62:$D64)</f>
        <v>0</v>
      </c>
      <c r="I64" s="46">
        <f>DSUM($B$43:$X$46,I$43,$C$62:$D64)</f>
        <v>0</v>
      </c>
      <c r="J64" s="46">
        <f>DSUM($B$43:$X$46,J$43,$C$62:$D64)</f>
        <v>0</v>
      </c>
      <c r="K64" s="46">
        <f>DSUM($B$43:$X$46,K$43,$C$62:$D64)</f>
        <v>0</v>
      </c>
      <c r="L64" s="46">
        <f>DSUM($B$43:$X$46,L$43,$C$62:$D64)</f>
        <v>0</v>
      </c>
      <c r="M64" s="46">
        <f>DSUM($B$43:$X$46,M$43,$C$62:$D64)</f>
        <v>0</v>
      </c>
      <c r="N64" s="46">
        <f>DSUM($B$43:$X$46,N$43,$C$62:$D64)</f>
        <v>0</v>
      </c>
      <c r="O64" s="46">
        <f>DSUM($B$43:$X$46,O$43,$C$62:$D64)</f>
        <v>0</v>
      </c>
      <c r="P64" s="46">
        <f>DSUM($B$43:$X$46,P$43,$C$62:$D64)</f>
        <v>0</v>
      </c>
      <c r="Q64" s="46">
        <f>DSUM($B$43:$X$46,Q$43,$C$62:$D64)</f>
        <v>0</v>
      </c>
      <c r="R64" s="46">
        <f>DSUM($B$43:$X$46,R$43,$C$62:$D64)</f>
        <v>0</v>
      </c>
      <c r="S64" s="46">
        <f>DSUM($B$43:$X$46,S$43,$C$62:$D64)</f>
        <v>0</v>
      </c>
      <c r="T64" s="46">
        <f>DSUM($B$43:$X$46,T$43,$C$62:$D64)</f>
        <v>0</v>
      </c>
      <c r="U64" s="46">
        <f>DSUM($B$43:$X$46,U$43,$C$62:$D64)</f>
        <v>0</v>
      </c>
      <c r="V64" s="46">
        <f>DSUM($B$43:$X$46,V$43,$C$62:$D64)</f>
        <v>0</v>
      </c>
      <c r="W64" s="46">
        <f>DSUM($B$43:$X$46,W$43,$C$62:$D64)</f>
        <v>0</v>
      </c>
      <c r="X64" s="46">
        <f>DSUM($B$43:$X$46,X$43,$C$62:$D64)</f>
        <v>0</v>
      </c>
      <c r="Y64" s="46">
        <f t="shared" ref="Y64:Y94" si="38">SUM(E64:X64)</f>
        <v>0</v>
      </c>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row>
    <row r="65" spans="2:80">
      <c r="B65" s="34" t="s">
        <v>61</v>
      </c>
      <c r="C65" s="49" t="s">
        <v>62</v>
      </c>
      <c r="D65" s="49" t="s">
        <v>63</v>
      </c>
      <c r="E65" s="46">
        <f>DSUM($B$43:$X$46,E$43,$C$62:$D65)</f>
        <v>0</v>
      </c>
      <c r="F65" s="46">
        <f>DSUM($B$43:$X$46,F$43,$C$62:$D65)</f>
        <v>0</v>
      </c>
      <c r="G65" s="46">
        <f>DSUM($B$43:$X$46,G$43,$C$62:$D65)</f>
        <v>0</v>
      </c>
      <c r="H65" s="46">
        <f>DSUM($B$43:$X$46,H$43,$C$62:$D65)</f>
        <v>0</v>
      </c>
      <c r="I65" s="46">
        <f>DSUM($B$43:$X$46,I$43,$C$62:$D65)</f>
        <v>0</v>
      </c>
      <c r="J65" s="46">
        <f>DSUM($B$43:$X$46,J$43,$C$62:$D65)</f>
        <v>0</v>
      </c>
      <c r="K65" s="46">
        <f>DSUM($B$43:$X$46,K$43,$C$62:$D65)</f>
        <v>0</v>
      </c>
      <c r="L65" s="46">
        <f>DSUM($B$43:$X$46,L$43,$C$62:$D65)</f>
        <v>0</v>
      </c>
      <c r="M65" s="46">
        <f>DSUM($B$43:$X$46,M$43,$C$62:$D65)</f>
        <v>0</v>
      </c>
      <c r="N65" s="46">
        <f>DSUM($B$43:$X$46,N$43,$C$62:$D65)</f>
        <v>0</v>
      </c>
      <c r="O65" s="46">
        <f>DSUM($B$43:$X$46,O$43,$C$62:$D65)</f>
        <v>0</v>
      </c>
      <c r="P65" s="46">
        <f>DSUM($B$43:$X$46,P$43,$C$62:$D65)</f>
        <v>0</v>
      </c>
      <c r="Q65" s="46">
        <f>DSUM($B$43:$X$46,Q$43,$C$62:$D65)</f>
        <v>0</v>
      </c>
      <c r="R65" s="46">
        <f>DSUM($B$43:$X$46,R$43,$C$62:$D65)</f>
        <v>0</v>
      </c>
      <c r="S65" s="46">
        <f>DSUM($B$43:$X$46,S$43,$C$62:$D65)</f>
        <v>0</v>
      </c>
      <c r="T65" s="46">
        <f>DSUM($B$43:$X$46,T$43,$C$62:$D65)</f>
        <v>0</v>
      </c>
      <c r="U65" s="46">
        <f>DSUM($B$43:$X$46,U$43,$C$62:$D65)</f>
        <v>0</v>
      </c>
      <c r="V65" s="46">
        <f>DSUM($B$43:$X$46,V$43,$C$62:$D65)</f>
        <v>0</v>
      </c>
      <c r="W65" s="46">
        <f>DSUM($B$43:$X$46,W$43,$C$62:$D65)</f>
        <v>0</v>
      </c>
      <c r="X65" s="46">
        <f>DSUM($B$43:$X$46,X$43,$C$62:$D65)</f>
        <v>0</v>
      </c>
      <c r="Y65" s="46">
        <f t="shared" si="38"/>
        <v>0</v>
      </c>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row>
    <row r="66" spans="2:80">
      <c r="B66" s="34" t="s">
        <v>64</v>
      </c>
      <c r="C66" s="49" t="s">
        <v>65</v>
      </c>
      <c r="D66" s="49" t="s">
        <v>66</v>
      </c>
      <c r="E66" s="46">
        <f>DSUM($B$43:$X$46,E$43,$C$62:$D66)</f>
        <v>0</v>
      </c>
      <c r="F66" s="46">
        <f>DSUM($B$43:$X$46,F$43,$C$62:$D66)</f>
        <v>0</v>
      </c>
      <c r="G66" s="46">
        <f>DSUM($B$43:$X$46,G$43,$C$62:$D66)</f>
        <v>0</v>
      </c>
      <c r="H66" s="46">
        <f>DSUM($B$43:$X$46,H$43,$C$62:$D66)</f>
        <v>0</v>
      </c>
      <c r="I66" s="46">
        <f>DSUM($B$43:$X$46,I$43,$C$62:$D66)</f>
        <v>0</v>
      </c>
      <c r="J66" s="46">
        <f>DSUM($B$43:$X$46,J$43,$C$62:$D66)</f>
        <v>0</v>
      </c>
      <c r="K66" s="46">
        <f>DSUM($B$43:$X$46,K$43,$C$62:$D66)</f>
        <v>0</v>
      </c>
      <c r="L66" s="46">
        <f>DSUM($B$43:$X$46,L$43,$C$62:$D66)</f>
        <v>0</v>
      </c>
      <c r="M66" s="46">
        <f>DSUM($B$43:$X$46,M$43,$C$62:$D66)</f>
        <v>0</v>
      </c>
      <c r="N66" s="46">
        <f>DSUM($B$43:$X$46,N$43,$C$62:$D66)</f>
        <v>0</v>
      </c>
      <c r="O66" s="46">
        <f>DSUM($B$43:$X$46,O$43,$C$62:$D66)</f>
        <v>0</v>
      </c>
      <c r="P66" s="46">
        <f>DSUM($B$43:$X$46,P$43,$C$62:$D66)</f>
        <v>0</v>
      </c>
      <c r="Q66" s="46">
        <f>DSUM($B$43:$X$46,Q$43,$C$62:$D66)</f>
        <v>0</v>
      </c>
      <c r="R66" s="46">
        <f>DSUM($B$43:$X$46,R$43,$C$62:$D66)</f>
        <v>0</v>
      </c>
      <c r="S66" s="46">
        <f>DSUM($B$43:$X$46,S$43,$C$62:$D66)</f>
        <v>0</v>
      </c>
      <c r="T66" s="46">
        <f>DSUM($B$43:$X$46,T$43,$C$62:$D66)</f>
        <v>0</v>
      </c>
      <c r="U66" s="46">
        <f>DSUM($B$43:$X$46,U$43,$C$62:$D66)</f>
        <v>0</v>
      </c>
      <c r="V66" s="46">
        <f>DSUM($B$43:$X$46,V$43,$C$62:$D66)</f>
        <v>0</v>
      </c>
      <c r="W66" s="46">
        <f>DSUM($B$43:$X$46,W$43,$C$62:$D66)</f>
        <v>0</v>
      </c>
      <c r="X66" s="46">
        <f>DSUM($B$43:$X$46,X$43,$C$62:$D66)</f>
        <v>0</v>
      </c>
      <c r="Y66" s="46">
        <f t="shared" si="38"/>
        <v>0</v>
      </c>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row>
    <row r="67" spans="2:80">
      <c r="B67" s="34" t="s">
        <v>67</v>
      </c>
      <c r="C67" s="49" t="s">
        <v>68</v>
      </c>
      <c r="D67" s="49" t="s">
        <v>69</v>
      </c>
      <c r="E67" s="46">
        <f>DSUM($B$43:$X$46,E$43,$C$62:$D67)</f>
        <v>0</v>
      </c>
      <c r="F67" s="46">
        <f>DSUM($B$43:$X$46,F$43,$C$62:$D67)</f>
        <v>0</v>
      </c>
      <c r="G67" s="46">
        <f>DSUM($B$43:$X$46,G$43,$C$62:$D67)</f>
        <v>0</v>
      </c>
      <c r="H67" s="46">
        <f>DSUM($B$43:$X$46,H$43,$C$62:$D67)</f>
        <v>0</v>
      </c>
      <c r="I67" s="46">
        <f>DSUM($B$43:$X$46,I$43,$C$62:$D67)</f>
        <v>0</v>
      </c>
      <c r="J67" s="46">
        <f>DSUM($B$43:$X$46,J$43,$C$62:$D67)</f>
        <v>0</v>
      </c>
      <c r="K67" s="46">
        <f>DSUM($B$43:$X$46,K$43,$C$62:$D67)</f>
        <v>0</v>
      </c>
      <c r="L67" s="46">
        <f>DSUM($B$43:$X$46,L$43,$C$62:$D67)</f>
        <v>0</v>
      </c>
      <c r="M67" s="46">
        <f>DSUM($B$43:$X$46,M$43,$C$62:$D67)</f>
        <v>0</v>
      </c>
      <c r="N67" s="46">
        <f>DSUM($B$43:$X$46,N$43,$C$62:$D67)</f>
        <v>0</v>
      </c>
      <c r="O67" s="46">
        <f>DSUM($B$43:$X$46,O$43,$C$62:$D67)</f>
        <v>0</v>
      </c>
      <c r="P67" s="46">
        <f>DSUM($B$43:$X$46,P$43,$C$62:$D67)</f>
        <v>0</v>
      </c>
      <c r="Q67" s="46">
        <f>DSUM($B$43:$X$46,Q$43,$C$62:$D67)</f>
        <v>0</v>
      </c>
      <c r="R67" s="46">
        <f>DSUM($B$43:$X$46,R$43,$C$62:$D67)</f>
        <v>0</v>
      </c>
      <c r="S67" s="46">
        <f>DSUM($B$43:$X$46,S$43,$C$62:$D67)</f>
        <v>0</v>
      </c>
      <c r="T67" s="46">
        <f>DSUM($B$43:$X$46,T$43,$C$62:$D67)</f>
        <v>0</v>
      </c>
      <c r="U67" s="46">
        <f>DSUM($B$43:$X$46,U$43,$C$62:$D67)</f>
        <v>0</v>
      </c>
      <c r="V67" s="46">
        <f>DSUM($B$43:$X$46,V$43,$C$62:$D67)</f>
        <v>0</v>
      </c>
      <c r="W67" s="46">
        <f>DSUM($B$43:$X$46,W$43,$C$62:$D67)</f>
        <v>0</v>
      </c>
      <c r="X67" s="46">
        <f>DSUM($B$43:$X$46,X$43,$C$62:$D67)</f>
        <v>0</v>
      </c>
      <c r="Y67" s="46">
        <f t="shared" si="38"/>
        <v>0</v>
      </c>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row>
    <row r="68" spans="2:80">
      <c r="B68" s="34" t="s">
        <v>70</v>
      </c>
      <c r="C68" s="49" t="s">
        <v>71</v>
      </c>
      <c r="D68" s="49" t="s">
        <v>72</v>
      </c>
      <c r="E68" s="46">
        <f>DSUM($B$43:$X$46,E$43,$C$62:$D68)</f>
        <v>0</v>
      </c>
      <c r="F68" s="46">
        <f>DSUM($B$43:$X$46,F$43,$C$62:$D68)</f>
        <v>0</v>
      </c>
      <c r="G68" s="46">
        <f>DSUM($B$43:$X$46,G$43,$C$62:$D68)</f>
        <v>0</v>
      </c>
      <c r="H68" s="46">
        <f>DSUM($B$43:$X$46,H$43,$C$62:$D68)</f>
        <v>0</v>
      </c>
      <c r="I68" s="46">
        <f>DSUM($B$43:$X$46,I$43,$C$62:$D68)</f>
        <v>0</v>
      </c>
      <c r="J68" s="46">
        <f>DSUM($B$43:$X$46,J$43,$C$62:$D68)</f>
        <v>0</v>
      </c>
      <c r="K68" s="46">
        <f>DSUM($B$43:$X$46,K$43,$C$62:$D68)</f>
        <v>0</v>
      </c>
      <c r="L68" s="46">
        <f>DSUM($B$43:$X$46,L$43,$C$62:$D68)</f>
        <v>0</v>
      </c>
      <c r="M68" s="46">
        <f>DSUM($B$43:$X$46,M$43,$C$62:$D68)</f>
        <v>0</v>
      </c>
      <c r="N68" s="46">
        <f>DSUM($B$43:$X$46,N$43,$C$62:$D68)</f>
        <v>0</v>
      </c>
      <c r="O68" s="46">
        <f>DSUM($B$43:$X$46,O$43,$C$62:$D68)</f>
        <v>0</v>
      </c>
      <c r="P68" s="46">
        <f>DSUM($B$43:$X$46,P$43,$C$62:$D68)</f>
        <v>0</v>
      </c>
      <c r="Q68" s="46">
        <f>DSUM($B$43:$X$46,Q$43,$C$62:$D68)</f>
        <v>0</v>
      </c>
      <c r="R68" s="46">
        <f>DSUM($B$43:$X$46,R$43,$C$62:$D68)</f>
        <v>0</v>
      </c>
      <c r="S68" s="46">
        <f>DSUM($B$43:$X$46,S$43,$C$62:$D68)</f>
        <v>0</v>
      </c>
      <c r="T68" s="46">
        <f>DSUM($B$43:$X$46,T$43,$C$62:$D68)</f>
        <v>0</v>
      </c>
      <c r="U68" s="46">
        <f>DSUM($B$43:$X$46,U$43,$C$62:$D68)</f>
        <v>0</v>
      </c>
      <c r="V68" s="46">
        <f>DSUM($B$43:$X$46,V$43,$C$62:$D68)</f>
        <v>0</v>
      </c>
      <c r="W68" s="46">
        <f>DSUM($B$43:$X$46,W$43,$C$62:$D68)</f>
        <v>0</v>
      </c>
      <c r="X68" s="46">
        <f>DSUM($B$43:$X$46,X$43,$C$62:$D68)</f>
        <v>0</v>
      </c>
      <c r="Y68" s="46">
        <f t="shared" si="38"/>
        <v>0</v>
      </c>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row>
    <row r="69" spans="2:80">
      <c r="B69" s="34" t="s">
        <v>73</v>
      </c>
      <c r="C69" s="49" t="s">
        <v>74</v>
      </c>
      <c r="D69" s="49" t="s">
        <v>75</v>
      </c>
      <c r="E69" s="46">
        <f>DSUM($B$43:$X$46,E$43,$C$62:$D69)</f>
        <v>0</v>
      </c>
      <c r="F69" s="46">
        <f>DSUM($B$43:$X$46,F$43,$C$62:$D69)</f>
        <v>0</v>
      </c>
      <c r="G69" s="46">
        <f>DSUM($B$43:$X$46,G$43,$C$62:$D69)</f>
        <v>0</v>
      </c>
      <c r="H69" s="46">
        <f>DSUM($B$43:$X$46,H$43,$C$62:$D69)</f>
        <v>0</v>
      </c>
      <c r="I69" s="46">
        <f>DSUM($B$43:$X$46,I$43,$C$62:$D69)</f>
        <v>0</v>
      </c>
      <c r="J69" s="46">
        <f>DSUM($B$43:$X$46,J$43,$C$62:$D69)</f>
        <v>0</v>
      </c>
      <c r="K69" s="46">
        <f>DSUM($B$43:$X$46,K$43,$C$62:$D69)</f>
        <v>0</v>
      </c>
      <c r="L69" s="46">
        <f>DSUM($B$43:$X$46,L$43,$C$62:$D69)</f>
        <v>0</v>
      </c>
      <c r="M69" s="46">
        <f>DSUM($B$43:$X$46,M$43,$C$62:$D69)</f>
        <v>0</v>
      </c>
      <c r="N69" s="46">
        <f>DSUM($B$43:$X$46,N$43,$C$62:$D69)</f>
        <v>0</v>
      </c>
      <c r="O69" s="46">
        <f>DSUM($B$43:$X$46,O$43,$C$62:$D69)</f>
        <v>0</v>
      </c>
      <c r="P69" s="46">
        <f>DSUM($B$43:$X$46,P$43,$C$62:$D69)</f>
        <v>0</v>
      </c>
      <c r="Q69" s="46">
        <f>DSUM($B$43:$X$46,Q$43,$C$62:$D69)</f>
        <v>0</v>
      </c>
      <c r="R69" s="46">
        <f>DSUM($B$43:$X$46,R$43,$C$62:$D69)</f>
        <v>0</v>
      </c>
      <c r="S69" s="46">
        <f>DSUM($B$43:$X$46,S$43,$C$62:$D69)</f>
        <v>0</v>
      </c>
      <c r="T69" s="46">
        <f>DSUM($B$43:$X$46,T$43,$C$62:$D69)</f>
        <v>0</v>
      </c>
      <c r="U69" s="46">
        <f>DSUM($B$43:$X$46,U$43,$C$62:$D69)</f>
        <v>0</v>
      </c>
      <c r="V69" s="46">
        <f>DSUM($B$43:$X$46,V$43,$C$62:$D69)</f>
        <v>0</v>
      </c>
      <c r="W69" s="46">
        <f>DSUM($B$43:$X$46,W$43,$C$62:$D69)</f>
        <v>0</v>
      </c>
      <c r="X69" s="46">
        <f>DSUM($B$43:$X$46,X$43,$C$62:$D69)</f>
        <v>0</v>
      </c>
      <c r="Y69" s="46">
        <f t="shared" si="38"/>
        <v>0</v>
      </c>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row>
    <row r="70" spans="2:80">
      <c r="B70" s="34" t="s">
        <v>76</v>
      </c>
      <c r="C70" s="49" t="s">
        <v>77</v>
      </c>
      <c r="D70" s="49" t="s">
        <v>78</v>
      </c>
      <c r="E70" s="46">
        <f>DSUM($B$43:$X$46,E$43,$C$62:$D70)</f>
        <v>0</v>
      </c>
      <c r="F70" s="46">
        <f>DSUM($B$43:$X$46,F$43,$C$62:$D70)</f>
        <v>0</v>
      </c>
      <c r="G70" s="46">
        <f>DSUM($B$43:$X$46,G$43,$C$62:$D70)</f>
        <v>0</v>
      </c>
      <c r="H70" s="46">
        <f>DSUM($B$43:$X$46,H$43,$C$62:$D70)</f>
        <v>0</v>
      </c>
      <c r="I70" s="46">
        <f>DSUM($B$43:$X$46,I$43,$C$62:$D70)</f>
        <v>0</v>
      </c>
      <c r="J70" s="46">
        <f>DSUM($B$43:$X$46,J$43,$C$62:$D70)</f>
        <v>0</v>
      </c>
      <c r="K70" s="46">
        <f>DSUM($B$43:$X$46,K$43,$C$62:$D70)</f>
        <v>0</v>
      </c>
      <c r="L70" s="46">
        <f>DSUM($B$43:$X$46,L$43,$C$62:$D70)</f>
        <v>0</v>
      </c>
      <c r="M70" s="46">
        <f>DSUM($B$43:$X$46,M$43,$C$62:$D70)</f>
        <v>0</v>
      </c>
      <c r="N70" s="46">
        <f>DSUM($B$43:$X$46,N$43,$C$62:$D70)</f>
        <v>0</v>
      </c>
      <c r="O70" s="46">
        <f>DSUM($B$43:$X$46,O$43,$C$62:$D70)</f>
        <v>0</v>
      </c>
      <c r="P70" s="46">
        <f>DSUM($B$43:$X$46,P$43,$C$62:$D70)</f>
        <v>0</v>
      </c>
      <c r="Q70" s="46">
        <f>DSUM($B$43:$X$46,Q$43,$C$62:$D70)</f>
        <v>0</v>
      </c>
      <c r="R70" s="46">
        <f>DSUM($B$43:$X$46,R$43,$C$62:$D70)</f>
        <v>0</v>
      </c>
      <c r="S70" s="46">
        <f>DSUM($B$43:$X$46,S$43,$C$62:$D70)</f>
        <v>0</v>
      </c>
      <c r="T70" s="46">
        <f>DSUM($B$43:$X$46,T$43,$C$62:$D70)</f>
        <v>0</v>
      </c>
      <c r="U70" s="46">
        <f>DSUM($B$43:$X$46,U$43,$C$62:$D70)</f>
        <v>0</v>
      </c>
      <c r="V70" s="46">
        <f>DSUM($B$43:$X$46,V$43,$C$62:$D70)</f>
        <v>0</v>
      </c>
      <c r="W70" s="46">
        <f>DSUM($B$43:$X$46,W$43,$C$62:$D70)</f>
        <v>0</v>
      </c>
      <c r="X70" s="46">
        <f>DSUM($B$43:$X$46,X$43,$C$62:$D70)</f>
        <v>0</v>
      </c>
      <c r="Y70" s="46">
        <f t="shared" si="38"/>
        <v>0</v>
      </c>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row>
    <row r="71" spans="2:80">
      <c r="B71" s="34" t="s">
        <v>79</v>
      </c>
      <c r="C71" s="49" t="s">
        <v>80</v>
      </c>
      <c r="D71" s="49" t="s">
        <v>81</v>
      </c>
      <c r="E71" s="46">
        <f>DSUM($B$43:$X$46,E$43,$C$62:$D71)</f>
        <v>0</v>
      </c>
      <c r="F71" s="46">
        <f>DSUM($B$43:$X$46,F$43,$C$62:$D71)</f>
        <v>0</v>
      </c>
      <c r="G71" s="46">
        <f>DSUM($B$43:$X$46,G$43,$C$62:$D71)</f>
        <v>0</v>
      </c>
      <c r="H71" s="46">
        <f>DSUM($B$43:$X$46,H$43,$C$62:$D71)</f>
        <v>0</v>
      </c>
      <c r="I71" s="46">
        <f>DSUM($B$43:$X$46,I$43,$C$62:$D71)</f>
        <v>0</v>
      </c>
      <c r="J71" s="46">
        <f>DSUM($B$43:$X$46,J$43,$C$62:$D71)</f>
        <v>0</v>
      </c>
      <c r="K71" s="46">
        <f>DSUM($B$43:$X$46,K$43,$C$62:$D71)</f>
        <v>0</v>
      </c>
      <c r="L71" s="46">
        <f>DSUM($B$43:$X$46,L$43,$C$62:$D71)</f>
        <v>0</v>
      </c>
      <c r="M71" s="46">
        <f>DSUM($B$43:$X$46,M$43,$C$62:$D71)</f>
        <v>0</v>
      </c>
      <c r="N71" s="46">
        <f>DSUM($B$43:$X$46,N$43,$C$62:$D71)</f>
        <v>0</v>
      </c>
      <c r="O71" s="46">
        <f>DSUM($B$43:$X$46,O$43,$C$62:$D71)</f>
        <v>0</v>
      </c>
      <c r="P71" s="46">
        <f>DSUM($B$43:$X$46,P$43,$C$62:$D71)</f>
        <v>0</v>
      </c>
      <c r="Q71" s="46">
        <f>DSUM($B$43:$X$46,Q$43,$C$62:$D71)</f>
        <v>0</v>
      </c>
      <c r="R71" s="46">
        <f>DSUM($B$43:$X$46,R$43,$C$62:$D71)</f>
        <v>0</v>
      </c>
      <c r="S71" s="46">
        <f>DSUM($B$43:$X$46,S$43,$C$62:$D71)</f>
        <v>0</v>
      </c>
      <c r="T71" s="46">
        <f>DSUM($B$43:$X$46,T$43,$C$62:$D71)</f>
        <v>0</v>
      </c>
      <c r="U71" s="46">
        <f>DSUM($B$43:$X$46,U$43,$C$62:$D71)</f>
        <v>0</v>
      </c>
      <c r="V71" s="46">
        <f>DSUM($B$43:$X$46,V$43,$C$62:$D71)</f>
        <v>0</v>
      </c>
      <c r="W71" s="46">
        <f>DSUM($B$43:$X$46,W$43,$C$62:$D71)</f>
        <v>0</v>
      </c>
      <c r="X71" s="46">
        <f>DSUM($B$43:$X$46,X$43,$C$62:$D71)</f>
        <v>0</v>
      </c>
      <c r="Y71" s="46">
        <f t="shared" si="38"/>
        <v>0</v>
      </c>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row>
    <row r="72" spans="2:80">
      <c r="B72" s="34" t="s">
        <v>82</v>
      </c>
      <c r="C72" s="49" t="s">
        <v>83</v>
      </c>
      <c r="D72" s="49" t="s">
        <v>84</v>
      </c>
      <c r="E72" s="46">
        <f>DSUM($B$43:$X$46,E$43,$C$62:$D72)</f>
        <v>0</v>
      </c>
      <c r="F72" s="46">
        <f>DSUM($B$43:$X$46,F$43,$C$62:$D72)</f>
        <v>0</v>
      </c>
      <c r="G72" s="46">
        <f>DSUM($B$43:$X$46,G$43,$C$62:$D72)</f>
        <v>0</v>
      </c>
      <c r="H72" s="46">
        <f>DSUM($B$43:$X$46,H$43,$C$62:$D72)</f>
        <v>0</v>
      </c>
      <c r="I72" s="46">
        <f>DSUM($B$43:$X$46,I$43,$C$62:$D72)</f>
        <v>0</v>
      </c>
      <c r="J72" s="46">
        <f>DSUM($B$43:$X$46,J$43,$C$62:$D72)</f>
        <v>0</v>
      </c>
      <c r="K72" s="46">
        <f>DSUM($B$43:$X$46,K$43,$C$62:$D72)</f>
        <v>0</v>
      </c>
      <c r="L72" s="46">
        <f>DSUM($B$43:$X$46,L$43,$C$62:$D72)</f>
        <v>0</v>
      </c>
      <c r="M72" s="46">
        <f>DSUM($B$43:$X$46,M$43,$C$62:$D72)</f>
        <v>0</v>
      </c>
      <c r="N72" s="46">
        <f>DSUM($B$43:$X$46,N$43,$C$62:$D72)</f>
        <v>0</v>
      </c>
      <c r="O72" s="46">
        <f>DSUM($B$43:$X$46,O$43,$C$62:$D72)</f>
        <v>0</v>
      </c>
      <c r="P72" s="46">
        <f>DSUM($B$43:$X$46,P$43,$C$62:$D72)</f>
        <v>0</v>
      </c>
      <c r="Q72" s="46">
        <f>DSUM($B$43:$X$46,Q$43,$C$62:$D72)</f>
        <v>0</v>
      </c>
      <c r="R72" s="46">
        <f>DSUM($B$43:$X$46,R$43,$C$62:$D72)</f>
        <v>0</v>
      </c>
      <c r="S72" s="46">
        <f>DSUM($B$43:$X$46,S$43,$C$62:$D72)</f>
        <v>0</v>
      </c>
      <c r="T72" s="46">
        <f>DSUM($B$43:$X$46,T$43,$C$62:$D72)</f>
        <v>0</v>
      </c>
      <c r="U72" s="46">
        <f>DSUM($B$43:$X$46,U$43,$C$62:$D72)</f>
        <v>0</v>
      </c>
      <c r="V72" s="46">
        <f>DSUM($B$43:$X$46,V$43,$C$62:$D72)</f>
        <v>0</v>
      </c>
      <c r="W72" s="46">
        <f>DSUM($B$43:$X$46,W$43,$C$62:$D72)</f>
        <v>0</v>
      </c>
      <c r="X72" s="46">
        <f>DSUM($B$43:$X$46,X$43,$C$62:$D72)</f>
        <v>0</v>
      </c>
      <c r="Y72" s="46">
        <f t="shared" si="38"/>
        <v>0</v>
      </c>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row>
    <row r="73" spans="2:80">
      <c r="B73" s="34" t="s">
        <v>85</v>
      </c>
      <c r="C73" s="49" t="s">
        <v>86</v>
      </c>
      <c r="D73" s="49" t="s">
        <v>87</v>
      </c>
      <c r="E73" s="46">
        <f>DSUM($B$43:$X$46,E$43,$C$62:$D73)</f>
        <v>0</v>
      </c>
      <c r="F73" s="46">
        <f>DSUM($B$43:$X$46,F$43,$C$62:$D73)</f>
        <v>0</v>
      </c>
      <c r="G73" s="46">
        <f>DSUM($B$43:$X$46,G$43,$C$62:$D73)</f>
        <v>0</v>
      </c>
      <c r="H73" s="46">
        <f>DSUM($B$43:$X$46,H$43,$C$62:$D73)</f>
        <v>0</v>
      </c>
      <c r="I73" s="46">
        <f>DSUM($B$43:$X$46,I$43,$C$62:$D73)</f>
        <v>0</v>
      </c>
      <c r="J73" s="46">
        <f>DSUM($B$43:$X$46,J$43,$C$62:$D73)</f>
        <v>0</v>
      </c>
      <c r="K73" s="46">
        <f>DSUM($B$43:$X$46,K$43,$C$62:$D73)</f>
        <v>0</v>
      </c>
      <c r="L73" s="46">
        <f>DSUM($B$43:$X$46,L$43,$C$62:$D73)</f>
        <v>0</v>
      </c>
      <c r="M73" s="46">
        <f>DSUM($B$43:$X$46,M$43,$C$62:$D73)</f>
        <v>0</v>
      </c>
      <c r="N73" s="46">
        <f>DSUM($B$43:$X$46,N$43,$C$62:$D73)</f>
        <v>0</v>
      </c>
      <c r="O73" s="46">
        <f>DSUM($B$43:$X$46,O$43,$C$62:$D73)</f>
        <v>0</v>
      </c>
      <c r="P73" s="46">
        <f>DSUM($B$43:$X$46,P$43,$C$62:$D73)</f>
        <v>0</v>
      </c>
      <c r="Q73" s="46">
        <f>DSUM($B$43:$X$46,Q$43,$C$62:$D73)</f>
        <v>0</v>
      </c>
      <c r="R73" s="46">
        <f>DSUM($B$43:$X$46,R$43,$C$62:$D73)</f>
        <v>0</v>
      </c>
      <c r="S73" s="46">
        <f>DSUM($B$43:$X$46,S$43,$C$62:$D73)</f>
        <v>0</v>
      </c>
      <c r="T73" s="46">
        <f>DSUM($B$43:$X$46,T$43,$C$62:$D73)</f>
        <v>0</v>
      </c>
      <c r="U73" s="46">
        <f>DSUM($B$43:$X$46,U$43,$C$62:$D73)</f>
        <v>0</v>
      </c>
      <c r="V73" s="46">
        <f>DSUM($B$43:$X$46,V$43,$C$62:$D73)</f>
        <v>0</v>
      </c>
      <c r="W73" s="46">
        <f>DSUM($B$43:$X$46,W$43,$C$62:$D73)</f>
        <v>0</v>
      </c>
      <c r="X73" s="46">
        <f>DSUM($B$43:$X$46,X$43,$C$62:$D73)</f>
        <v>0</v>
      </c>
      <c r="Y73" s="46">
        <f t="shared" si="38"/>
        <v>0</v>
      </c>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row>
    <row r="74" spans="2:80">
      <c r="B74" s="34" t="s">
        <v>88</v>
      </c>
      <c r="C74" s="49" t="s">
        <v>89</v>
      </c>
      <c r="D74" s="49" t="s">
        <v>90</v>
      </c>
      <c r="E74" s="46">
        <f>DSUM($B$43:$X$46,E$43,$C$62:$D74)</f>
        <v>0</v>
      </c>
      <c r="F74" s="46">
        <f>DSUM($B$43:$X$46,F$43,$C$62:$D74)</f>
        <v>0</v>
      </c>
      <c r="G74" s="46">
        <f>DSUM($B$43:$X$46,G$43,$C$62:$D74)</f>
        <v>0</v>
      </c>
      <c r="H74" s="46">
        <f>DSUM($B$43:$X$46,H$43,$C$62:$D74)</f>
        <v>0</v>
      </c>
      <c r="I74" s="46">
        <f>DSUM($B$43:$X$46,I$43,$C$62:$D74)</f>
        <v>0</v>
      </c>
      <c r="J74" s="46">
        <f>DSUM($B$43:$X$46,J$43,$C$62:$D74)</f>
        <v>0</v>
      </c>
      <c r="K74" s="46">
        <f>DSUM($B$43:$X$46,K$43,$C$62:$D74)</f>
        <v>0</v>
      </c>
      <c r="L74" s="46">
        <f>DSUM($B$43:$X$46,L$43,$C$62:$D74)</f>
        <v>0</v>
      </c>
      <c r="M74" s="46">
        <f>DSUM($B$43:$X$46,M$43,$C$62:$D74)</f>
        <v>0</v>
      </c>
      <c r="N74" s="46">
        <f>DSUM($B$43:$X$46,N$43,$C$62:$D74)</f>
        <v>0</v>
      </c>
      <c r="O74" s="46">
        <f>DSUM($B$43:$X$46,O$43,$C$62:$D74)</f>
        <v>0</v>
      </c>
      <c r="P74" s="46">
        <f>DSUM($B$43:$X$46,P$43,$C$62:$D74)</f>
        <v>0</v>
      </c>
      <c r="Q74" s="46">
        <f>DSUM($B$43:$X$46,Q$43,$C$62:$D74)</f>
        <v>0</v>
      </c>
      <c r="R74" s="46">
        <f>DSUM($B$43:$X$46,R$43,$C$62:$D74)</f>
        <v>0</v>
      </c>
      <c r="S74" s="46">
        <f>DSUM($B$43:$X$46,S$43,$C$62:$D74)</f>
        <v>0</v>
      </c>
      <c r="T74" s="46">
        <f>DSUM($B$43:$X$46,T$43,$C$62:$D74)</f>
        <v>0</v>
      </c>
      <c r="U74" s="46">
        <f>DSUM($B$43:$X$46,U$43,$C$62:$D74)</f>
        <v>0</v>
      </c>
      <c r="V74" s="46">
        <f>DSUM($B$43:$X$46,V$43,$C$62:$D74)</f>
        <v>0</v>
      </c>
      <c r="W74" s="46">
        <f>DSUM($B$43:$X$46,W$43,$C$62:$D74)</f>
        <v>0</v>
      </c>
      <c r="X74" s="46">
        <f>DSUM($B$43:$X$46,X$43,$C$62:$D74)</f>
        <v>0</v>
      </c>
      <c r="Y74" s="46">
        <f t="shared" si="38"/>
        <v>0</v>
      </c>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row>
    <row r="75" spans="2:80">
      <c r="B75" s="34" t="s">
        <v>91</v>
      </c>
      <c r="C75" s="49" t="s">
        <v>92</v>
      </c>
      <c r="D75" s="49" t="s">
        <v>93</v>
      </c>
      <c r="E75" s="46">
        <f>DSUM($B$43:$X$46,E$43,$C$62:$D75)</f>
        <v>0</v>
      </c>
      <c r="F75" s="46">
        <f>DSUM($B$43:$X$46,F$43,$C$62:$D75)</f>
        <v>0</v>
      </c>
      <c r="G75" s="46">
        <f>DSUM($B$43:$X$46,G$43,$C$62:$D75)</f>
        <v>0</v>
      </c>
      <c r="H75" s="46">
        <f>DSUM($B$43:$X$46,H$43,$C$62:$D75)</f>
        <v>0</v>
      </c>
      <c r="I75" s="46">
        <f>DSUM($B$43:$X$46,I$43,$C$62:$D75)</f>
        <v>0</v>
      </c>
      <c r="J75" s="46">
        <f>DSUM($B$43:$X$46,J$43,$C$62:$D75)</f>
        <v>0</v>
      </c>
      <c r="K75" s="46">
        <f>DSUM($B$43:$X$46,K$43,$C$62:$D75)</f>
        <v>0</v>
      </c>
      <c r="L75" s="46">
        <f>DSUM($B$43:$X$46,L$43,$C$62:$D75)</f>
        <v>0</v>
      </c>
      <c r="M75" s="46">
        <f>DSUM($B$43:$X$46,M$43,$C$62:$D75)</f>
        <v>0</v>
      </c>
      <c r="N75" s="46">
        <f>DSUM($B$43:$X$46,N$43,$C$62:$D75)</f>
        <v>0</v>
      </c>
      <c r="O75" s="46">
        <f>DSUM($B$43:$X$46,O$43,$C$62:$D75)</f>
        <v>0</v>
      </c>
      <c r="P75" s="46">
        <f>DSUM($B$43:$X$46,P$43,$C$62:$D75)</f>
        <v>0</v>
      </c>
      <c r="Q75" s="46">
        <f>DSUM($B$43:$X$46,Q$43,$C$62:$D75)</f>
        <v>0</v>
      </c>
      <c r="R75" s="46">
        <f>DSUM($B$43:$X$46,R$43,$C$62:$D75)</f>
        <v>0</v>
      </c>
      <c r="S75" s="46">
        <f>DSUM($B$43:$X$46,S$43,$C$62:$D75)</f>
        <v>0</v>
      </c>
      <c r="T75" s="46">
        <f>DSUM($B$43:$X$46,T$43,$C$62:$D75)</f>
        <v>0</v>
      </c>
      <c r="U75" s="46">
        <f>DSUM($B$43:$X$46,U$43,$C$62:$D75)</f>
        <v>0</v>
      </c>
      <c r="V75" s="46">
        <f>DSUM($B$43:$X$46,V$43,$C$62:$D75)</f>
        <v>0</v>
      </c>
      <c r="W75" s="46">
        <f>DSUM($B$43:$X$46,W$43,$C$62:$D75)</f>
        <v>0</v>
      </c>
      <c r="X75" s="46">
        <f>DSUM($B$43:$X$46,X$43,$C$62:$D75)</f>
        <v>0</v>
      </c>
      <c r="Y75" s="46">
        <f t="shared" si="38"/>
        <v>0</v>
      </c>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row>
    <row r="76" spans="2:80">
      <c r="B76" s="34" t="s">
        <v>94</v>
      </c>
      <c r="C76" s="49" t="s">
        <v>95</v>
      </c>
      <c r="D76" s="49" t="s">
        <v>96</v>
      </c>
      <c r="E76" s="46">
        <f>DSUM($B$43:$X$46,E$43,$C$62:$D76)</f>
        <v>0</v>
      </c>
      <c r="F76" s="46">
        <f>DSUM($B$43:$X$46,F$43,$C$62:$D76)</f>
        <v>0</v>
      </c>
      <c r="G76" s="46">
        <f>DSUM($B$43:$X$46,G$43,$C$62:$D76)</f>
        <v>0</v>
      </c>
      <c r="H76" s="46">
        <f>DSUM($B$43:$X$46,H$43,$C$62:$D76)</f>
        <v>0</v>
      </c>
      <c r="I76" s="46">
        <f>DSUM($B$43:$X$46,I$43,$C$62:$D76)</f>
        <v>0</v>
      </c>
      <c r="J76" s="46">
        <f>DSUM($B$43:$X$46,J$43,$C$62:$D76)</f>
        <v>0</v>
      </c>
      <c r="K76" s="46">
        <f>DSUM($B$43:$X$46,K$43,$C$62:$D76)</f>
        <v>0</v>
      </c>
      <c r="L76" s="46">
        <f>DSUM($B$43:$X$46,L$43,$C$62:$D76)</f>
        <v>0</v>
      </c>
      <c r="M76" s="46">
        <f>DSUM($B$43:$X$46,M$43,$C$62:$D76)</f>
        <v>0</v>
      </c>
      <c r="N76" s="46">
        <f>DSUM($B$43:$X$46,N$43,$C$62:$D76)</f>
        <v>0</v>
      </c>
      <c r="O76" s="46">
        <f>DSUM($B$43:$X$46,O$43,$C$62:$D76)</f>
        <v>0</v>
      </c>
      <c r="P76" s="46">
        <f>DSUM($B$43:$X$46,P$43,$C$62:$D76)</f>
        <v>0</v>
      </c>
      <c r="Q76" s="46">
        <f>DSUM($B$43:$X$46,Q$43,$C$62:$D76)</f>
        <v>0</v>
      </c>
      <c r="R76" s="46">
        <f>DSUM($B$43:$X$46,R$43,$C$62:$D76)</f>
        <v>0</v>
      </c>
      <c r="S76" s="46">
        <f>DSUM($B$43:$X$46,S$43,$C$62:$D76)</f>
        <v>0</v>
      </c>
      <c r="T76" s="46">
        <f>DSUM($B$43:$X$46,T$43,$C$62:$D76)</f>
        <v>0</v>
      </c>
      <c r="U76" s="46">
        <f>DSUM($B$43:$X$46,U$43,$C$62:$D76)</f>
        <v>0</v>
      </c>
      <c r="V76" s="46">
        <f>DSUM($B$43:$X$46,V$43,$C$62:$D76)</f>
        <v>0</v>
      </c>
      <c r="W76" s="46">
        <f>DSUM($B$43:$X$46,W$43,$C$62:$D76)</f>
        <v>0</v>
      </c>
      <c r="X76" s="46">
        <f>DSUM($B$43:$X$46,X$43,$C$62:$D76)</f>
        <v>0</v>
      </c>
      <c r="Y76" s="46">
        <f t="shared" si="38"/>
        <v>0</v>
      </c>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row>
    <row r="77" spans="2:80">
      <c r="B77" s="34" t="s">
        <v>97</v>
      </c>
      <c r="C77" s="49" t="s">
        <v>98</v>
      </c>
      <c r="D77" s="49" t="s">
        <v>99</v>
      </c>
      <c r="E77" s="46">
        <f ca="1">DSUM($B$43:$X$46,E$43,$C$62:$D77)</f>
        <v>1.7944424846056584E-3</v>
      </c>
      <c r="F77" s="46">
        <f ca="1">DSUM($B$43:$X$46,F$43,$C$62:$D77)</f>
        <v>5.1475686258398382E-3</v>
      </c>
      <c r="G77" s="46">
        <f ca="1">DSUM($B$43:$X$46,G$43,$C$62:$D77)</f>
        <v>1.0653356460691736E-2</v>
      </c>
      <c r="H77" s="46">
        <f ca="1">DSUM($B$43:$X$46,H$43,$C$62:$D77)</f>
        <v>1.9393944280532129E-2</v>
      </c>
      <c r="I77" s="46">
        <f ca="1">DSUM($B$43:$X$46,I$43,$C$62:$D77)</f>
        <v>3.2295063669343191E-2</v>
      </c>
      <c r="J77" s="46">
        <f ca="1">DSUM($B$43:$X$46,J$43,$C$62:$D77)</f>
        <v>4.9087147596650477E-2</v>
      </c>
      <c r="K77" s="46">
        <f ca="1">DSUM($B$43:$X$46,K$43,$C$62:$D77)</f>
        <v>7.1940653608883534E-2</v>
      </c>
      <c r="L77" s="46">
        <f ca="1">DSUM($B$43:$X$46,L$43,$C$62:$D77)</f>
        <v>0.10284546149085742</v>
      </c>
      <c r="M77" s="46">
        <f ca="1">DSUM($B$43:$X$46,M$43,$C$62:$D77)</f>
        <v>0.14003571656741021</v>
      </c>
      <c r="N77" s="46">
        <f ca="1">DSUM($B$43:$X$46,N$43,$C$62:$D77)</f>
        <v>0.18843285736546367</v>
      </c>
      <c r="O77" s="46">
        <f ca="1">DSUM($B$43:$X$46,O$43,$C$62:$D77)</f>
        <v>0.2416145990634484</v>
      </c>
      <c r="P77" s="46">
        <f ca="1">DSUM($B$43:$X$46,P$43,$C$62:$D77)</f>
        <v>0.29297967027725014</v>
      </c>
      <c r="Q77" s="46">
        <f ca="1">DSUM($B$43:$X$46,Q$43,$C$62:$D77)</f>
        <v>0.33846355786569521</v>
      </c>
      <c r="R77" s="46">
        <f ca="1">DSUM($B$43:$X$46,R$43,$C$62:$D77)</f>
        <v>0.38905842731666707</v>
      </c>
      <c r="S77" s="46">
        <f ca="1">DSUM($B$43:$X$46,S$43,$C$62:$D77)</f>
        <v>0.43828950618648865</v>
      </c>
      <c r="T77" s="46">
        <f ca="1">DSUM($B$43:$X$46,T$43,$C$62:$D77)</f>
        <v>0.47264477858264692</v>
      </c>
      <c r="U77" s="46">
        <f ca="1">DSUM($B$43:$X$46,U$43,$C$62:$D77)</f>
        <v>0.48318985520767455</v>
      </c>
      <c r="V77" s="46">
        <f ca="1">DSUM($B$43:$X$46,V$43,$C$62:$D77)</f>
        <v>0.50013784793378135</v>
      </c>
      <c r="W77" s="46">
        <f ca="1">DSUM($B$43:$X$46,W$43,$C$62:$D77)</f>
        <v>0.51232579184082128</v>
      </c>
      <c r="X77" s="46">
        <f ca="1">DSUM($B$43:$X$46,X$43,$C$62:$D77)</f>
        <v>0.52107681219678414</v>
      </c>
      <c r="Y77" s="46">
        <f t="shared" ca="1" si="38"/>
        <v>4.8114070586215361</v>
      </c>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row>
    <row r="78" spans="2:80">
      <c r="B78" s="34" t="s">
        <v>100</v>
      </c>
      <c r="C78" s="49" t="s">
        <v>101</v>
      </c>
      <c r="D78" s="49" t="s">
        <v>102</v>
      </c>
      <c r="E78" s="46">
        <f ca="1">DSUM($B$43:$X$46,E$43,$C$62:$D78)</f>
        <v>4.4723004081387296E-3</v>
      </c>
      <c r="F78" s="46">
        <f ca="1">DSUM($B$43:$X$46,F$43,$C$62:$D78)</f>
        <v>1.2829317999191693E-2</v>
      </c>
      <c r="G78" s="46">
        <f ca="1">DSUM($B$43:$X$46,G$43,$C$62:$D78)</f>
        <v>2.6551428009501998E-2</v>
      </c>
      <c r="H78" s="46">
        <f ca="1">DSUM($B$43:$X$46,H$43,$C$62:$D78)</f>
        <v>4.8335650579686529E-2</v>
      </c>
      <c r="I78" s="46">
        <f ca="1">DSUM($B$43:$X$46,I$43,$C$62:$D78)</f>
        <v>8.0489192419566494E-2</v>
      </c>
      <c r="J78" s="46">
        <f ca="1">DSUM($B$43:$X$46,J$43,$C$62:$D78)</f>
        <v>0.12234020990598082</v>
      </c>
      <c r="K78" s="46">
        <f ca="1">DSUM($B$43:$X$46,K$43,$C$62:$D78)</f>
        <v>0.1792981481752432</v>
      </c>
      <c r="L78" s="46">
        <f ca="1">DSUM($B$43:$X$46,L$43,$C$62:$D78)</f>
        <v>0.25632239726081629</v>
      </c>
      <c r="M78" s="46">
        <f ca="1">DSUM($B$43:$X$46,M$43,$C$62:$D78)</f>
        <v>0.34901190633371459</v>
      </c>
      <c r="N78" s="46">
        <f ca="1">DSUM($B$43:$X$46,N$43,$C$62:$D78)</f>
        <v>0.46963240791053046</v>
      </c>
      <c r="O78" s="46">
        <f ca="1">DSUM($B$43:$X$46,O$43,$C$62:$D78)</f>
        <v>0.60217760071658111</v>
      </c>
      <c r="P78" s="46">
        <f ca="1">DSUM($B$43:$X$46,P$43,$C$62:$D78)</f>
        <v>0.73019509412988659</v>
      </c>
      <c r="Q78" s="46">
        <f ca="1">DSUM($B$43:$X$46,Q$43,$C$62:$D78)</f>
        <v>0.84355487621855108</v>
      </c>
      <c r="R78" s="46">
        <f ca="1">DSUM($B$43:$X$46,R$43,$C$62:$D78)</f>
        <v>0.96965279088369183</v>
      </c>
      <c r="S78" s="46">
        <f ca="1">DSUM($B$43:$X$46,S$43,$C$62:$D78)</f>
        <v>1.0923517216164862</v>
      </c>
      <c r="T78" s="46">
        <f ca="1">DSUM($B$43:$X$46,T$43,$C$62:$D78)</f>
        <v>1.1779755853386051</v>
      </c>
      <c r="U78" s="46">
        <f ca="1">DSUM($B$43:$X$46,U$43,$C$62:$D78)</f>
        <v>1.2042571468255587</v>
      </c>
      <c r="V78" s="46">
        <f ca="1">DSUM($B$43:$X$46,V$43,$C$62:$D78)</f>
        <v>1.2464967368020279</v>
      </c>
      <c r="W78" s="46">
        <f ca="1">DSUM($B$43:$X$46,W$43,$C$62:$D78)</f>
        <v>1.2768728268564302</v>
      </c>
      <c r="X78" s="46">
        <f ca="1">DSUM($B$43:$X$46,X$43,$C$62:$D78)</f>
        <v>1.2986830505026921</v>
      </c>
      <c r="Y78" s="46">
        <f t="shared" ca="1" si="38"/>
        <v>11.991500388892881</v>
      </c>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row>
    <row r="79" spans="2:80">
      <c r="B79" s="34" t="s">
        <v>103</v>
      </c>
      <c r="C79" s="49" t="s">
        <v>104</v>
      </c>
      <c r="D79" s="49" t="s">
        <v>105</v>
      </c>
      <c r="E79" s="46">
        <f ca="1">DSUM($B$43:$X$46,E$43,$C$62:$D79)</f>
        <v>4.4723004081387296E-3</v>
      </c>
      <c r="F79" s="46">
        <f ca="1">DSUM($B$43:$X$46,F$43,$C$62:$D79)</f>
        <v>1.2829317999191693E-2</v>
      </c>
      <c r="G79" s="46">
        <f ca="1">DSUM($B$43:$X$46,G$43,$C$62:$D79)</f>
        <v>2.6551428009501998E-2</v>
      </c>
      <c r="H79" s="46">
        <f ca="1">DSUM($B$43:$X$46,H$43,$C$62:$D79)</f>
        <v>4.8335650579686529E-2</v>
      </c>
      <c r="I79" s="46">
        <f ca="1">DSUM($B$43:$X$46,I$43,$C$62:$D79)</f>
        <v>8.0489192419566494E-2</v>
      </c>
      <c r="J79" s="46">
        <f ca="1">DSUM($B$43:$X$46,J$43,$C$62:$D79)</f>
        <v>0.12234020990598082</v>
      </c>
      <c r="K79" s="46">
        <f ca="1">DSUM($B$43:$X$46,K$43,$C$62:$D79)</f>
        <v>0.1792981481752432</v>
      </c>
      <c r="L79" s="46">
        <f ca="1">DSUM($B$43:$X$46,L$43,$C$62:$D79)</f>
        <v>0.25632239726081629</v>
      </c>
      <c r="M79" s="46">
        <f ca="1">DSUM($B$43:$X$46,M$43,$C$62:$D79)</f>
        <v>0.34901190633371459</v>
      </c>
      <c r="N79" s="46">
        <f ca="1">DSUM($B$43:$X$46,N$43,$C$62:$D79)</f>
        <v>0.46963240791053046</v>
      </c>
      <c r="O79" s="46">
        <f ca="1">DSUM($B$43:$X$46,O$43,$C$62:$D79)</f>
        <v>0.60217760071658111</v>
      </c>
      <c r="P79" s="46">
        <f ca="1">DSUM($B$43:$X$46,P$43,$C$62:$D79)</f>
        <v>0.73019509412988659</v>
      </c>
      <c r="Q79" s="46">
        <f ca="1">DSUM($B$43:$X$46,Q$43,$C$62:$D79)</f>
        <v>0.84355487621855108</v>
      </c>
      <c r="R79" s="46">
        <f ca="1">DSUM($B$43:$X$46,R$43,$C$62:$D79)</f>
        <v>0.96965279088369183</v>
      </c>
      <c r="S79" s="46">
        <f ca="1">DSUM($B$43:$X$46,S$43,$C$62:$D79)</f>
        <v>1.0923517216164862</v>
      </c>
      <c r="T79" s="46">
        <f ca="1">DSUM($B$43:$X$46,T$43,$C$62:$D79)</f>
        <v>1.1779755853386051</v>
      </c>
      <c r="U79" s="46">
        <f ca="1">DSUM($B$43:$X$46,U$43,$C$62:$D79)</f>
        <v>1.2042571468255587</v>
      </c>
      <c r="V79" s="46">
        <f ca="1">DSUM($B$43:$X$46,V$43,$C$62:$D79)</f>
        <v>1.2464967368020279</v>
      </c>
      <c r="W79" s="46">
        <f ca="1">DSUM($B$43:$X$46,W$43,$C$62:$D79)</f>
        <v>1.2768728268564302</v>
      </c>
      <c r="X79" s="46">
        <f ca="1">DSUM($B$43:$X$46,X$43,$C$62:$D79)</f>
        <v>1.2986830505026921</v>
      </c>
      <c r="Y79" s="46">
        <f t="shared" ca="1" si="38"/>
        <v>11.991500388892881</v>
      </c>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B79" s="37"/>
    </row>
    <row r="80" spans="2:80">
      <c r="B80" s="34" t="s">
        <v>106</v>
      </c>
      <c r="C80" s="49" t="s">
        <v>107</v>
      </c>
      <c r="D80" s="49" t="s">
        <v>108</v>
      </c>
      <c r="E80" s="46">
        <f ca="1">DSUM($B$43:$X$46,E$43,$C$62:$D80)</f>
        <v>4.4723004081387296E-3</v>
      </c>
      <c r="F80" s="46">
        <f ca="1">DSUM($B$43:$X$46,F$43,$C$62:$D80)</f>
        <v>1.2829317999191693E-2</v>
      </c>
      <c r="G80" s="46">
        <f ca="1">DSUM($B$43:$X$46,G$43,$C$62:$D80)</f>
        <v>2.6551428009501998E-2</v>
      </c>
      <c r="H80" s="46">
        <f ca="1">DSUM($B$43:$X$46,H$43,$C$62:$D80)</f>
        <v>4.8335650579686529E-2</v>
      </c>
      <c r="I80" s="46">
        <f ca="1">DSUM($B$43:$X$46,I$43,$C$62:$D80)</f>
        <v>8.0489192419566494E-2</v>
      </c>
      <c r="J80" s="46">
        <f ca="1">DSUM($B$43:$X$46,J$43,$C$62:$D80)</f>
        <v>0.12234020990598082</v>
      </c>
      <c r="K80" s="46">
        <f ca="1">DSUM($B$43:$X$46,K$43,$C$62:$D80)</f>
        <v>0.1792981481752432</v>
      </c>
      <c r="L80" s="46">
        <f ca="1">DSUM($B$43:$X$46,L$43,$C$62:$D80)</f>
        <v>0.25632239726081629</v>
      </c>
      <c r="M80" s="46">
        <f ca="1">DSUM($B$43:$X$46,M$43,$C$62:$D80)</f>
        <v>0.34901190633371459</v>
      </c>
      <c r="N80" s="46">
        <f ca="1">DSUM($B$43:$X$46,N$43,$C$62:$D80)</f>
        <v>0.46963240791053046</v>
      </c>
      <c r="O80" s="46">
        <f ca="1">DSUM($B$43:$X$46,O$43,$C$62:$D80)</f>
        <v>0.60217760071658111</v>
      </c>
      <c r="P80" s="46">
        <f ca="1">DSUM($B$43:$X$46,P$43,$C$62:$D80)</f>
        <v>0.73019509412988659</v>
      </c>
      <c r="Q80" s="46">
        <f ca="1">DSUM($B$43:$X$46,Q$43,$C$62:$D80)</f>
        <v>0.84355487621855108</v>
      </c>
      <c r="R80" s="46">
        <f ca="1">DSUM($B$43:$X$46,R$43,$C$62:$D80)</f>
        <v>0.96965279088369183</v>
      </c>
      <c r="S80" s="46">
        <f ca="1">DSUM($B$43:$X$46,S$43,$C$62:$D80)</f>
        <v>1.0923517216164862</v>
      </c>
      <c r="T80" s="46">
        <f ca="1">DSUM($B$43:$X$46,T$43,$C$62:$D80)</f>
        <v>1.1779755853386051</v>
      </c>
      <c r="U80" s="46">
        <f ca="1">DSUM($B$43:$X$46,U$43,$C$62:$D80)</f>
        <v>1.2042571468255587</v>
      </c>
      <c r="V80" s="46">
        <f ca="1">DSUM($B$43:$X$46,V$43,$C$62:$D80)</f>
        <v>1.2464967368020279</v>
      </c>
      <c r="W80" s="46">
        <f ca="1">DSUM($B$43:$X$46,W$43,$C$62:$D80)</f>
        <v>1.2768728268564302</v>
      </c>
      <c r="X80" s="46">
        <f ca="1">DSUM($B$43:$X$46,X$43,$C$62:$D80)</f>
        <v>1.2986830505026921</v>
      </c>
      <c r="Y80" s="46">
        <f t="shared" ca="1" si="38"/>
        <v>11.991500388892881</v>
      </c>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row>
    <row r="81" spans="2:80">
      <c r="B81" s="34" t="s">
        <v>109</v>
      </c>
      <c r="C81" s="49" t="s">
        <v>110</v>
      </c>
      <c r="D81" s="49" t="s">
        <v>111</v>
      </c>
      <c r="E81" s="46">
        <f ca="1">DSUM($B$43:$X$46,E$43,$C$62:$D81)</f>
        <v>4.4723004081387296E-3</v>
      </c>
      <c r="F81" s="46">
        <f ca="1">DSUM($B$43:$X$46,F$43,$C$62:$D81)</f>
        <v>1.2829317999191693E-2</v>
      </c>
      <c r="G81" s="46">
        <f ca="1">DSUM($B$43:$X$46,G$43,$C$62:$D81)</f>
        <v>2.6551428009501998E-2</v>
      </c>
      <c r="H81" s="46">
        <f ca="1">DSUM($B$43:$X$46,H$43,$C$62:$D81)</f>
        <v>4.8335650579686529E-2</v>
      </c>
      <c r="I81" s="46">
        <f ca="1">DSUM($B$43:$X$46,I$43,$C$62:$D81)</f>
        <v>8.0489192419566494E-2</v>
      </c>
      <c r="J81" s="46">
        <f ca="1">DSUM($B$43:$X$46,J$43,$C$62:$D81)</f>
        <v>0.12234020990598082</v>
      </c>
      <c r="K81" s="46">
        <f ca="1">DSUM($B$43:$X$46,K$43,$C$62:$D81)</f>
        <v>0.1792981481752432</v>
      </c>
      <c r="L81" s="46">
        <f ca="1">DSUM($B$43:$X$46,L$43,$C$62:$D81)</f>
        <v>0.25632239726081629</v>
      </c>
      <c r="M81" s="46">
        <f ca="1">DSUM($B$43:$X$46,M$43,$C$62:$D81)</f>
        <v>0.34901190633371459</v>
      </c>
      <c r="N81" s="46">
        <f ca="1">DSUM($B$43:$X$46,N$43,$C$62:$D81)</f>
        <v>0.46963240791053046</v>
      </c>
      <c r="O81" s="46">
        <f ca="1">DSUM($B$43:$X$46,O$43,$C$62:$D81)</f>
        <v>0.60217760071658111</v>
      </c>
      <c r="P81" s="46">
        <f ca="1">DSUM($B$43:$X$46,P$43,$C$62:$D81)</f>
        <v>0.73019509412988659</v>
      </c>
      <c r="Q81" s="46">
        <f ca="1">DSUM($B$43:$X$46,Q$43,$C$62:$D81)</f>
        <v>0.84355487621855108</v>
      </c>
      <c r="R81" s="46">
        <f ca="1">DSUM($B$43:$X$46,R$43,$C$62:$D81)</f>
        <v>0.96965279088369183</v>
      </c>
      <c r="S81" s="46">
        <f ca="1">DSUM($B$43:$X$46,S$43,$C$62:$D81)</f>
        <v>1.0923517216164862</v>
      </c>
      <c r="T81" s="46">
        <f ca="1">DSUM($B$43:$X$46,T$43,$C$62:$D81)</f>
        <v>1.1779755853386051</v>
      </c>
      <c r="U81" s="46">
        <f ca="1">DSUM($B$43:$X$46,U$43,$C$62:$D81)</f>
        <v>1.2042571468255587</v>
      </c>
      <c r="V81" s="46">
        <f ca="1">DSUM($B$43:$X$46,V$43,$C$62:$D81)</f>
        <v>1.2464967368020279</v>
      </c>
      <c r="W81" s="46">
        <f ca="1">DSUM($B$43:$X$46,W$43,$C$62:$D81)</f>
        <v>1.2768728268564302</v>
      </c>
      <c r="X81" s="46">
        <f ca="1">DSUM($B$43:$X$46,X$43,$C$62:$D81)</f>
        <v>1.2986830505026921</v>
      </c>
      <c r="Y81" s="46">
        <f t="shared" ca="1" si="38"/>
        <v>11.991500388892881</v>
      </c>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row>
    <row r="82" spans="2:80">
      <c r="B82" s="34" t="s">
        <v>112</v>
      </c>
      <c r="C82" s="49" t="s">
        <v>113</v>
      </c>
      <c r="D82" s="49" t="s">
        <v>114</v>
      </c>
      <c r="E82" s="46">
        <f ca="1">DSUM($B$43:$X$46,E$43,$C$62:$D82)</f>
        <v>4.4723004081387296E-3</v>
      </c>
      <c r="F82" s="46">
        <f ca="1">DSUM($B$43:$X$46,F$43,$C$62:$D82)</f>
        <v>1.2829317999191693E-2</v>
      </c>
      <c r="G82" s="46">
        <f ca="1">DSUM($B$43:$X$46,G$43,$C$62:$D82)</f>
        <v>2.6551428009501998E-2</v>
      </c>
      <c r="H82" s="46">
        <f ca="1">DSUM($B$43:$X$46,H$43,$C$62:$D82)</f>
        <v>4.8335650579686529E-2</v>
      </c>
      <c r="I82" s="46">
        <f ca="1">DSUM($B$43:$X$46,I$43,$C$62:$D82)</f>
        <v>8.0489192419566494E-2</v>
      </c>
      <c r="J82" s="46">
        <f ca="1">DSUM($B$43:$X$46,J$43,$C$62:$D82)</f>
        <v>0.12234020990598082</v>
      </c>
      <c r="K82" s="46">
        <f ca="1">DSUM($B$43:$X$46,K$43,$C$62:$D82)</f>
        <v>0.1792981481752432</v>
      </c>
      <c r="L82" s="46">
        <f ca="1">DSUM($B$43:$X$46,L$43,$C$62:$D82)</f>
        <v>0.25632239726081629</v>
      </c>
      <c r="M82" s="46">
        <f ca="1">DSUM($B$43:$X$46,M$43,$C$62:$D82)</f>
        <v>0.34901190633371459</v>
      </c>
      <c r="N82" s="46">
        <f ca="1">DSUM($B$43:$X$46,N$43,$C$62:$D82)</f>
        <v>0.46963240791053046</v>
      </c>
      <c r="O82" s="46">
        <f ca="1">DSUM($B$43:$X$46,O$43,$C$62:$D82)</f>
        <v>0.60217760071658111</v>
      </c>
      <c r="P82" s="46">
        <f ca="1">DSUM($B$43:$X$46,P$43,$C$62:$D82)</f>
        <v>0.73019509412988659</v>
      </c>
      <c r="Q82" s="46">
        <f ca="1">DSUM($B$43:$X$46,Q$43,$C$62:$D82)</f>
        <v>0.84355487621855108</v>
      </c>
      <c r="R82" s="46">
        <f ca="1">DSUM($B$43:$X$46,R$43,$C$62:$D82)</f>
        <v>0.96965279088369183</v>
      </c>
      <c r="S82" s="46">
        <f ca="1">DSUM($B$43:$X$46,S$43,$C$62:$D82)</f>
        <v>1.0923517216164862</v>
      </c>
      <c r="T82" s="46">
        <f ca="1">DSUM($B$43:$X$46,T$43,$C$62:$D82)</f>
        <v>1.1779755853386051</v>
      </c>
      <c r="U82" s="46">
        <f ca="1">DSUM($B$43:$X$46,U$43,$C$62:$D82)</f>
        <v>1.2042571468255587</v>
      </c>
      <c r="V82" s="46">
        <f ca="1">DSUM($B$43:$X$46,V$43,$C$62:$D82)</f>
        <v>1.2464967368020279</v>
      </c>
      <c r="W82" s="46">
        <f ca="1">DSUM($B$43:$X$46,W$43,$C$62:$D82)</f>
        <v>1.2768728268564302</v>
      </c>
      <c r="X82" s="46">
        <f ca="1">DSUM($B$43:$X$46,X$43,$C$62:$D82)</f>
        <v>1.2986830505026921</v>
      </c>
      <c r="Y82" s="46">
        <f t="shared" ca="1" si="38"/>
        <v>11.991500388892881</v>
      </c>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row>
    <row r="83" spans="2:80">
      <c r="B83" s="34" t="s">
        <v>115</v>
      </c>
      <c r="C83" s="49" t="s">
        <v>116</v>
      </c>
      <c r="D83" s="49" t="s">
        <v>117</v>
      </c>
      <c r="E83" s="46">
        <f ca="1">DSUM($B$43:$X$46,E$43,$C$62:$D83)</f>
        <v>4.4723004081387296E-3</v>
      </c>
      <c r="F83" s="46">
        <f ca="1">DSUM($B$43:$X$46,F$43,$C$62:$D83)</f>
        <v>1.2829317999191693E-2</v>
      </c>
      <c r="G83" s="46">
        <f ca="1">DSUM($B$43:$X$46,G$43,$C$62:$D83)</f>
        <v>2.6551428009501998E-2</v>
      </c>
      <c r="H83" s="46">
        <f ca="1">DSUM($B$43:$X$46,H$43,$C$62:$D83)</f>
        <v>4.8335650579686529E-2</v>
      </c>
      <c r="I83" s="46">
        <f ca="1">DSUM($B$43:$X$46,I$43,$C$62:$D83)</f>
        <v>8.0489192419566494E-2</v>
      </c>
      <c r="J83" s="46">
        <f ca="1">DSUM($B$43:$X$46,J$43,$C$62:$D83)</f>
        <v>0.12234020990598082</v>
      </c>
      <c r="K83" s="46">
        <f ca="1">DSUM($B$43:$X$46,K$43,$C$62:$D83)</f>
        <v>0.1792981481752432</v>
      </c>
      <c r="L83" s="46">
        <f ca="1">DSUM($B$43:$X$46,L$43,$C$62:$D83)</f>
        <v>0.25632239726081629</v>
      </c>
      <c r="M83" s="46">
        <f ca="1">DSUM($B$43:$X$46,M$43,$C$62:$D83)</f>
        <v>0.34901190633371459</v>
      </c>
      <c r="N83" s="46">
        <f ca="1">DSUM($B$43:$X$46,N$43,$C$62:$D83)</f>
        <v>0.46963240791053046</v>
      </c>
      <c r="O83" s="46">
        <f ca="1">DSUM($B$43:$X$46,O$43,$C$62:$D83)</f>
        <v>0.60217760071658111</v>
      </c>
      <c r="P83" s="46">
        <f ca="1">DSUM($B$43:$X$46,P$43,$C$62:$D83)</f>
        <v>0.73019509412988659</v>
      </c>
      <c r="Q83" s="46">
        <f ca="1">DSUM($B$43:$X$46,Q$43,$C$62:$D83)</f>
        <v>0.84355487621855108</v>
      </c>
      <c r="R83" s="46">
        <f ca="1">DSUM($B$43:$X$46,R$43,$C$62:$D83)</f>
        <v>0.96965279088369183</v>
      </c>
      <c r="S83" s="46">
        <f ca="1">DSUM($B$43:$X$46,S$43,$C$62:$D83)</f>
        <v>1.0923517216164862</v>
      </c>
      <c r="T83" s="46">
        <f ca="1">DSUM($B$43:$X$46,T$43,$C$62:$D83)</f>
        <v>1.1779755853386051</v>
      </c>
      <c r="U83" s="46">
        <f ca="1">DSUM($B$43:$X$46,U$43,$C$62:$D83)</f>
        <v>1.2042571468255587</v>
      </c>
      <c r="V83" s="46">
        <f ca="1">DSUM($B$43:$X$46,V$43,$C$62:$D83)</f>
        <v>1.2464967368020279</v>
      </c>
      <c r="W83" s="46">
        <f ca="1">DSUM($B$43:$X$46,W$43,$C$62:$D83)</f>
        <v>1.2768728268564302</v>
      </c>
      <c r="X83" s="46">
        <f ca="1">DSUM($B$43:$X$46,X$43,$C$62:$D83)</f>
        <v>1.2986830505026921</v>
      </c>
      <c r="Y83" s="46">
        <f t="shared" ca="1" si="38"/>
        <v>11.991500388892881</v>
      </c>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row>
    <row r="84" spans="2:80">
      <c r="B84" s="9" t="s">
        <v>381</v>
      </c>
      <c r="C84" s="118" t="s">
        <v>119</v>
      </c>
      <c r="D84" s="118" t="s">
        <v>382</v>
      </c>
      <c r="E84" s="46">
        <f ca="1">DSUM($B$43:$X$46,E$43,$C$62:$D84)</f>
        <v>4.4723004081387296E-3</v>
      </c>
      <c r="F84" s="46">
        <f ca="1">DSUM($B$43:$X$46,F$43,$C$62:$D84)</f>
        <v>1.2829317999191693E-2</v>
      </c>
      <c r="G84" s="46">
        <f ca="1">DSUM($B$43:$X$46,G$43,$C$62:$D84)</f>
        <v>2.6551428009501998E-2</v>
      </c>
      <c r="H84" s="46">
        <f ca="1">DSUM($B$43:$X$46,H$43,$C$62:$D84)</f>
        <v>4.8335650579686529E-2</v>
      </c>
      <c r="I84" s="46">
        <f ca="1">DSUM($B$43:$X$46,I$43,$C$62:$D84)</f>
        <v>8.0489192419566494E-2</v>
      </c>
      <c r="J84" s="46">
        <f ca="1">DSUM($B$43:$X$46,J$43,$C$62:$D84)</f>
        <v>0.12234020990598082</v>
      </c>
      <c r="K84" s="46">
        <f ca="1">DSUM($B$43:$X$46,K$43,$C$62:$D84)</f>
        <v>0.1792981481752432</v>
      </c>
      <c r="L84" s="46">
        <f ca="1">DSUM($B$43:$X$46,L$43,$C$62:$D84)</f>
        <v>0.25632239726081629</v>
      </c>
      <c r="M84" s="46">
        <f ca="1">DSUM($B$43:$X$46,M$43,$C$62:$D84)</f>
        <v>0.34901190633371459</v>
      </c>
      <c r="N84" s="46">
        <f ca="1">DSUM($B$43:$X$46,N$43,$C$62:$D84)</f>
        <v>0.46963240791053046</v>
      </c>
      <c r="O84" s="46">
        <f ca="1">DSUM($B$43:$X$46,O$43,$C$62:$D84)</f>
        <v>0.60217760071658111</v>
      </c>
      <c r="P84" s="46">
        <f ca="1">DSUM($B$43:$X$46,P$43,$C$62:$D84)</f>
        <v>0.73019509412988659</v>
      </c>
      <c r="Q84" s="46">
        <f ca="1">DSUM($B$43:$X$46,Q$43,$C$62:$D84)</f>
        <v>0.84355487621855108</v>
      </c>
      <c r="R84" s="46">
        <f ca="1">DSUM($B$43:$X$46,R$43,$C$62:$D84)</f>
        <v>0.96965279088369183</v>
      </c>
      <c r="S84" s="46">
        <f ca="1">DSUM($B$43:$X$46,S$43,$C$62:$D84)</f>
        <v>1.0923517216164862</v>
      </c>
      <c r="T84" s="46">
        <f ca="1">DSUM($B$43:$X$46,T$43,$C$62:$D84)</f>
        <v>1.1779755853386051</v>
      </c>
      <c r="U84" s="46">
        <f ca="1">DSUM($B$43:$X$46,U$43,$C$62:$D84)</f>
        <v>1.2042571468255587</v>
      </c>
      <c r="V84" s="46">
        <f ca="1">DSUM($B$43:$X$46,V$43,$C$62:$D84)</f>
        <v>1.2464967368020279</v>
      </c>
      <c r="W84" s="46">
        <f ca="1">DSUM($B$43:$X$46,W$43,$C$62:$D84)</f>
        <v>1.2768728268564302</v>
      </c>
      <c r="X84" s="46">
        <f ca="1">DSUM($B$43:$X$46,X$43,$C$62:$D84)</f>
        <v>1.2986830505026921</v>
      </c>
      <c r="Y84" s="46">
        <f t="shared" ca="1" si="38"/>
        <v>11.991500388892881</v>
      </c>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row>
    <row r="85" spans="2:80">
      <c r="B85" s="9" t="s">
        <v>352</v>
      </c>
      <c r="C85" s="118" t="s">
        <v>353</v>
      </c>
      <c r="D85" s="118" t="s">
        <v>354</v>
      </c>
      <c r="E85" s="46">
        <f ca="1">DSUM($B$43:$X$46,E$43,$C$62:$D85)</f>
        <v>4.4723004081387296E-3</v>
      </c>
      <c r="F85" s="46">
        <f ca="1">DSUM($B$43:$X$46,F$43,$C$62:$D85)</f>
        <v>1.2829317999191693E-2</v>
      </c>
      <c r="G85" s="46">
        <f ca="1">DSUM($B$43:$X$46,G$43,$C$62:$D85)</f>
        <v>2.6551428009501998E-2</v>
      </c>
      <c r="H85" s="46">
        <f ca="1">DSUM($B$43:$X$46,H$43,$C$62:$D85)</f>
        <v>4.8335650579686529E-2</v>
      </c>
      <c r="I85" s="46">
        <f ca="1">DSUM($B$43:$X$46,I$43,$C$62:$D85)</f>
        <v>8.0489192419566494E-2</v>
      </c>
      <c r="J85" s="46">
        <f ca="1">DSUM($B$43:$X$46,J$43,$C$62:$D85)</f>
        <v>0.12234020990598082</v>
      </c>
      <c r="K85" s="46">
        <f ca="1">DSUM($B$43:$X$46,K$43,$C$62:$D85)</f>
        <v>0.1792981481752432</v>
      </c>
      <c r="L85" s="46">
        <f ca="1">DSUM($B$43:$X$46,L$43,$C$62:$D85)</f>
        <v>0.25632239726081629</v>
      </c>
      <c r="M85" s="46">
        <f ca="1">DSUM($B$43:$X$46,M$43,$C$62:$D85)</f>
        <v>0.34901190633371459</v>
      </c>
      <c r="N85" s="46">
        <f ca="1">DSUM($B$43:$X$46,N$43,$C$62:$D85)</f>
        <v>0.46963240791053046</v>
      </c>
      <c r="O85" s="46">
        <f ca="1">DSUM($B$43:$X$46,O$43,$C$62:$D85)</f>
        <v>0.60217760071658111</v>
      </c>
      <c r="P85" s="46">
        <f ca="1">DSUM($B$43:$X$46,P$43,$C$62:$D85)</f>
        <v>0.73019509412988659</v>
      </c>
      <c r="Q85" s="46">
        <f ca="1">DSUM($B$43:$X$46,Q$43,$C$62:$D85)</f>
        <v>0.84355487621855108</v>
      </c>
      <c r="R85" s="46">
        <f ca="1">DSUM($B$43:$X$46,R$43,$C$62:$D85)</f>
        <v>0.96965279088369183</v>
      </c>
      <c r="S85" s="46">
        <f ca="1">DSUM($B$43:$X$46,S$43,$C$62:$D85)</f>
        <v>1.0923517216164862</v>
      </c>
      <c r="T85" s="46">
        <f ca="1">DSUM($B$43:$X$46,T$43,$C$62:$D85)</f>
        <v>1.1779755853386051</v>
      </c>
      <c r="U85" s="46">
        <f ca="1">DSUM($B$43:$X$46,U$43,$C$62:$D85)</f>
        <v>1.2042571468255587</v>
      </c>
      <c r="V85" s="46">
        <f ca="1">DSUM($B$43:$X$46,V$43,$C$62:$D85)</f>
        <v>1.2464967368020279</v>
      </c>
      <c r="W85" s="46">
        <f ca="1">DSUM($B$43:$X$46,W$43,$C$62:$D85)</f>
        <v>1.2768728268564302</v>
      </c>
      <c r="X85" s="46">
        <f ca="1">DSUM($B$43:$X$46,X$43,$C$62:$D85)</f>
        <v>1.2986830505026921</v>
      </c>
      <c r="Y85" s="46">
        <f t="shared" ca="1" si="38"/>
        <v>11.991500388892881</v>
      </c>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row>
    <row r="86" spans="2:80">
      <c r="B86" s="9" t="s">
        <v>355</v>
      </c>
      <c r="C86" s="118" t="s">
        <v>356</v>
      </c>
      <c r="D86" s="118" t="s">
        <v>357</v>
      </c>
      <c r="E86" s="46">
        <f ca="1">DSUM($B$43:$X$46,E$43,$C$62:$D86)</f>
        <v>4.4723004081387296E-3</v>
      </c>
      <c r="F86" s="46">
        <f ca="1">DSUM($B$43:$X$46,F$43,$C$62:$D86)</f>
        <v>1.2829317999191693E-2</v>
      </c>
      <c r="G86" s="46">
        <f ca="1">DSUM($B$43:$X$46,G$43,$C$62:$D86)</f>
        <v>2.6551428009501998E-2</v>
      </c>
      <c r="H86" s="46">
        <f ca="1">DSUM($B$43:$X$46,H$43,$C$62:$D86)</f>
        <v>4.8335650579686529E-2</v>
      </c>
      <c r="I86" s="46">
        <f ca="1">DSUM($B$43:$X$46,I$43,$C$62:$D86)</f>
        <v>8.0489192419566494E-2</v>
      </c>
      <c r="J86" s="46">
        <f ca="1">DSUM($B$43:$X$46,J$43,$C$62:$D86)</f>
        <v>0.12234020990598082</v>
      </c>
      <c r="K86" s="46">
        <f ca="1">DSUM($B$43:$X$46,K$43,$C$62:$D86)</f>
        <v>0.1792981481752432</v>
      </c>
      <c r="L86" s="46">
        <f ca="1">DSUM($B$43:$X$46,L$43,$C$62:$D86)</f>
        <v>0.25632239726081629</v>
      </c>
      <c r="M86" s="46">
        <f ca="1">DSUM($B$43:$X$46,M$43,$C$62:$D86)</f>
        <v>0.34901190633371459</v>
      </c>
      <c r="N86" s="46">
        <f ca="1">DSUM($B$43:$X$46,N$43,$C$62:$D86)</f>
        <v>0.46963240791053046</v>
      </c>
      <c r="O86" s="46">
        <f ca="1">DSUM($B$43:$X$46,O$43,$C$62:$D86)</f>
        <v>0.60217760071658111</v>
      </c>
      <c r="P86" s="46">
        <f ca="1">DSUM($B$43:$X$46,P$43,$C$62:$D86)</f>
        <v>0.73019509412988659</v>
      </c>
      <c r="Q86" s="46">
        <f ca="1">DSUM($B$43:$X$46,Q$43,$C$62:$D86)</f>
        <v>0.84355487621855108</v>
      </c>
      <c r="R86" s="46">
        <f ca="1">DSUM($B$43:$X$46,R$43,$C$62:$D86)</f>
        <v>0.96965279088369183</v>
      </c>
      <c r="S86" s="46">
        <f ca="1">DSUM($B$43:$X$46,S$43,$C$62:$D86)</f>
        <v>1.0923517216164862</v>
      </c>
      <c r="T86" s="46">
        <f ca="1">DSUM($B$43:$X$46,T$43,$C$62:$D86)</f>
        <v>1.1779755853386051</v>
      </c>
      <c r="U86" s="46">
        <f ca="1">DSUM($B$43:$X$46,U$43,$C$62:$D86)</f>
        <v>1.2042571468255587</v>
      </c>
      <c r="V86" s="46">
        <f ca="1">DSUM($B$43:$X$46,V$43,$C$62:$D86)</f>
        <v>1.2464967368020279</v>
      </c>
      <c r="W86" s="46">
        <f ca="1">DSUM($B$43:$X$46,W$43,$C$62:$D86)</f>
        <v>1.2768728268564302</v>
      </c>
      <c r="X86" s="46">
        <f ca="1">DSUM($B$43:$X$46,X$43,$C$62:$D86)</f>
        <v>1.2986830505026921</v>
      </c>
      <c r="Y86" s="46">
        <f t="shared" ca="1" si="38"/>
        <v>11.991500388892881</v>
      </c>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row>
    <row r="87" spans="2:80">
      <c r="B87" s="9" t="s">
        <v>358</v>
      </c>
      <c r="C87" s="118" t="s">
        <v>359</v>
      </c>
      <c r="D87" s="118" t="s">
        <v>360</v>
      </c>
      <c r="E87" s="46">
        <f ca="1">DSUM($B$43:$X$46,E$43,$C$62:$D87)</f>
        <v>4.4723004081387296E-3</v>
      </c>
      <c r="F87" s="46">
        <f ca="1">DSUM($B$43:$X$46,F$43,$C$62:$D87)</f>
        <v>1.2829317999191693E-2</v>
      </c>
      <c r="G87" s="46">
        <f ca="1">DSUM($B$43:$X$46,G$43,$C$62:$D87)</f>
        <v>2.6551428009501998E-2</v>
      </c>
      <c r="H87" s="46">
        <f ca="1">DSUM($B$43:$X$46,H$43,$C$62:$D87)</f>
        <v>4.8335650579686529E-2</v>
      </c>
      <c r="I87" s="46">
        <f ca="1">DSUM($B$43:$X$46,I$43,$C$62:$D87)</f>
        <v>8.0489192419566494E-2</v>
      </c>
      <c r="J87" s="46">
        <f ca="1">DSUM($B$43:$X$46,J$43,$C$62:$D87)</f>
        <v>0.12234020990598082</v>
      </c>
      <c r="K87" s="46">
        <f ca="1">DSUM($B$43:$X$46,K$43,$C$62:$D87)</f>
        <v>0.1792981481752432</v>
      </c>
      <c r="L87" s="46">
        <f ca="1">DSUM($B$43:$X$46,L$43,$C$62:$D87)</f>
        <v>0.25632239726081629</v>
      </c>
      <c r="M87" s="46">
        <f ca="1">DSUM($B$43:$X$46,M$43,$C$62:$D87)</f>
        <v>0.34901190633371459</v>
      </c>
      <c r="N87" s="46">
        <f ca="1">DSUM($B$43:$X$46,N$43,$C$62:$D87)</f>
        <v>0.46963240791053046</v>
      </c>
      <c r="O87" s="46">
        <f ca="1">DSUM($B$43:$X$46,O$43,$C$62:$D87)</f>
        <v>0.60217760071658111</v>
      </c>
      <c r="P87" s="46">
        <f ca="1">DSUM($B$43:$X$46,P$43,$C$62:$D87)</f>
        <v>0.73019509412988659</v>
      </c>
      <c r="Q87" s="46">
        <f ca="1">DSUM($B$43:$X$46,Q$43,$C$62:$D87)</f>
        <v>0.84355487621855108</v>
      </c>
      <c r="R87" s="46">
        <f ca="1">DSUM($B$43:$X$46,R$43,$C$62:$D87)</f>
        <v>0.96965279088369183</v>
      </c>
      <c r="S87" s="46">
        <f ca="1">DSUM($B$43:$X$46,S$43,$C$62:$D87)</f>
        <v>1.0923517216164862</v>
      </c>
      <c r="T87" s="46">
        <f ca="1">DSUM($B$43:$X$46,T$43,$C$62:$D87)</f>
        <v>1.1779755853386051</v>
      </c>
      <c r="U87" s="46">
        <f ca="1">DSUM($B$43:$X$46,U$43,$C$62:$D87)</f>
        <v>1.2042571468255587</v>
      </c>
      <c r="V87" s="46">
        <f ca="1">DSUM($B$43:$X$46,V$43,$C$62:$D87)</f>
        <v>1.2464967368020279</v>
      </c>
      <c r="W87" s="46">
        <f ca="1">DSUM($B$43:$X$46,W$43,$C$62:$D87)</f>
        <v>1.2768728268564302</v>
      </c>
      <c r="X87" s="46">
        <f ca="1">DSUM($B$43:$X$46,X$43,$C$62:$D87)</f>
        <v>1.2986830505026921</v>
      </c>
      <c r="Y87" s="46">
        <f t="shared" ca="1" si="38"/>
        <v>11.991500388892881</v>
      </c>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row>
    <row r="88" spans="2:80">
      <c r="B88" s="9" t="s">
        <v>361</v>
      </c>
      <c r="C88" s="118" t="s">
        <v>362</v>
      </c>
      <c r="D88" s="118" t="s">
        <v>363</v>
      </c>
      <c r="E88" s="46">
        <f ca="1">DSUM($B$43:$X$46,E$43,$C$62:$D88)</f>
        <v>4.4723004081387296E-3</v>
      </c>
      <c r="F88" s="46">
        <f ca="1">DSUM($B$43:$X$46,F$43,$C$62:$D88)</f>
        <v>1.2829317999191693E-2</v>
      </c>
      <c r="G88" s="46">
        <f ca="1">DSUM($B$43:$X$46,G$43,$C$62:$D88)</f>
        <v>2.6551428009501998E-2</v>
      </c>
      <c r="H88" s="46">
        <f ca="1">DSUM($B$43:$X$46,H$43,$C$62:$D88)</f>
        <v>4.8335650579686529E-2</v>
      </c>
      <c r="I88" s="46">
        <f ca="1">DSUM($B$43:$X$46,I$43,$C$62:$D88)</f>
        <v>8.0489192419566494E-2</v>
      </c>
      <c r="J88" s="46">
        <f ca="1">DSUM($B$43:$X$46,J$43,$C$62:$D88)</f>
        <v>0.12234020990598082</v>
      </c>
      <c r="K88" s="46">
        <f ca="1">DSUM($B$43:$X$46,K$43,$C$62:$D88)</f>
        <v>0.1792981481752432</v>
      </c>
      <c r="L88" s="46">
        <f ca="1">DSUM($B$43:$X$46,L$43,$C$62:$D88)</f>
        <v>0.25632239726081629</v>
      </c>
      <c r="M88" s="46">
        <f ca="1">DSUM($B$43:$X$46,M$43,$C$62:$D88)</f>
        <v>0.34901190633371459</v>
      </c>
      <c r="N88" s="46">
        <f ca="1">DSUM($B$43:$X$46,N$43,$C$62:$D88)</f>
        <v>0.46963240791053046</v>
      </c>
      <c r="O88" s="46">
        <f ca="1">DSUM($B$43:$X$46,O$43,$C$62:$D88)</f>
        <v>0.60217760071658111</v>
      </c>
      <c r="P88" s="46">
        <f ca="1">DSUM($B$43:$X$46,P$43,$C$62:$D88)</f>
        <v>0.73019509412988659</v>
      </c>
      <c r="Q88" s="46">
        <f ca="1">DSUM($B$43:$X$46,Q$43,$C$62:$D88)</f>
        <v>0.84355487621855108</v>
      </c>
      <c r="R88" s="46">
        <f ca="1">DSUM($B$43:$X$46,R$43,$C$62:$D88)</f>
        <v>0.96965279088369183</v>
      </c>
      <c r="S88" s="46">
        <f ca="1">DSUM($B$43:$X$46,S$43,$C$62:$D88)</f>
        <v>1.0923517216164862</v>
      </c>
      <c r="T88" s="46">
        <f ca="1">DSUM($B$43:$X$46,T$43,$C$62:$D88)</f>
        <v>1.1779755853386051</v>
      </c>
      <c r="U88" s="46">
        <f ca="1">DSUM($B$43:$X$46,U$43,$C$62:$D88)</f>
        <v>1.2042571468255587</v>
      </c>
      <c r="V88" s="46">
        <f ca="1">DSUM($B$43:$X$46,V$43,$C$62:$D88)</f>
        <v>1.2464967368020279</v>
      </c>
      <c r="W88" s="46">
        <f ca="1">DSUM($B$43:$X$46,W$43,$C$62:$D88)</f>
        <v>1.2768728268564302</v>
      </c>
      <c r="X88" s="46">
        <f ca="1">DSUM($B$43:$X$46,X$43,$C$62:$D88)</f>
        <v>1.2986830505026921</v>
      </c>
      <c r="Y88" s="46">
        <f t="shared" ca="1" si="38"/>
        <v>11.991500388892881</v>
      </c>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row>
    <row r="89" spans="2:80">
      <c r="B89" s="9" t="s">
        <v>364</v>
      </c>
      <c r="C89" s="118" t="s">
        <v>365</v>
      </c>
      <c r="D89" s="118" t="s">
        <v>366</v>
      </c>
      <c r="E89" s="46">
        <f ca="1">DSUM($B$43:$X$46,E$43,$C$62:$D89)</f>
        <v>4.4723004081387296E-3</v>
      </c>
      <c r="F89" s="46">
        <f ca="1">DSUM($B$43:$X$46,F$43,$C$62:$D89)</f>
        <v>1.2829317999191693E-2</v>
      </c>
      <c r="G89" s="46">
        <f ca="1">DSUM($B$43:$X$46,G$43,$C$62:$D89)</f>
        <v>2.6551428009501998E-2</v>
      </c>
      <c r="H89" s="46">
        <f ca="1">DSUM($B$43:$X$46,H$43,$C$62:$D89)</f>
        <v>4.8335650579686529E-2</v>
      </c>
      <c r="I89" s="46">
        <f ca="1">DSUM($B$43:$X$46,I$43,$C$62:$D89)</f>
        <v>8.0489192419566494E-2</v>
      </c>
      <c r="J89" s="46">
        <f ca="1">DSUM($B$43:$X$46,J$43,$C$62:$D89)</f>
        <v>0.12234020990598082</v>
      </c>
      <c r="K89" s="46">
        <f ca="1">DSUM($B$43:$X$46,K$43,$C$62:$D89)</f>
        <v>0.1792981481752432</v>
      </c>
      <c r="L89" s="46">
        <f ca="1">DSUM($B$43:$X$46,L$43,$C$62:$D89)</f>
        <v>0.25632239726081629</v>
      </c>
      <c r="M89" s="46">
        <f ca="1">DSUM($B$43:$X$46,M$43,$C$62:$D89)</f>
        <v>0.34901190633371459</v>
      </c>
      <c r="N89" s="46">
        <f ca="1">DSUM($B$43:$X$46,N$43,$C$62:$D89)</f>
        <v>0.46963240791053046</v>
      </c>
      <c r="O89" s="46">
        <f ca="1">DSUM($B$43:$X$46,O$43,$C$62:$D89)</f>
        <v>0.60217760071658111</v>
      </c>
      <c r="P89" s="46">
        <f ca="1">DSUM($B$43:$X$46,P$43,$C$62:$D89)</f>
        <v>0.73019509412988659</v>
      </c>
      <c r="Q89" s="46">
        <f ca="1">DSUM($B$43:$X$46,Q$43,$C$62:$D89)</f>
        <v>0.84355487621855108</v>
      </c>
      <c r="R89" s="46">
        <f ca="1">DSUM($B$43:$X$46,R$43,$C$62:$D89)</f>
        <v>0.96965279088369183</v>
      </c>
      <c r="S89" s="46">
        <f ca="1">DSUM($B$43:$X$46,S$43,$C$62:$D89)</f>
        <v>1.0923517216164862</v>
      </c>
      <c r="T89" s="46">
        <f ca="1">DSUM($B$43:$X$46,T$43,$C$62:$D89)</f>
        <v>1.1779755853386051</v>
      </c>
      <c r="U89" s="46">
        <f ca="1">DSUM($B$43:$X$46,U$43,$C$62:$D89)</f>
        <v>1.2042571468255587</v>
      </c>
      <c r="V89" s="46">
        <f ca="1">DSUM($B$43:$X$46,V$43,$C$62:$D89)</f>
        <v>1.2464967368020279</v>
      </c>
      <c r="W89" s="46">
        <f ca="1">DSUM($B$43:$X$46,W$43,$C$62:$D89)</f>
        <v>1.2768728268564302</v>
      </c>
      <c r="X89" s="46">
        <f ca="1">DSUM($B$43:$X$46,X$43,$C$62:$D89)</f>
        <v>1.2986830505026921</v>
      </c>
      <c r="Y89" s="46">
        <f t="shared" ca="1" si="38"/>
        <v>11.991500388892881</v>
      </c>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row>
    <row r="90" spans="2:80">
      <c r="B90" s="9" t="s">
        <v>367</v>
      </c>
      <c r="C90" s="118" t="s">
        <v>368</v>
      </c>
      <c r="D90" s="118" t="s">
        <v>369</v>
      </c>
      <c r="E90" s="46">
        <f ca="1">DSUM($B$43:$X$46,E$43,$C$62:$D90)</f>
        <v>4.4723004081387296E-3</v>
      </c>
      <c r="F90" s="46">
        <f ca="1">DSUM($B$43:$X$46,F$43,$C$62:$D90)</f>
        <v>1.2829317999191693E-2</v>
      </c>
      <c r="G90" s="46">
        <f ca="1">DSUM($B$43:$X$46,G$43,$C$62:$D90)</f>
        <v>2.6551428009501998E-2</v>
      </c>
      <c r="H90" s="46">
        <f ca="1">DSUM($B$43:$X$46,H$43,$C$62:$D90)</f>
        <v>4.8335650579686529E-2</v>
      </c>
      <c r="I90" s="46">
        <f ca="1">DSUM($B$43:$X$46,I$43,$C$62:$D90)</f>
        <v>8.0489192419566494E-2</v>
      </c>
      <c r="J90" s="46">
        <f ca="1">DSUM($B$43:$X$46,J$43,$C$62:$D90)</f>
        <v>0.12234020990598082</v>
      </c>
      <c r="K90" s="46">
        <f ca="1">DSUM($B$43:$X$46,K$43,$C$62:$D90)</f>
        <v>0.1792981481752432</v>
      </c>
      <c r="L90" s="46">
        <f ca="1">DSUM($B$43:$X$46,L$43,$C$62:$D90)</f>
        <v>0.25632239726081629</v>
      </c>
      <c r="M90" s="46">
        <f ca="1">DSUM($B$43:$X$46,M$43,$C$62:$D90)</f>
        <v>0.34901190633371459</v>
      </c>
      <c r="N90" s="46">
        <f ca="1">DSUM($B$43:$X$46,N$43,$C$62:$D90)</f>
        <v>0.46963240791053046</v>
      </c>
      <c r="O90" s="46">
        <f ca="1">DSUM($B$43:$X$46,O$43,$C$62:$D90)</f>
        <v>0.60217760071658111</v>
      </c>
      <c r="P90" s="46">
        <f ca="1">DSUM($B$43:$X$46,P$43,$C$62:$D90)</f>
        <v>0.73019509412988659</v>
      </c>
      <c r="Q90" s="46">
        <f ca="1">DSUM($B$43:$X$46,Q$43,$C$62:$D90)</f>
        <v>0.84355487621855108</v>
      </c>
      <c r="R90" s="46">
        <f ca="1">DSUM($B$43:$X$46,R$43,$C$62:$D90)</f>
        <v>0.96965279088369183</v>
      </c>
      <c r="S90" s="46">
        <f ca="1">DSUM($B$43:$X$46,S$43,$C$62:$D90)</f>
        <v>1.0923517216164862</v>
      </c>
      <c r="T90" s="46">
        <f ca="1">DSUM($B$43:$X$46,T$43,$C$62:$D90)</f>
        <v>1.1779755853386051</v>
      </c>
      <c r="U90" s="46">
        <f ca="1">DSUM($B$43:$X$46,U$43,$C$62:$D90)</f>
        <v>1.2042571468255587</v>
      </c>
      <c r="V90" s="46">
        <f ca="1">DSUM($B$43:$X$46,V$43,$C$62:$D90)</f>
        <v>1.2464967368020279</v>
      </c>
      <c r="W90" s="46">
        <f ca="1">DSUM($B$43:$X$46,W$43,$C$62:$D90)</f>
        <v>1.2768728268564302</v>
      </c>
      <c r="X90" s="46">
        <f ca="1">DSUM($B$43:$X$46,X$43,$C$62:$D90)</f>
        <v>1.2986830505026921</v>
      </c>
      <c r="Y90" s="46">
        <f t="shared" ca="1" si="38"/>
        <v>11.991500388892881</v>
      </c>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row>
    <row r="91" spans="2:80">
      <c r="B91" s="9" t="s">
        <v>370</v>
      </c>
      <c r="C91" s="118" t="s">
        <v>371</v>
      </c>
      <c r="D91" s="118" t="s">
        <v>372</v>
      </c>
      <c r="E91" s="46">
        <f ca="1">DSUM($B$43:$X$46,E$43,$C$62:$D91)</f>
        <v>4.4723004081387296E-3</v>
      </c>
      <c r="F91" s="46">
        <f ca="1">DSUM($B$43:$X$46,F$43,$C$62:$D91)</f>
        <v>1.2829317999191693E-2</v>
      </c>
      <c r="G91" s="46">
        <f ca="1">DSUM($B$43:$X$46,G$43,$C$62:$D91)</f>
        <v>2.6551428009501998E-2</v>
      </c>
      <c r="H91" s="46">
        <f ca="1">DSUM($B$43:$X$46,H$43,$C$62:$D91)</f>
        <v>4.8335650579686529E-2</v>
      </c>
      <c r="I91" s="46">
        <f ca="1">DSUM($B$43:$X$46,I$43,$C$62:$D91)</f>
        <v>8.0489192419566494E-2</v>
      </c>
      <c r="J91" s="46">
        <f ca="1">DSUM($B$43:$X$46,J$43,$C$62:$D91)</f>
        <v>0.12234020990598082</v>
      </c>
      <c r="K91" s="46">
        <f ca="1">DSUM($B$43:$X$46,K$43,$C$62:$D91)</f>
        <v>0.1792981481752432</v>
      </c>
      <c r="L91" s="46">
        <f ca="1">DSUM($B$43:$X$46,L$43,$C$62:$D91)</f>
        <v>0.25632239726081629</v>
      </c>
      <c r="M91" s="46">
        <f ca="1">DSUM($B$43:$X$46,M$43,$C$62:$D91)</f>
        <v>0.34901190633371459</v>
      </c>
      <c r="N91" s="46">
        <f ca="1">DSUM($B$43:$X$46,N$43,$C$62:$D91)</f>
        <v>0.46963240791053046</v>
      </c>
      <c r="O91" s="46">
        <f ca="1">DSUM($B$43:$X$46,O$43,$C$62:$D91)</f>
        <v>0.60217760071658111</v>
      </c>
      <c r="P91" s="46">
        <f ca="1">DSUM($B$43:$X$46,P$43,$C$62:$D91)</f>
        <v>0.73019509412988659</v>
      </c>
      <c r="Q91" s="46">
        <f ca="1">DSUM($B$43:$X$46,Q$43,$C$62:$D91)</f>
        <v>0.84355487621855108</v>
      </c>
      <c r="R91" s="46">
        <f ca="1">DSUM($B$43:$X$46,R$43,$C$62:$D91)</f>
        <v>0.96965279088369183</v>
      </c>
      <c r="S91" s="46">
        <f ca="1">DSUM($B$43:$X$46,S$43,$C$62:$D91)</f>
        <v>1.0923517216164862</v>
      </c>
      <c r="T91" s="46">
        <f ca="1">DSUM($B$43:$X$46,T$43,$C$62:$D91)</f>
        <v>1.1779755853386051</v>
      </c>
      <c r="U91" s="46">
        <f ca="1">DSUM($B$43:$X$46,U$43,$C$62:$D91)</f>
        <v>1.2042571468255587</v>
      </c>
      <c r="V91" s="46">
        <f ca="1">DSUM($B$43:$X$46,V$43,$C$62:$D91)</f>
        <v>1.2464967368020279</v>
      </c>
      <c r="W91" s="46">
        <f ca="1">DSUM($B$43:$X$46,W$43,$C$62:$D91)</f>
        <v>1.2768728268564302</v>
      </c>
      <c r="X91" s="46">
        <f ca="1">DSUM($B$43:$X$46,X$43,$C$62:$D91)</f>
        <v>1.2986830505026921</v>
      </c>
      <c r="Y91" s="46">
        <f t="shared" ca="1" si="38"/>
        <v>11.991500388892881</v>
      </c>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row>
    <row r="92" spans="2:80">
      <c r="B92" s="9" t="s">
        <v>373</v>
      </c>
      <c r="C92" s="118" t="s">
        <v>374</v>
      </c>
      <c r="D92" s="118" t="s">
        <v>375</v>
      </c>
      <c r="E92" s="46">
        <f ca="1">DSUM($B$43:$X$46,E$43,$C$62:$D92)</f>
        <v>4.4723004081387296E-3</v>
      </c>
      <c r="F92" s="46">
        <f ca="1">DSUM($B$43:$X$46,F$43,$C$62:$D92)</f>
        <v>1.2829317999191693E-2</v>
      </c>
      <c r="G92" s="46">
        <f ca="1">DSUM($B$43:$X$46,G$43,$C$62:$D92)</f>
        <v>2.6551428009501998E-2</v>
      </c>
      <c r="H92" s="46">
        <f ca="1">DSUM($B$43:$X$46,H$43,$C$62:$D92)</f>
        <v>4.8335650579686529E-2</v>
      </c>
      <c r="I92" s="46">
        <f ca="1">DSUM($B$43:$X$46,I$43,$C$62:$D92)</f>
        <v>8.0489192419566494E-2</v>
      </c>
      <c r="J92" s="46">
        <f ca="1">DSUM($B$43:$X$46,J$43,$C$62:$D92)</f>
        <v>0.12234020990598082</v>
      </c>
      <c r="K92" s="46">
        <f ca="1">DSUM($B$43:$X$46,K$43,$C$62:$D92)</f>
        <v>0.1792981481752432</v>
      </c>
      <c r="L92" s="46">
        <f ca="1">DSUM($B$43:$X$46,L$43,$C$62:$D92)</f>
        <v>0.25632239726081629</v>
      </c>
      <c r="M92" s="46">
        <f ca="1">DSUM($B$43:$X$46,M$43,$C$62:$D92)</f>
        <v>0.34901190633371459</v>
      </c>
      <c r="N92" s="46">
        <f ca="1">DSUM($B$43:$X$46,N$43,$C$62:$D92)</f>
        <v>0.46963240791053046</v>
      </c>
      <c r="O92" s="46">
        <f ca="1">DSUM($B$43:$X$46,O$43,$C$62:$D92)</f>
        <v>0.60217760071658111</v>
      </c>
      <c r="P92" s="46">
        <f ca="1">DSUM($B$43:$X$46,P$43,$C$62:$D92)</f>
        <v>0.73019509412988659</v>
      </c>
      <c r="Q92" s="46">
        <f ca="1">DSUM($B$43:$X$46,Q$43,$C$62:$D92)</f>
        <v>0.84355487621855108</v>
      </c>
      <c r="R92" s="46">
        <f ca="1">DSUM($B$43:$X$46,R$43,$C$62:$D92)</f>
        <v>0.96965279088369183</v>
      </c>
      <c r="S92" s="46">
        <f ca="1">DSUM($B$43:$X$46,S$43,$C$62:$D92)</f>
        <v>1.0923517216164862</v>
      </c>
      <c r="T92" s="46">
        <f ca="1">DSUM($B$43:$X$46,T$43,$C$62:$D92)</f>
        <v>1.1779755853386051</v>
      </c>
      <c r="U92" s="46">
        <f ca="1">DSUM($B$43:$X$46,U$43,$C$62:$D92)</f>
        <v>1.2042571468255587</v>
      </c>
      <c r="V92" s="46">
        <f ca="1">DSUM($B$43:$X$46,V$43,$C$62:$D92)</f>
        <v>1.2464967368020279</v>
      </c>
      <c r="W92" s="46">
        <f ca="1">DSUM($B$43:$X$46,W$43,$C$62:$D92)</f>
        <v>1.2768728268564302</v>
      </c>
      <c r="X92" s="46">
        <f ca="1">DSUM($B$43:$X$46,X$43,$C$62:$D92)</f>
        <v>1.2986830505026921</v>
      </c>
      <c r="Y92" s="46">
        <f t="shared" ca="1" si="38"/>
        <v>11.991500388892881</v>
      </c>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row>
    <row r="93" spans="2:80">
      <c r="B93" s="9" t="s">
        <v>376</v>
      </c>
      <c r="C93" s="118" t="s">
        <v>377</v>
      </c>
      <c r="D93" s="118" t="s">
        <v>378</v>
      </c>
      <c r="E93" s="46">
        <f ca="1">DSUM($B$43:$X$46,E$43,$C$62:$D93)</f>
        <v>4.4723004081387296E-3</v>
      </c>
      <c r="F93" s="46">
        <f ca="1">DSUM($B$43:$X$46,F$43,$C$62:$D93)</f>
        <v>1.2829317999191693E-2</v>
      </c>
      <c r="G93" s="46">
        <f ca="1">DSUM($B$43:$X$46,G$43,$C$62:$D93)</f>
        <v>2.6551428009501998E-2</v>
      </c>
      <c r="H93" s="46">
        <f ca="1">DSUM($B$43:$X$46,H$43,$C$62:$D93)</f>
        <v>4.8335650579686529E-2</v>
      </c>
      <c r="I93" s="46">
        <f ca="1">DSUM($B$43:$X$46,I$43,$C$62:$D93)</f>
        <v>8.0489192419566494E-2</v>
      </c>
      <c r="J93" s="46">
        <f ca="1">DSUM($B$43:$X$46,J$43,$C$62:$D93)</f>
        <v>0.12234020990598082</v>
      </c>
      <c r="K93" s="46">
        <f ca="1">DSUM($B$43:$X$46,K$43,$C$62:$D93)</f>
        <v>0.1792981481752432</v>
      </c>
      <c r="L93" s="46">
        <f ca="1">DSUM($B$43:$X$46,L$43,$C$62:$D93)</f>
        <v>0.25632239726081629</v>
      </c>
      <c r="M93" s="46">
        <f ca="1">DSUM($B$43:$X$46,M$43,$C$62:$D93)</f>
        <v>0.34901190633371459</v>
      </c>
      <c r="N93" s="46">
        <f ca="1">DSUM($B$43:$X$46,N$43,$C$62:$D93)</f>
        <v>0.46963240791053046</v>
      </c>
      <c r="O93" s="46">
        <f ca="1">DSUM($B$43:$X$46,O$43,$C$62:$D93)</f>
        <v>0.60217760071658111</v>
      </c>
      <c r="P93" s="46">
        <f ca="1">DSUM($B$43:$X$46,P$43,$C$62:$D93)</f>
        <v>0.73019509412988659</v>
      </c>
      <c r="Q93" s="46">
        <f ca="1">DSUM($B$43:$X$46,Q$43,$C$62:$D93)</f>
        <v>0.84355487621855108</v>
      </c>
      <c r="R93" s="46">
        <f ca="1">DSUM($B$43:$X$46,R$43,$C$62:$D93)</f>
        <v>0.96965279088369183</v>
      </c>
      <c r="S93" s="46">
        <f ca="1">DSUM($B$43:$X$46,S$43,$C$62:$D93)</f>
        <v>1.0923517216164862</v>
      </c>
      <c r="T93" s="46">
        <f ca="1">DSUM($B$43:$X$46,T$43,$C$62:$D93)</f>
        <v>1.1779755853386051</v>
      </c>
      <c r="U93" s="46">
        <f ca="1">DSUM($B$43:$X$46,U$43,$C$62:$D93)</f>
        <v>1.2042571468255587</v>
      </c>
      <c r="V93" s="46">
        <f ca="1">DSUM($B$43:$X$46,V$43,$C$62:$D93)</f>
        <v>1.2464967368020279</v>
      </c>
      <c r="W93" s="46">
        <f ca="1">DSUM($B$43:$X$46,W$43,$C$62:$D93)</f>
        <v>1.2768728268564302</v>
      </c>
      <c r="X93" s="46">
        <f ca="1">DSUM($B$43:$X$46,X$43,$C$62:$D93)</f>
        <v>1.2986830505026921</v>
      </c>
      <c r="Y93" s="46">
        <f t="shared" ca="1" si="38"/>
        <v>11.991500388892881</v>
      </c>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row>
    <row r="94" spans="2:80">
      <c r="B94" s="9" t="s">
        <v>379</v>
      </c>
      <c r="C94" s="118" t="s">
        <v>380</v>
      </c>
      <c r="D94" s="118" t="s">
        <v>120</v>
      </c>
      <c r="E94" s="46">
        <f ca="1">DSUM($B$43:$X$46,E$43,$C$62:$D94)</f>
        <v>4.4723004081387296E-3</v>
      </c>
      <c r="F94" s="46">
        <f ca="1">DSUM($B$43:$X$46,F$43,$C$62:$D94)</f>
        <v>1.2829317999191693E-2</v>
      </c>
      <c r="G94" s="46">
        <f ca="1">DSUM($B$43:$X$46,G$43,$C$62:$D94)</f>
        <v>2.6551428009501998E-2</v>
      </c>
      <c r="H94" s="46">
        <f ca="1">DSUM($B$43:$X$46,H$43,$C$62:$D94)</f>
        <v>4.8335650579686529E-2</v>
      </c>
      <c r="I94" s="46">
        <f ca="1">DSUM($B$43:$X$46,I$43,$C$62:$D94)</f>
        <v>8.0489192419566494E-2</v>
      </c>
      <c r="J94" s="46">
        <f ca="1">DSUM($B$43:$X$46,J$43,$C$62:$D94)</f>
        <v>0.12234020990598082</v>
      </c>
      <c r="K94" s="46">
        <f ca="1">DSUM($B$43:$X$46,K$43,$C$62:$D94)</f>
        <v>0.1792981481752432</v>
      </c>
      <c r="L94" s="46">
        <f ca="1">DSUM($B$43:$X$46,L$43,$C$62:$D94)</f>
        <v>0.25632239726081629</v>
      </c>
      <c r="M94" s="46">
        <f ca="1">DSUM($B$43:$X$46,M$43,$C$62:$D94)</f>
        <v>0.34901190633371459</v>
      </c>
      <c r="N94" s="46">
        <f ca="1">DSUM($B$43:$X$46,N$43,$C$62:$D94)</f>
        <v>0.46963240791053046</v>
      </c>
      <c r="O94" s="46">
        <f ca="1">DSUM($B$43:$X$46,O$43,$C$62:$D94)</f>
        <v>0.60217760071658111</v>
      </c>
      <c r="P94" s="46">
        <f ca="1">DSUM($B$43:$X$46,P$43,$C$62:$D94)</f>
        <v>0.73019509412988659</v>
      </c>
      <c r="Q94" s="46">
        <f ca="1">DSUM($B$43:$X$46,Q$43,$C$62:$D94)</f>
        <v>0.84355487621855108</v>
      </c>
      <c r="R94" s="46">
        <f ca="1">DSUM($B$43:$X$46,R$43,$C$62:$D94)</f>
        <v>0.96965279088369183</v>
      </c>
      <c r="S94" s="46">
        <f ca="1">DSUM($B$43:$X$46,S$43,$C$62:$D94)</f>
        <v>1.0923517216164862</v>
      </c>
      <c r="T94" s="46">
        <f ca="1">DSUM($B$43:$X$46,T$43,$C$62:$D94)</f>
        <v>1.1779755853386051</v>
      </c>
      <c r="U94" s="46">
        <f ca="1">DSUM($B$43:$X$46,U$43,$C$62:$D94)</f>
        <v>1.2042571468255587</v>
      </c>
      <c r="V94" s="46">
        <f ca="1">DSUM($B$43:$X$46,V$43,$C$62:$D94)</f>
        <v>1.2464967368020279</v>
      </c>
      <c r="W94" s="46">
        <f ca="1">DSUM($B$43:$X$46,W$43,$C$62:$D94)</f>
        <v>1.2768728268564302</v>
      </c>
      <c r="X94" s="46">
        <f ca="1">DSUM($B$43:$X$46,X$43,$C$62:$D94)</f>
        <v>1.2986830505026921</v>
      </c>
      <c r="Y94" s="46">
        <f t="shared" ca="1" si="38"/>
        <v>11.991500388892881</v>
      </c>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row>
    <row r="95" spans="2:80">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row>
    <row r="96" spans="2:80">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row>
    <row r="97" spans="1:80" ht="15">
      <c r="A97" s="38" t="s">
        <v>121</v>
      </c>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row>
    <row r="98" spans="1:80" ht="15">
      <c r="C98" s="42" t="s">
        <v>122</v>
      </c>
      <c r="D98" s="42"/>
      <c r="E98" s="84">
        <v>2016</v>
      </c>
      <c r="F98" s="84">
        <v>2017</v>
      </c>
      <c r="G98" s="84">
        <v>2018</v>
      </c>
      <c r="H98" s="84">
        <v>2019</v>
      </c>
      <c r="I98" s="84">
        <v>2020</v>
      </c>
      <c r="J98" s="84">
        <v>2021</v>
      </c>
      <c r="K98" s="84">
        <v>2022</v>
      </c>
      <c r="L98" s="84">
        <v>2023</v>
      </c>
      <c r="M98" s="84">
        <v>2024</v>
      </c>
      <c r="N98" s="84">
        <v>2025</v>
      </c>
      <c r="O98" s="84">
        <v>2026</v>
      </c>
      <c r="P98" s="84">
        <v>2027</v>
      </c>
      <c r="Q98" s="84">
        <v>2028</v>
      </c>
      <c r="R98" s="84">
        <v>2029</v>
      </c>
      <c r="S98" s="84">
        <v>2030</v>
      </c>
      <c r="T98" s="84">
        <v>2031</v>
      </c>
      <c r="U98" s="84">
        <v>2032</v>
      </c>
      <c r="V98" s="84">
        <v>2033</v>
      </c>
      <c r="W98" s="84">
        <v>2034</v>
      </c>
      <c r="X98" s="84">
        <v>2035</v>
      </c>
      <c r="Y98" s="39" t="s">
        <v>383</v>
      </c>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row>
    <row r="99" spans="1:80" ht="15">
      <c r="C99" s="42" t="str">
        <f>C8</f>
        <v>Heat Recovery Ventilation</v>
      </c>
      <c r="D99" s="42"/>
      <c r="E99" s="85" t="str">
        <f>CONCATENATE("aMW_",E98)</f>
        <v>aMW_2016</v>
      </c>
      <c r="F99" s="85" t="str">
        <f t="shared" ref="F99" si="39">CONCATENATE("aMW_",F98)</f>
        <v>aMW_2017</v>
      </c>
      <c r="G99" s="85" t="str">
        <f t="shared" ref="G99" si="40">CONCATENATE("aMW_",G98)</f>
        <v>aMW_2018</v>
      </c>
      <c r="H99" s="85" t="str">
        <f t="shared" ref="H99" si="41">CONCATENATE("aMW_",H98)</f>
        <v>aMW_2019</v>
      </c>
      <c r="I99" s="85" t="str">
        <f t="shared" ref="I99" si="42">CONCATENATE("aMW_",I98)</f>
        <v>aMW_2020</v>
      </c>
      <c r="J99" s="85" t="str">
        <f t="shared" ref="J99" si="43">CONCATENATE("aMW_",J98)</f>
        <v>aMW_2021</v>
      </c>
      <c r="K99" s="85" t="str">
        <f t="shared" ref="K99" si="44">CONCATENATE("aMW_",K98)</f>
        <v>aMW_2022</v>
      </c>
      <c r="L99" s="85" t="str">
        <f t="shared" ref="L99" si="45">CONCATENATE("aMW_",L98)</f>
        <v>aMW_2023</v>
      </c>
      <c r="M99" s="85" t="str">
        <f t="shared" ref="M99" si="46">CONCATENATE("aMW_",M98)</f>
        <v>aMW_2024</v>
      </c>
      <c r="N99" s="85" t="str">
        <f t="shared" ref="N99" si="47">CONCATENATE("aMW_",N98)</f>
        <v>aMW_2025</v>
      </c>
      <c r="O99" s="85" t="str">
        <f t="shared" ref="O99" si="48">CONCATENATE("aMW_",O98)</f>
        <v>aMW_2026</v>
      </c>
      <c r="P99" s="85" t="str">
        <f t="shared" ref="P99" si="49">CONCATENATE("aMW_",P98)</f>
        <v>aMW_2027</v>
      </c>
      <c r="Q99" s="85" t="str">
        <f t="shared" ref="Q99" si="50">CONCATENATE("aMW_",Q98)</f>
        <v>aMW_2028</v>
      </c>
      <c r="R99" s="85" t="str">
        <f t="shared" ref="R99" si="51">CONCATENATE("aMW_",R98)</f>
        <v>aMW_2029</v>
      </c>
      <c r="S99" s="85" t="str">
        <f t="shared" ref="S99" si="52">CONCATENATE("aMW_",S98)</f>
        <v>aMW_2030</v>
      </c>
      <c r="T99" s="85" t="str">
        <f t="shared" ref="T99" si="53">CONCATENATE("aMW_",T98)</f>
        <v>aMW_2031</v>
      </c>
      <c r="U99" s="85" t="str">
        <f t="shared" ref="U99" si="54">CONCATENATE("aMW_",U98)</f>
        <v>aMW_2032</v>
      </c>
      <c r="V99" s="85" t="str">
        <f t="shared" ref="V99" si="55">CONCATENATE("aMW_",V98)</f>
        <v>aMW_2033</v>
      </c>
      <c r="W99" s="85" t="str">
        <f t="shared" ref="W99" si="56">CONCATENATE("aMW_",W98)</f>
        <v>aMW_2034</v>
      </c>
      <c r="X99" s="85" t="str">
        <f t="shared" ref="X99" si="57">CONCATENATE("aMW_",X98)</f>
        <v>aMW_2035</v>
      </c>
      <c r="Y99" s="40" t="s">
        <v>383</v>
      </c>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row>
    <row r="100" spans="1:80">
      <c r="C100" s="34" t="s">
        <v>55</v>
      </c>
      <c r="E100" s="46">
        <f t="shared" ref="E100:X100" si="58">E63</f>
        <v>0</v>
      </c>
      <c r="F100" s="46">
        <f t="shared" si="58"/>
        <v>0</v>
      </c>
      <c r="G100" s="46">
        <f t="shared" si="58"/>
        <v>0</v>
      </c>
      <c r="H100" s="46">
        <f t="shared" si="58"/>
        <v>0</v>
      </c>
      <c r="I100" s="46">
        <f t="shared" si="58"/>
        <v>0</v>
      </c>
      <c r="J100" s="46">
        <f t="shared" si="58"/>
        <v>0</v>
      </c>
      <c r="K100" s="46">
        <f t="shared" si="58"/>
        <v>0</v>
      </c>
      <c r="L100" s="46">
        <f t="shared" si="58"/>
        <v>0</v>
      </c>
      <c r="M100" s="46">
        <f t="shared" si="58"/>
        <v>0</v>
      </c>
      <c r="N100" s="46">
        <f t="shared" si="58"/>
        <v>0</v>
      </c>
      <c r="O100" s="46">
        <f t="shared" si="58"/>
        <v>0</v>
      </c>
      <c r="P100" s="46">
        <f t="shared" si="58"/>
        <v>0</v>
      </c>
      <c r="Q100" s="46">
        <f t="shared" si="58"/>
        <v>0</v>
      </c>
      <c r="R100" s="46">
        <f t="shared" si="58"/>
        <v>0</v>
      </c>
      <c r="S100" s="46">
        <f t="shared" si="58"/>
        <v>0</v>
      </c>
      <c r="T100" s="46">
        <f t="shared" si="58"/>
        <v>0</v>
      </c>
      <c r="U100" s="46">
        <f t="shared" si="58"/>
        <v>0</v>
      </c>
      <c r="V100" s="46">
        <f t="shared" si="58"/>
        <v>0</v>
      </c>
      <c r="W100" s="46">
        <f t="shared" si="58"/>
        <v>0</v>
      </c>
      <c r="X100" s="46">
        <f t="shared" si="58"/>
        <v>0</v>
      </c>
      <c r="Y100" s="46">
        <f>SUM(E100:X100)</f>
        <v>0</v>
      </c>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row>
    <row r="101" spans="1:80">
      <c r="C101" s="34" t="s">
        <v>390</v>
      </c>
      <c r="E101" s="46">
        <f t="shared" ref="E101:X113" si="59">E64-E63</f>
        <v>0</v>
      </c>
      <c r="F101" s="46">
        <f t="shared" si="59"/>
        <v>0</v>
      </c>
      <c r="G101" s="46">
        <f t="shared" si="59"/>
        <v>0</v>
      </c>
      <c r="H101" s="46">
        <f t="shared" si="59"/>
        <v>0</v>
      </c>
      <c r="I101" s="46">
        <f t="shared" si="59"/>
        <v>0</v>
      </c>
      <c r="J101" s="46">
        <f t="shared" si="59"/>
        <v>0</v>
      </c>
      <c r="K101" s="46">
        <f t="shared" si="59"/>
        <v>0</v>
      </c>
      <c r="L101" s="46">
        <f t="shared" si="59"/>
        <v>0</v>
      </c>
      <c r="M101" s="46">
        <f t="shared" si="59"/>
        <v>0</v>
      </c>
      <c r="N101" s="46">
        <f t="shared" si="59"/>
        <v>0</v>
      </c>
      <c r="O101" s="46">
        <f t="shared" si="59"/>
        <v>0</v>
      </c>
      <c r="P101" s="46">
        <f t="shared" si="59"/>
        <v>0</v>
      </c>
      <c r="Q101" s="46">
        <f t="shared" si="59"/>
        <v>0</v>
      </c>
      <c r="R101" s="46">
        <f t="shared" si="59"/>
        <v>0</v>
      </c>
      <c r="S101" s="46">
        <f t="shared" si="59"/>
        <v>0</v>
      </c>
      <c r="T101" s="46">
        <f t="shared" si="59"/>
        <v>0</v>
      </c>
      <c r="U101" s="46">
        <f t="shared" si="59"/>
        <v>0</v>
      </c>
      <c r="V101" s="46">
        <f t="shared" si="59"/>
        <v>0</v>
      </c>
      <c r="W101" s="46">
        <f t="shared" si="59"/>
        <v>0</v>
      </c>
      <c r="X101" s="46">
        <f t="shared" si="59"/>
        <v>0</v>
      </c>
      <c r="Y101" s="46">
        <f t="shared" ref="Y101:Y131" si="60">SUM(E101:X101)</f>
        <v>0</v>
      </c>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row>
    <row r="102" spans="1:80">
      <c r="C102" s="34" t="s">
        <v>61</v>
      </c>
      <c r="E102" s="46">
        <f t="shared" si="59"/>
        <v>0</v>
      </c>
      <c r="F102" s="46">
        <f t="shared" si="59"/>
        <v>0</v>
      </c>
      <c r="G102" s="46">
        <f t="shared" si="59"/>
        <v>0</v>
      </c>
      <c r="H102" s="46">
        <f t="shared" si="59"/>
        <v>0</v>
      </c>
      <c r="I102" s="46">
        <f t="shared" si="59"/>
        <v>0</v>
      </c>
      <c r="J102" s="46">
        <f t="shared" si="59"/>
        <v>0</v>
      </c>
      <c r="K102" s="46">
        <f t="shared" si="59"/>
        <v>0</v>
      </c>
      <c r="L102" s="46">
        <f t="shared" si="59"/>
        <v>0</v>
      </c>
      <c r="M102" s="46">
        <f t="shared" si="59"/>
        <v>0</v>
      </c>
      <c r="N102" s="46">
        <f t="shared" si="59"/>
        <v>0</v>
      </c>
      <c r="O102" s="46">
        <f t="shared" si="59"/>
        <v>0</v>
      </c>
      <c r="P102" s="46">
        <f t="shared" si="59"/>
        <v>0</v>
      </c>
      <c r="Q102" s="46">
        <f t="shared" si="59"/>
        <v>0</v>
      </c>
      <c r="R102" s="46">
        <f t="shared" si="59"/>
        <v>0</v>
      </c>
      <c r="S102" s="46">
        <f t="shared" si="59"/>
        <v>0</v>
      </c>
      <c r="T102" s="46">
        <f t="shared" si="59"/>
        <v>0</v>
      </c>
      <c r="U102" s="46">
        <f t="shared" si="59"/>
        <v>0</v>
      </c>
      <c r="V102" s="46">
        <f t="shared" si="59"/>
        <v>0</v>
      </c>
      <c r="W102" s="46">
        <f t="shared" si="59"/>
        <v>0</v>
      </c>
      <c r="X102" s="46">
        <f t="shared" si="59"/>
        <v>0</v>
      </c>
      <c r="Y102" s="46">
        <f t="shared" si="60"/>
        <v>0</v>
      </c>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row>
    <row r="103" spans="1:80">
      <c r="C103" s="34" t="s">
        <v>64</v>
      </c>
      <c r="E103" s="46">
        <f t="shared" si="59"/>
        <v>0</v>
      </c>
      <c r="F103" s="46">
        <f t="shared" si="59"/>
        <v>0</v>
      </c>
      <c r="G103" s="46">
        <f t="shared" si="59"/>
        <v>0</v>
      </c>
      <c r="H103" s="46">
        <f t="shared" si="59"/>
        <v>0</v>
      </c>
      <c r="I103" s="46">
        <f t="shared" si="59"/>
        <v>0</v>
      </c>
      <c r="J103" s="46">
        <f t="shared" si="59"/>
        <v>0</v>
      </c>
      <c r="K103" s="46">
        <f t="shared" si="59"/>
        <v>0</v>
      </c>
      <c r="L103" s="46">
        <f t="shared" si="59"/>
        <v>0</v>
      </c>
      <c r="M103" s="46">
        <f t="shared" si="59"/>
        <v>0</v>
      </c>
      <c r="N103" s="46">
        <f t="shared" si="59"/>
        <v>0</v>
      </c>
      <c r="O103" s="46">
        <f t="shared" si="59"/>
        <v>0</v>
      </c>
      <c r="P103" s="46">
        <f t="shared" si="59"/>
        <v>0</v>
      </c>
      <c r="Q103" s="46">
        <f t="shared" si="59"/>
        <v>0</v>
      </c>
      <c r="R103" s="46">
        <f t="shared" si="59"/>
        <v>0</v>
      </c>
      <c r="S103" s="46">
        <f t="shared" si="59"/>
        <v>0</v>
      </c>
      <c r="T103" s="46">
        <f t="shared" si="59"/>
        <v>0</v>
      </c>
      <c r="U103" s="46">
        <f t="shared" si="59"/>
        <v>0</v>
      </c>
      <c r="V103" s="46">
        <f t="shared" si="59"/>
        <v>0</v>
      </c>
      <c r="W103" s="46">
        <f t="shared" si="59"/>
        <v>0</v>
      </c>
      <c r="X103" s="46">
        <f t="shared" si="59"/>
        <v>0</v>
      </c>
      <c r="Y103" s="46">
        <f t="shared" si="60"/>
        <v>0</v>
      </c>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row>
    <row r="104" spans="1:80">
      <c r="C104" s="34" t="s">
        <v>67</v>
      </c>
      <c r="E104" s="46">
        <f t="shared" si="59"/>
        <v>0</v>
      </c>
      <c r="F104" s="46">
        <f t="shared" si="59"/>
        <v>0</v>
      </c>
      <c r="G104" s="46">
        <f t="shared" si="59"/>
        <v>0</v>
      </c>
      <c r="H104" s="46">
        <f t="shared" si="59"/>
        <v>0</v>
      </c>
      <c r="I104" s="46">
        <f t="shared" si="59"/>
        <v>0</v>
      </c>
      <c r="J104" s="46">
        <f t="shared" si="59"/>
        <v>0</v>
      </c>
      <c r="K104" s="46">
        <f t="shared" si="59"/>
        <v>0</v>
      </c>
      <c r="L104" s="46">
        <f t="shared" si="59"/>
        <v>0</v>
      </c>
      <c r="M104" s="46">
        <f t="shared" si="59"/>
        <v>0</v>
      </c>
      <c r="N104" s="46">
        <f t="shared" si="59"/>
        <v>0</v>
      </c>
      <c r="O104" s="46">
        <f t="shared" si="59"/>
        <v>0</v>
      </c>
      <c r="P104" s="46">
        <f t="shared" si="59"/>
        <v>0</v>
      </c>
      <c r="Q104" s="46">
        <f t="shared" si="59"/>
        <v>0</v>
      </c>
      <c r="R104" s="46">
        <f t="shared" si="59"/>
        <v>0</v>
      </c>
      <c r="S104" s="46">
        <f t="shared" si="59"/>
        <v>0</v>
      </c>
      <c r="T104" s="46">
        <f t="shared" si="59"/>
        <v>0</v>
      </c>
      <c r="U104" s="46">
        <f t="shared" si="59"/>
        <v>0</v>
      </c>
      <c r="V104" s="46">
        <f t="shared" si="59"/>
        <v>0</v>
      </c>
      <c r="W104" s="46">
        <f t="shared" si="59"/>
        <v>0</v>
      </c>
      <c r="X104" s="46">
        <f t="shared" si="59"/>
        <v>0</v>
      </c>
      <c r="Y104" s="46">
        <f t="shared" si="60"/>
        <v>0</v>
      </c>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row>
    <row r="105" spans="1:80">
      <c r="C105" s="34" t="s">
        <v>70</v>
      </c>
      <c r="E105" s="46">
        <f t="shared" si="59"/>
        <v>0</v>
      </c>
      <c r="F105" s="46">
        <f t="shared" si="59"/>
        <v>0</v>
      </c>
      <c r="G105" s="46">
        <f t="shared" si="59"/>
        <v>0</v>
      </c>
      <c r="H105" s="46">
        <f t="shared" si="59"/>
        <v>0</v>
      </c>
      <c r="I105" s="46">
        <f t="shared" si="59"/>
        <v>0</v>
      </c>
      <c r="J105" s="46">
        <f t="shared" si="59"/>
        <v>0</v>
      </c>
      <c r="K105" s="46">
        <f t="shared" si="59"/>
        <v>0</v>
      </c>
      <c r="L105" s="46">
        <f t="shared" si="59"/>
        <v>0</v>
      </c>
      <c r="M105" s="46">
        <f t="shared" si="59"/>
        <v>0</v>
      </c>
      <c r="N105" s="46">
        <f t="shared" si="59"/>
        <v>0</v>
      </c>
      <c r="O105" s="46">
        <f t="shared" si="59"/>
        <v>0</v>
      </c>
      <c r="P105" s="46">
        <f t="shared" si="59"/>
        <v>0</v>
      </c>
      <c r="Q105" s="46">
        <f t="shared" si="59"/>
        <v>0</v>
      </c>
      <c r="R105" s="46">
        <f t="shared" si="59"/>
        <v>0</v>
      </c>
      <c r="S105" s="46">
        <f t="shared" si="59"/>
        <v>0</v>
      </c>
      <c r="T105" s="46">
        <f t="shared" si="59"/>
        <v>0</v>
      </c>
      <c r="U105" s="46">
        <f t="shared" si="59"/>
        <v>0</v>
      </c>
      <c r="V105" s="46">
        <f t="shared" si="59"/>
        <v>0</v>
      </c>
      <c r="W105" s="46">
        <f t="shared" si="59"/>
        <v>0</v>
      </c>
      <c r="X105" s="46">
        <f t="shared" si="59"/>
        <v>0</v>
      </c>
      <c r="Y105" s="46">
        <f t="shared" si="60"/>
        <v>0</v>
      </c>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row>
    <row r="106" spans="1:80">
      <c r="C106" s="34" t="s">
        <v>73</v>
      </c>
      <c r="E106" s="46">
        <f t="shared" si="59"/>
        <v>0</v>
      </c>
      <c r="F106" s="46">
        <f t="shared" si="59"/>
        <v>0</v>
      </c>
      <c r="G106" s="46">
        <f t="shared" si="59"/>
        <v>0</v>
      </c>
      <c r="H106" s="46">
        <f t="shared" si="59"/>
        <v>0</v>
      </c>
      <c r="I106" s="46">
        <f t="shared" si="59"/>
        <v>0</v>
      </c>
      <c r="J106" s="46">
        <f t="shared" si="59"/>
        <v>0</v>
      </c>
      <c r="K106" s="46">
        <f t="shared" si="59"/>
        <v>0</v>
      </c>
      <c r="L106" s="46">
        <f t="shared" si="59"/>
        <v>0</v>
      </c>
      <c r="M106" s="46">
        <f t="shared" si="59"/>
        <v>0</v>
      </c>
      <c r="N106" s="46">
        <f t="shared" si="59"/>
        <v>0</v>
      </c>
      <c r="O106" s="46">
        <f t="shared" si="59"/>
        <v>0</v>
      </c>
      <c r="P106" s="46">
        <f t="shared" si="59"/>
        <v>0</v>
      </c>
      <c r="Q106" s="46">
        <f t="shared" si="59"/>
        <v>0</v>
      </c>
      <c r="R106" s="46">
        <f t="shared" si="59"/>
        <v>0</v>
      </c>
      <c r="S106" s="46">
        <f t="shared" si="59"/>
        <v>0</v>
      </c>
      <c r="T106" s="46">
        <f t="shared" si="59"/>
        <v>0</v>
      </c>
      <c r="U106" s="46">
        <f t="shared" si="59"/>
        <v>0</v>
      </c>
      <c r="V106" s="46">
        <f t="shared" si="59"/>
        <v>0</v>
      </c>
      <c r="W106" s="46">
        <f t="shared" si="59"/>
        <v>0</v>
      </c>
      <c r="X106" s="46">
        <f t="shared" si="59"/>
        <v>0</v>
      </c>
      <c r="Y106" s="46">
        <f t="shared" si="60"/>
        <v>0</v>
      </c>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row>
    <row r="107" spans="1:80">
      <c r="C107" s="34" t="s">
        <v>76</v>
      </c>
      <c r="E107" s="46">
        <f t="shared" si="59"/>
        <v>0</v>
      </c>
      <c r="F107" s="46">
        <f t="shared" si="59"/>
        <v>0</v>
      </c>
      <c r="G107" s="46">
        <f t="shared" si="59"/>
        <v>0</v>
      </c>
      <c r="H107" s="46">
        <f t="shared" si="59"/>
        <v>0</v>
      </c>
      <c r="I107" s="46">
        <f t="shared" si="59"/>
        <v>0</v>
      </c>
      <c r="J107" s="46">
        <f t="shared" si="59"/>
        <v>0</v>
      </c>
      <c r="K107" s="46">
        <f t="shared" si="59"/>
        <v>0</v>
      </c>
      <c r="L107" s="46">
        <f t="shared" si="59"/>
        <v>0</v>
      </c>
      <c r="M107" s="46">
        <f t="shared" si="59"/>
        <v>0</v>
      </c>
      <c r="N107" s="46">
        <f t="shared" si="59"/>
        <v>0</v>
      </c>
      <c r="O107" s="46">
        <f t="shared" si="59"/>
        <v>0</v>
      </c>
      <c r="P107" s="46">
        <f t="shared" si="59"/>
        <v>0</v>
      </c>
      <c r="Q107" s="46">
        <f t="shared" si="59"/>
        <v>0</v>
      </c>
      <c r="R107" s="46">
        <f t="shared" si="59"/>
        <v>0</v>
      </c>
      <c r="S107" s="46">
        <f t="shared" si="59"/>
        <v>0</v>
      </c>
      <c r="T107" s="46">
        <f t="shared" si="59"/>
        <v>0</v>
      </c>
      <c r="U107" s="46">
        <f t="shared" si="59"/>
        <v>0</v>
      </c>
      <c r="V107" s="46">
        <f t="shared" si="59"/>
        <v>0</v>
      </c>
      <c r="W107" s="46">
        <f t="shared" si="59"/>
        <v>0</v>
      </c>
      <c r="X107" s="46">
        <f t="shared" si="59"/>
        <v>0</v>
      </c>
      <c r="Y107" s="46">
        <f t="shared" si="60"/>
        <v>0</v>
      </c>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row>
    <row r="108" spans="1:80">
      <c r="C108" s="34" t="s">
        <v>79</v>
      </c>
      <c r="E108" s="46">
        <f t="shared" si="59"/>
        <v>0</v>
      </c>
      <c r="F108" s="46">
        <f t="shared" si="59"/>
        <v>0</v>
      </c>
      <c r="G108" s="46">
        <f t="shared" si="59"/>
        <v>0</v>
      </c>
      <c r="H108" s="46">
        <f t="shared" si="59"/>
        <v>0</v>
      </c>
      <c r="I108" s="46">
        <f t="shared" si="59"/>
        <v>0</v>
      </c>
      <c r="J108" s="46">
        <f t="shared" si="59"/>
        <v>0</v>
      </c>
      <c r="K108" s="46">
        <f t="shared" si="59"/>
        <v>0</v>
      </c>
      <c r="L108" s="46">
        <f t="shared" si="59"/>
        <v>0</v>
      </c>
      <c r="M108" s="46">
        <f t="shared" si="59"/>
        <v>0</v>
      </c>
      <c r="N108" s="46">
        <f t="shared" si="59"/>
        <v>0</v>
      </c>
      <c r="O108" s="46">
        <f t="shared" si="59"/>
        <v>0</v>
      </c>
      <c r="P108" s="46">
        <f t="shared" si="59"/>
        <v>0</v>
      </c>
      <c r="Q108" s="46">
        <f t="shared" si="59"/>
        <v>0</v>
      </c>
      <c r="R108" s="46">
        <f t="shared" si="59"/>
        <v>0</v>
      </c>
      <c r="S108" s="46">
        <f t="shared" si="59"/>
        <v>0</v>
      </c>
      <c r="T108" s="46">
        <f t="shared" si="59"/>
        <v>0</v>
      </c>
      <c r="U108" s="46">
        <f t="shared" si="59"/>
        <v>0</v>
      </c>
      <c r="V108" s="46">
        <f t="shared" si="59"/>
        <v>0</v>
      </c>
      <c r="W108" s="46">
        <f t="shared" si="59"/>
        <v>0</v>
      </c>
      <c r="X108" s="46">
        <f t="shared" si="59"/>
        <v>0</v>
      </c>
      <c r="Y108" s="46">
        <f t="shared" si="60"/>
        <v>0</v>
      </c>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row>
    <row r="109" spans="1:80">
      <c r="C109" s="34" t="s">
        <v>82</v>
      </c>
      <c r="E109" s="46">
        <f t="shared" si="59"/>
        <v>0</v>
      </c>
      <c r="F109" s="46">
        <f t="shared" si="59"/>
        <v>0</v>
      </c>
      <c r="G109" s="46">
        <f t="shared" si="59"/>
        <v>0</v>
      </c>
      <c r="H109" s="46">
        <f t="shared" si="59"/>
        <v>0</v>
      </c>
      <c r="I109" s="46">
        <f t="shared" si="59"/>
        <v>0</v>
      </c>
      <c r="J109" s="46">
        <f t="shared" si="59"/>
        <v>0</v>
      </c>
      <c r="K109" s="46">
        <f t="shared" si="59"/>
        <v>0</v>
      </c>
      <c r="L109" s="46">
        <f t="shared" si="59"/>
        <v>0</v>
      </c>
      <c r="M109" s="46">
        <f t="shared" si="59"/>
        <v>0</v>
      </c>
      <c r="N109" s="46">
        <f t="shared" si="59"/>
        <v>0</v>
      </c>
      <c r="O109" s="46">
        <f t="shared" si="59"/>
        <v>0</v>
      </c>
      <c r="P109" s="46">
        <f t="shared" si="59"/>
        <v>0</v>
      </c>
      <c r="Q109" s="46">
        <f t="shared" si="59"/>
        <v>0</v>
      </c>
      <c r="R109" s="46">
        <f t="shared" si="59"/>
        <v>0</v>
      </c>
      <c r="S109" s="46">
        <f t="shared" si="59"/>
        <v>0</v>
      </c>
      <c r="T109" s="46">
        <f t="shared" si="59"/>
        <v>0</v>
      </c>
      <c r="U109" s="46">
        <f t="shared" si="59"/>
        <v>0</v>
      </c>
      <c r="V109" s="46">
        <f t="shared" si="59"/>
        <v>0</v>
      </c>
      <c r="W109" s="46">
        <f t="shared" si="59"/>
        <v>0</v>
      </c>
      <c r="X109" s="46">
        <f t="shared" si="59"/>
        <v>0</v>
      </c>
      <c r="Y109" s="46">
        <f t="shared" si="60"/>
        <v>0</v>
      </c>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row>
    <row r="110" spans="1:80">
      <c r="C110" s="34" t="s">
        <v>85</v>
      </c>
      <c r="E110" s="46">
        <f t="shared" si="59"/>
        <v>0</v>
      </c>
      <c r="F110" s="46">
        <f t="shared" si="59"/>
        <v>0</v>
      </c>
      <c r="G110" s="46">
        <f t="shared" si="59"/>
        <v>0</v>
      </c>
      <c r="H110" s="46">
        <f t="shared" si="59"/>
        <v>0</v>
      </c>
      <c r="I110" s="46">
        <f t="shared" si="59"/>
        <v>0</v>
      </c>
      <c r="J110" s="46">
        <f t="shared" si="59"/>
        <v>0</v>
      </c>
      <c r="K110" s="46">
        <f t="shared" si="59"/>
        <v>0</v>
      </c>
      <c r="L110" s="46">
        <f t="shared" si="59"/>
        <v>0</v>
      </c>
      <c r="M110" s="46">
        <f t="shared" si="59"/>
        <v>0</v>
      </c>
      <c r="N110" s="46">
        <f t="shared" si="59"/>
        <v>0</v>
      </c>
      <c r="O110" s="46">
        <f t="shared" si="59"/>
        <v>0</v>
      </c>
      <c r="P110" s="46">
        <f t="shared" si="59"/>
        <v>0</v>
      </c>
      <c r="Q110" s="46">
        <f t="shared" si="59"/>
        <v>0</v>
      </c>
      <c r="R110" s="46">
        <f t="shared" si="59"/>
        <v>0</v>
      </c>
      <c r="S110" s="46">
        <f t="shared" si="59"/>
        <v>0</v>
      </c>
      <c r="T110" s="46">
        <f t="shared" si="59"/>
        <v>0</v>
      </c>
      <c r="U110" s="46">
        <f t="shared" si="59"/>
        <v>0</v>
      </c>
      <c r="V110" s="46">
        <f t="shared" si="59"/>
        <v>0</v>
      </c>
      <c r="W110" s="46">
        <f t="shared" si="59"/>
        <v>0</v>
      </c>
      <c r="X110" s="46">
        <f t="shared" si="59"/>
        <v>0</v>
      </c>
      <c r="Y110" s="46">
        <f t="shared" si="60"/>
        <v>0</v>
      </c>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row>
    <row r="111" spans="1:80">
      <c r="C111" s="34" t="s">
        <v>88</v>
      </c>
      <c r="E111" s="46">
        <f t="shared" si="59"/>
        <v>0</v>
      </c>
      <c r="F111" s="46">
        <f t="shared" si="59"/>
        <v>0</v>
      </c>
      <c r="G111" s="46">
        <f t="shared" si="59"/>
        <v>0</v>
      </c>
      <c r="H111" s="46">
        <f t="shared" si="59"/>
        <v>0</v>
      </c>
      <c r="I111" s="46">
        <f t="shared" si="59"/>
        <v>0</v>
      </c>
      <c r="J111" s="46">
        <f t="shared" si="59"/>
        <v>0</v>
      </c>
      <c r="K111" s="46">
        <f t="shared" si="59"/>
        <v>0</v>
      </c>
      <c r="L111" s="46">
        <f t="shared" si="59"/>
        <v>0</v>
      </c>
      <c r="M111" s="46">
        <f t="shared" si="59"/>
        <v>0</v>
      </c>
      <c r="N111" s="46">
        <f t="shared" si="59"/>
        <v>0</v>
      </c>
      <c r="O111" s="46">
        <f t="shared" si="59"/>
        <v>0</v>
      </c>
      <c r="P111" s="46">
        <f t="shared" si="59"/>
        <v>0</v>
      </c>
      <c r="Q111" s="46">
        <f t="shared" si="59"/>
        <v>0</v>
      </c>
      <c r="R111" s="46">
        <f t="shared" si="59"/>
        <v>0</v>
      </c>
      <c r="S111" s="46">
        <f t="shared" si="59"/>
        <v>0</v>
      </c>
      <c r="T111" s="46">
        <f t="shared" si="59"/>
        <v>0</v>
      </c>
      <c r="U111" s="46">
        <f t="shared" si="59"/>
        <v>0</v>
      </c>
      <c r="V111" s="46">
        <f t="shared" si="59"/>
        <v>0</v>
      </c>
      <c r="W111" s="46">
        <f t="shared" si="59"/>
        <v>0</v>
      </c>
      <c r="X111" s="46">
        <f t="shared" si="59"/>
        <v>0</v>
      </c>
      <c r="Y111" s="46">
        <f t="shared" si="60"/>
        <v>0</v>
      </c>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row>
    <row r="112" spans="1:80">
      <c r="C112" s="34" t="s">
        <v>91</v>
      </c>
      <c r="E112" s="46">
        <f t="shared" si="59"/>
        <v>0</v>
      </c>
      <c r="F112" s="46">
        <f t="shared" si="59"/>
        <v>0</v>
      </c>
      <c r="G112" s="46">
        <f t="shared" si="59"/>
        <v>0</v>
      </c>
      <c r="H112" s="46">
        <f t="shared" si="59"/>
        <v>0</v>
      </c>
      <c r="I112" s="46">
        <f t="shared" si="59"/>
        <v>0</v>
      </c>
      <c r="J112" s="46">
        <f t="shared" si="59"/>
        <v>0</v>
      </c>
      <c r="K112" s="46">
        <f t="shared" si="59"/>
        <v>0</v>
      </c>
      <c r="L112" s="46">
        <f t="shared" si="59"/>
        <v>0</v>
      </c>
      <c r="M112" s="46">
        <f t="shared" si="59"/>
        <v>0</v>
      </c>
      <c r="N112" s="46">
        <f t="shared" si="59"/>
        <v>0</v>
      </c>
      <c r="O112" s="46">
        <f t="shared" si="59"/>
        <v>0</v>
      </c>
      <c r="P112" s="46">
        <f t="shared" si="59"/>
        <v>0</v>
      </c>
      <c r="Q112" s="46">
        <f t="shared" si="59"/>
        <v>0</v>
      </c>
      <c r="R112" s="46">
        <f t="shared" si="59"/>
        <v>0</v>
      </c>
      <c r="S112" s="46">
        <f t="shared" si="59"/>
        <v>0</v>
      </c>
      <c r="T112" s="46">
        <f t="shared" si="59"/>
        <v>0</v>
      </c>
      <c r="U112" s="46">
        <f t="shared" si="59"/>
        <v>0</v>
      </c>
      <c r="V112" s="46">
        <f t="shared" si="59"/>
        <v>0</v>
      </c>
      <c r="W112" s="46">
        <f t="shared" si="59"/>
        <v>0</v>
      </c>
      <c r="X112" s="46">
        <f t="shared" si="59"/>
        <v>0</v>
      </c>
      <c r="Y112" s="46">
        <f t="shared" si="60"/>
        <v>0</v>
      </c>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row>
    <row r="113" spans="3:80">
      <c r="C113" s="34" t="s">
        <v>94</v>
      </c>
      <c r="E113" s="46">
        <f t="shared" si="59"/>
        <v>0</v>
      </c>
      <c r="F113" s="46">
        <f t="shared" si="59"/>
        <v>0</v>
      </c>
      <c r="G113" s="46">
        <f t="shared" si="59"/>
        <v>0</v>
      </c>
      <c r="H113" s="46">
        <f t="shared" ref="H113:X113" si="61">H76-H75</f>
        <v>0</v>
      </c>
      <c r="I113" s="46">
        <f t="shared" si="61"/>
        <v>0</v>
      </c>
      <c r="J113" s="46">
        <f t="shared" si="61"/>
        <v>0</v>
      </c>
      <c r="K113" s="46">
        <f t="shared" si="61"/>
        <v>0</v>
      </c>
      <c r="L113" s="46">
        <f t="shared" si="61"/>
        <v>0</v>
      </c>
      <c r="M113" s="46">
        <f t="shared" si="61"/>
        <v>0</v>
      </c>
      <c r="N113" s="46">
        <f t="shared" si="61"/>
        <v>0</v>
      </c>
      <c r="O113" s="46">
        <f t="shared" si="61"/>
        <v>0</v>
      </c>
      <c r="P113" s="46">
        <f t="shared" si="61"/>
        <v>0</v>
      </c>
      <c r="Q113" s="46">
        <f t="shared" si="61"/>
        <v>0</v>
      </c>
      <c r="R113" s="46">
        <f t="shared" si="61"/>
        <v>0</v>
      </c>
      <c r="S113" s="46">
        <f t="shared" si="61"/>
        <v>0</v>
      </c>
      <c r="T113" s="46">
        <f t="shared" si="61"/>
        <v>0</v>
      </c>
      <c r="U113" s="46">
        <f t="shared" si="61"/>
        <v>0</v>
      </c>
      <c r="V113" s="46">
        <f t="shared" si="61"/>
        <v>0</v>
      </c>
      <c r="W113" s="46">
        <f t="shared" si="61"/>
        <v>0</v>
      </c>
      <c r="X113" s="46">
        <f t="shared" si="61"/>
        <v>0</v>
      </c>
      <c r="Y113" s="46">
        <f t="shared" si="60"/>
        <v>0</v>
      </c>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row>
    <row r="114" spans="3:80">
      <c r="C114" s="34" t="s">
        <v>97</v>
      </c>
      <c r="E114" s="46">
        <f t="shared" ref="E114:X114" ca="1" si="62">E77-E76</f>
        <v>1.7944424846056584E-3</v>
      </c>
      <c r="F114" s="46">
        <f t="shared" ca="1" si="62"/>
        <v>5.1475686258398382E-3</v>
      </c>
      <c r="G114" s="46">
        <f t="shared" ca="1" si="62"/>
        <v>1.0653356460691736E-2</v>
      </c>
      <c r="H114" s="46">
        <f t="shared" ca="1" si="62"/>
        <v>1.9393944280532129E-2</v>
      </c>
      <c r="I114" s="46">
        <f t="shared" ca="1" si="62"/>
        <v>3.2295063669343191E-2</v>
      </c>
      <c r="J114" s="46">
        <f t="shared" ca="1" si="62"/>
        <v>4.9087147596650477E-2</v>
      </c>
      <c r="K114" s="46">
        <f t="shared" ca="1" si="62"/>
        <v>7.1940653608883534E-2</v>
      </c>
      <c r="L114" s="46">
        <f t="shared" ca="1" si="62"/>
        <v>0.10284546149085742</v>
      </c>
      <c r="M114" s="46">
        <f t="shared" ca="1" si="62"/>
        <v>0.14003571656741021</v>
      </c>
      <c r="N114" s="46">
        <f t="shared" ca="1" si="62"/>
        <v>0.18843285736546367</v>
      </c>
      <c r="O114" s="46">
        <f t="shared" ca="1" si="62"/>
        <v>0.2416145990634484</v>
      </c>
      <c r="P114" s="46">
        <f t="shared" ca="1" si="62"/>
        <v>0.29297967027725014</v>
      </c>
      <c r="Q114" s="46">
        <f t="shared" ca="1" si="62"/>
        <v>0.33846355786569521</v>
      </c>
      <c r="R114" s="46">
        <f t="shared" ca="1" si="62"/>
        <v>0.38905842731666707</v>
      </c>
      <c r="S114" s="46">
        <f t="shared" ca="1" si="62"/>
        <v>0.43828950618648865</v>
      </c>
      <c r="T114" s="46">
        <f t="shared" ca="1" si="62"/>
        <v>0.47264477858264692</v>
      </c>
      <c r="U114" s="46">
        <f t="shared" ca="1" si="62"/>
        <v>0.48318985520767455</v>
      </c>
      <c r="V114" s="46">
        <f t="shared" ca="1" si="62"/>
        <v>0.50013784793378135</v>
      </c>
      <c r="W114" s="46">
        <f t="shared" ca="1" si="62"/>
        <v>0.51232579184082128</v>
      </c>
      <c r="X114" s="46">
        <f t="shared" ca="1" si="62"/>
        <v>0.52107681219678414</v>
      </c>
      <c r="Y114" s="46">
        <f t="shared" ca="1" si="60"/>
        <v>4.8114070586215361</v>
      </c>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row>
    <row r="115" spans="3:80">
      <c r="C115" s="34" t="s">
        <v>100</v>
      </c>
      <c r="E115" s="46">
        <f t="shared" ref="E115:X115" ca="1" si="63">E78-E77</f>
        <v>2.6778579235330713E-3</v>
      </c>
      <c r="F115" s="46">
        <f t="shared" ca="1" si="63"/>
        <v>7.6817493733518545E-3</v>
      </c>
      <c r="G115" s="46">
        <f t="shared" ca="1" si="63"/>
        <v>1.5898071548810261E-2</v>
      </c>
      <c r="H115" s="46">
        <f t="shared" ca="1" si="63"/>
        <v>2.89417062991544E-2</v>
      </c>
      <c r="I115" s="46">
        <f t="shared" ca="1" si="63"/>
        <v>4.8194128750223303E-2</v>
      </c>
      <c r="J115" s="46">
        <f t="shared" ca="1" si="63"/>
        <v>7.3253062309330347E-2</v>
      </c>
      <c r="K115" s="46">
        <f t="shared" ca="1" si="63"/>
        <v>0.10735749456635967</v>
      </c>
      <c r="L115" s="46">
        <f t="shared" ca="1" si="63"/>
        <v>0.15347693576995886</v>
      </c>
      <c r="M115" s="46">
        <f t="shared" ca="1" si="63"/>
        <v>0.20897618976630439</v>
      </c>
      <c r="N115" s="46">
        <f t="shared" ca="1" si="63"/>
        <v>0.28119955054506679</v>
      </c>
      <c r="O115" s="46">
        <f t="shared" ca="1" si="63"/>
        <v>0.36056300165313271</v>
      </c>
      <c r="P115" s="46">
        <f t="shared" ca="1" si="63"/>
        <v>0.43721542385263645</v>
      </c>
      <c r="Q115" s="46">
        <f t="shared" ca="1" si="63"/>
        <v>0.50509131835285581</v>
      </c>
      <c r="R115" s="46">
        <f t="shared" ca="1" si="63"/>
        <v>0.58059436356702476</v>
      </c>
      <c r="S115" s="46">
        <f t="shared" ca="1" si="63"/>
        <v>0.65406221542999754</v>
      </c>
      <c r="T115" s="46">
        <f t="shared" ca="1" si="63"/>
        <v>0.70533080675595827</v>
      </c>
      <c r="U115" s="46">
        <f t="shared" ca="1" si="63"/>
        <v>0.72106729161788419</v>
      </c>
      <c r="V115" s="46">
        <f t="shared" ca="1" si="63"/>
        <v>0.74635888886824653</v>
      </c>
      <c r="W115" s="46">
        <f t="shared" ca="1" si="63"/>
        <v>0.76454703501560894</v>
      </c>
      <c r="X115" s="46">
        <f t="shared" ca="1" si="63"/>
        <v>0.77760623830590792</v>
      </c>
      <c r="Y115" s="46">
        <f t="shared" ca="1" si="60"/>
        <v>7.1800933302713466</v>
      </c>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row>
    <row r="116" spans="3:80">
      <c r="C116" s="34" t="s">
        <v>103</v>
      </c>
      <c r="E116" s="46">
        <f t="shared" ref="E116:X116" ca="1" si="64">E79-E78</f>
        <v>0</v>
      </c>
      <c r="F116" s="46">
        <f t="shared" ca="1" si="64"/>
        <v>0</v>
      </c>
      <c r="G116" s="46">
        <f t="shared" ca="1" si="64"/>
        <v>0</v>
      </c>
      <c r="H116" s="46">
        <f t="shared" ca="1" si="64"/>
        <v>0</v>
      </c>
      <c r="I116" s="46">
        <f t="shared" ca="1" si="64"/>
        <v>0</v>
      </c>
      <c r="J116" s="46">
        <f t="shared" ca="1" si="64"/>
        <v>0</v>
      </c>
      <c r="K116" s="46">
        <f t="shared" ca="1" si="64"/>
        <v>0</v>
      </c>
      <c r="L116" s="46">
        <f t="shared" ca="1" si="64"/>
        <v>0</v>
      </c>
      <c r="M116" s="46">
        <f t="shared" ca="1" si="64"/>
        <v>0</v>
      </c>
      <c r="N116" s="46">
        <f t="shared" ca="1" si="64"/>
        <v>0</v>
      </c>
      <c r="O116" s="46">
        <f t="shared" ca="1" si="64"/>
        <v>0</v>
      </c>
      <c r="P116" s="46">
        <f t="shared" ca="1" si="64"/>
        <v>0</v>
      </c>
      <c r="Q116" s="46">
        <f t="shared" ca="1" si="64"/>
        <v>0</v>
      </c>
      <c r="R116" s="46">
        <f t="shared" ca="1" si="64"/>
        <v>0</v>
      </c>
      <c r="S116" s="46">
        <f t="shared" ca="1" si="64"/>
        <v>0</v>
      </c>
      <c r="T116" s="46">
        <f t="shared" ca="1" si="64"/>
        <v>0</v>
      </c>
      <c r="U116" s="46">
        <f t="shared" ca="1" si="64"/>
        <v>0</v>
      </c>
      <c r="V116" s="46">
        <f t="shared" ca="1" si="64"/>
        <v>0</v>
      </c>
      <c r="W116" s="46">
        <f t="shared" ca="1" si="64"/>
        <v>0</v>
      </c>
      <c r="X116" s="46">
        <f t="shared" ca="1" si="64"/>
        <v>0</v>
      </c>
      <c r="Y116" s="46">
        <f t="shared" ca="1" si="60"/>
        <v>0</v>
      </c>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c r="BU116" s="37"/>
      <c r="BV116" s="37"/>
      <c r="BW116" s="37"/>
      <c r="BX116" s="37"/>
      <c r="BY116" s="37"/>
      <c r="BZ116" s="37"/>
      <c r="CA116" s="37"/>
      <c r="CB116" s="37"/>
    </row>
    <row r="117" spans="3:80">
      <c r="C117" s="34" t="s">
        <v>106</v>
      </c>
      <c r="E117" s="46">
        <f t="shared" ref="E117:X117" ca="1" si="65">E80-E79</f>
        <v>0</v>
      </c>
      <c r="F117" s="46">
        <f t="shared" ca="1" si="65"/>
        <v>0</v>
      </c>
      <c r="G117" s="46">
        <f t="shared" ca="1" si="65"/>
        <v>0</v>
      </c>
      <c r="H117" s="46">
        <f t="shared" ca="1" si="65"/>
        <v>0</v>
      </c>
      <c r="I117" s="46">
        <f t="shared" ca="1" si="65"/>
        <v>0</v>
      </c>
      <c r="J117" s="46">
        <f t="shared" ca="1" si="65"/>
        <v>0</v>
      </c>
      <c r="K117" s="46">
        <f t="shared" ca="1" si="65"/>
        <v>0</v>
      </c>
      <c r="L117" s="46">
        <f t="shared" ca="1" si="65"/>
        <v>0</v>
      </c>
      <c r="M117" s="46">
        <f t="shared" ca="1" si="65"/>
        <v>0</v>
      </c>
      <c r="N117" s="46">
        <f t="shared" ca="1" si="65"/>
        <v>0</v>
      </c>
      <c r="O117" s="46">
        <f t="shared" ca="1" si="65"/>
        <v>0</v>
      </c>
      <c r="P117" s="46">
        <f t="shared" ca="1" si="65"/>
        <v>0</v>
      </c>
      <c r="Q117" s="46">
        <f t="shared" ca="1" si="65"/>
        <v>0</v>
      </c>
      <c r="R117" s="46">
        <f t="shared" ca="1" si="65"/>
        <v>0</v>
      </c>
      <c r="S117" s="46">
        <f t="shared" ca="1" si="65"/>
        <v>0</v>
      </c>
      <c r="T117" s="46">
        <f t="shared" ca="1" si="65"/>
        <v>0</v>
      </c>
      <c r="U117" s="46">
        <f t="shared" ca="1" si="65"/>
        <v>0</v>
      </c>
      <c r="V117" s="46">
        <f t="shared" ca="1" si="65"/>
        <v>0</v>
      </c>
      <c r="W117" s="46">
        <f t="shared" ca="1" si="65"/>
        <v>0</v>
      </c>
      <c r="X117" s="46">
        <f t="shared" ca="1" si="65"/>
        <v>0</v>
      </c>
      <c r="Y117" s="46">
        <f t="shared" ca="1" si="60"/>
        <v>0</v>
      </c>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row>
    <row r="118" spans="3:80">
      <c r="C118" s="34" t="s">
        <v>109</v>
      </c>
      <c r="E118" s="46">
        <f t="shared" ref="E118:X118" ca="1" si="66">E81-E80</f>
        <v>0</v>
      </c>
      <c r="F118" s="46">
        <f t="shared" ca="1" si="66"/>
        <v>0</v>
      </c>
      <c r="G118" s="46">
        <f t="shared" ca="1" si="66"/>
        <v>0</v>
      </c>
      <c r="H118" s="46">
        <f t="shared" ca="1" si="66"/>
        <v>0</v>
      </c>
      <c r="I118" s="46">
        <f t="shared" ca="1" si="66"/>
        <v>0</v>
      </c>
      <c r="J118" s="46">
        <f t="shared" ca="1" si="66"/>
        <v>0</v>
      </c>
      <c r="K118" s="46">
        <f t="shared" ca="1" si="66"/>
        <v>0</v>
      </c>
      <c r="L118" s="46">
        <f t="shared" ca="1" si="66"/>
        <v>0</v>
      </c>
      <c r="M118" s="46">
        <f t="shared" ca="1" si="66"/>
        <v>0</v>
      </c>
      <c r="N118" s="46">
        <f t="shared" ca="1" si="66"/>
        <v>0</v>
      </c>
      <c r="O118" s="46">
        <f t="shared" ca="1" si="66"/>
        <v>0</v>
      </c>
      <c r="P118" s="46">
        <f t="shared" ca="1" si="66"/>
        <v>0</v>
      </c>
      <c r="Q118" s="46">
        <f t="shared" ca="1" si="66"/>
        <v>0</v>
      </c>
      <c r="R118" s="46">
        <f t="shared" ca="1" si="66"/>
        <v>0</v>
      </c>
      <c r="S118" s="46">
        <f t="shared" ca="1" si="66"/>
        <v>0</v>
      </c>
      <c r="T118" s="46">
        <f t="shared" ca="1" si="66"/>
        <v>0</v>
      </c>
      <c r="U118" s="46">
        <f t="shared" ca="1" si="66"/>
        <v>0</v>
      </c>
      <c r="V118" s="46">
        <f t="shared" ca="1" si="66"/>
        <v>0</v>
      </c>
      <c r="W118" s="46">
        <f t="shared" ca="1" si="66"/>
        <v>0</v>
      </c>
      <c r="X118" s="46">
        <f t="shared" ca="1" si="66"/>
        <v>0</v>
      </c>
      <c r="Y118" s="46">
        <f t="shared" ca="1" si="60"/>
        <v>0</v>
      </c>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row>
    <row r="119" spans="3:80">
      <c r="C119" s="34" t="s">
        <v>112</v>
      </c>
      <c r="E119" s="46">
        <f t="shared" ref="E119:X119" ca="1" si="67">E82-E81</f>
        <v>0</v>
      </c>
      <c r="F119" s="46">
        <f t="shared" ca="1" si="67"/>
        <v>0</v>
      </c>
      <c r="G119" s="46">
        <f t="shared" ca="1" si="67"/>
        <v>0</v>
      </c>
      <c r="H119" s="46">
        <f t="shared" ca="1" si="67"/>
        <v>0</v>
      </c>
      <c r="I119" s="46">
        <f t="shared" ca="1" si="67"/>
        <v>0</v>
      </c>
      <c r="J119" s="46">
        <f t="shared" ca="1" si="67"/>
        <v>0</v>
      </c>
      <c r="K119" s="46">
        <f t="shared" ca="1" si="67"/>
        <v>0</v>
      </c>
      <c r="L119" s="46">
        <f t="shared" ca="1" si="67"/>
        <v>0</v>
      </c>
      <c r="M119" s="46">
        <f t="shared" ca="1" si="67"/>
        <v>0</v>
      </c>
      <c r="N119" s="46">
        <f t="shared" ca="1" si="67"/>
        <v>0</v>
      </c>
      <c r="O119" s="46">
        <f t="shared" ca="1" si="67"/>
        <v>0</v>
      </c>
      <c r="P119" s="46">
        <f t="shared" ca="1" si="67"/>
        <v>0</v>
      </c>
      <c r="Q119" s="46">
        <f t="shared" ca="1" si="67"/>
        <v>0</v>
      </c>
      <c r="R119" s="46">
        <f t="shared" ca="1" si="67"/>
        <v>0</v>
      </c>
      <c r="S119" s="46">
        <f t="shared" ca="1" si="67"/>
        <v>0</v>
      </c>
      <c r="T119" s="46">
        <f t="shared" ca="1" si="67"/>
        <v>0</v>
      </c>
      <c r="U119" s="46">
        <f t="shared" ca="1" si="67"/>
        <v>0</v>
      </c>
      <c r="V119" s="46">
        <f t="shared" ca="1" si="67"/>
        <v>0</v>
      </c>
      <c r="W119" s="46">
        <f t="shared" ca="1" si="67"/>
        <v>0</v>
      </c>
      <c r="X119" s="46">
        <f t="shared" ca="1" si="67"/>
        <v>0</v>
      </c>
      <c r="Y119" s="46">
        <f t="shared" ca="1" si="60"/>
        <v>0</v>
      </c>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row>
    <row r="120" spans="3:80">
      <c r="C120" s="34" t="s">
        <v>115</v>
      </c>
      <c r="E120" s="46">
        <f t="shared" ref="E120:X120" ca="1" si="68">E83-E82</f>
        <v>0</v>
      </c>
      <c r="F120" s="46">
        <f t="shared" ca="1" si="68"/>
        <v>0</v>
      </c>
      <c r="G120" s="46">
        <f t="shared" ca="1" si="68"/>
        <v>0</v>
      </c>
      <c r="H120" s="46">
        <f t="shared" ca="1" si="68"/>
        <v>0</v>
      </c>
      <c r="I120" s="46">
        <f t="shared" ca="1" si="68"/>
        <v>0</v>
      </c>
      <c r="J120" s="46">
        <f t="shared" ca="1" si="68"/>
        <v>0</v>
      </c>
      <c r="K120" s="46">
        <f t="shared" ca="1" si="68"/>
        <v>0</v>
      </c>
      <c r="L120" s="46">
        <f t="shared" ca="1" si="68"/>
        <v>0</v>
      </c>
      <c r="M120" s="46">
        <f t="shared" ca="1" si="68"/>
        <v>0</v>
      </c>
      <c r="N120" s="46">
        <f t="shared" ca="1" si="68"/>
        <v>0</v>
      </c>
      <c r="O120" s="46">
        <f t="shared" ca="1" si="68"/>
        <v>0</v>
      </c>
      <c r="P120" s="46">
        <f t="shared" ca="1" si="68"/>
        <v>0</v>
      </c>
      <c r="Q120" s="46">
        <f t="shared" ca="1" si="68"/>
        <v>0</v>
      </c>
      <c r="R120" s="46">
        <f t="shared" ca="1" si="68"/>
        <v>0</v>
      </c>
      <c r="S120" s="46">
        <f t="shared" ca="1" si="68"/>
        <v>0</v>
      </c>
      <c r="T120" s="46">
        <f t="shared" ca="1" si="68"/>
        <v>0</v>
      </c>
      <c r="U120" s="46">
        <f t="shared" ca="1" si="68"/>
        <v>0</v>
      </c>
      <c r="V120" s="46">
        <f t="shared" ca="1" si="68"/>
        <v>0</v>
      </c>
      <c r="W120" s="46">
        <f t="shared" ca="1" si="68"/>
        <v>0</v>
      </c>
      <c r="X120" s="46">
        <f t="shared" ca="1" si="68"/>
        <v>0</v>
      </c>
      <c r="Y120" s="46">
        <f t="shared" ca="1" si="60"/>
        <v>0</v>
      </c>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row>
    <row r="121" spans="3:80">
      <c r="C121" s="9" t="s">
        <v>381</v>
      </c>
      <c r="E121" s="46">
        <f t="shared" ref="E121:X121" ca="1" si="69">E84-E83</f>
        <v>0</v>
      </c>
      <c r="F121" s="46">
        <f t="shared" ca="1" si="69"/>
        <v>0</v>
      </c>
      <c r="G121" s="46">
        <f t="shared" ca="1" si="69"/>
        <v>0</v>
      </c>
      <c r="H121" s="46">
        <f t="shared" ca="1" si="69"/>
        <v>0</v>
      </c>
      <c r="I121" s="46">
        <f t="shared" ca="1" si="69"/>
        <v>0</v>
      </c>
      <c r="J121" s="46">
        <f t="shared" ca="1" si="69"/>
        <v>0</v>
      </c>
      <c r="K121" s="46">
        <f t="shared" ca="1" si="69"/>
        <v>0</v>
      </c>
      <c r="L121" s="46">
        <f t="shared" ca="1" si="69"/>
        <v>0</v>
      </c>
      <c r="M121" s="46">
        <f t="shared" ca="1" si="69"/>
        <v>0</v>
      </c>
      <c r="N121" s="46">
        <f t="shared" ca="1" si="69"/>
        <v>0</v>
      </c>
      <c r="O121" s="46">
        <f t="shared" ca="1" si="69"/>
        <v>0</v>
      </c>
      <c r="P121" s="46">
        <f t="shared" ca="1" si="69"/>
        <v>0</v>
      </c>
      <c r="Q121" s="46">
        <f t="shared" ca="1" si="69"/>
        <v>0</v>
      </c>
      <c r="R121" s="46">
        <f t="shared" ca="1" si="69"/>
        <v>0</v>
      </c>
      <c r="S121" s="46">
        <f t="shared" ca="1" si="69"/>
        <v>0</v>
      </c>
      <c r="T121" s="46">
        <f t="shared" ca="1" si="69"/>
        <v>0</v>
      </c>
      <c r="U121" s="46">
        <f t="shared" ca="1" si="69"/>
        <v>0</v>
      </c>
      <c r="V121" s="46">
        <f t="shared" ca="1" si="69"/>
        <v>0</v>
      </c>
      <c r="W121" s="46">
        <f t="shared" ca="1" si="69"/>
        <v>0</v>
      </c>
      <c r="X121" s="46">
        <f t="shared" ca="1" si="69"/>
        <v>0</v>
      </c>
      <c r="Y121" s="46">
        <f t="shared" ca="1" si="60"/>
        <v>0</v>
      </c>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row>
    <row r="122" spans="3:80">
      <c r="C122" s="9" t="s">
        <v>352</v>
      </c>
      <c r="E122" s="46">
        <f t="shared" ref="E122:X122" ca="1" si="70">E85-E84</f>
        <v>0</v>
      </c>
      <c r="F122" s="46">
        <f t="shared" ca="1" si="70"/>
        <v>0</v>
      </c>
      <c r="G122" s="46">
        <f t="shared" ca="1" si="70"/>
        <v>0</v>
      </c>
      <c r="H122" s="46">
        <f t="shared" ca="1" si="70"/>
        <v>0</v>
      </c>
      <c r="I122" s="46">
        <f t="shared" ca="1" si="70"/>
        <v>0</v>
      </c>
      <c r="J122" s="46">
        <f t="shared" ca="1" si="70"/>
        <v>0</v>
      </c>
      <c r="K122" s="46">
        <f t="shared" ca="1" si="70"/>
        <v>0</v>
      </c>
      <c r="L122" s="46">
        <f t="shared" ca="1" si="70"/>
        <v>0</v>
      </c>
      <c r="M122" s="46">
        <f t="shared" ca="1" si="70"/>
        <v>0</v>
      </c>
      <c r="N122" s="46">
        <f t="shared" ca="1" si="70"/>
        <v>0</v>
      </c>
      <c r="O122" s="46">
        <f t="shared" ca="1" si="70"/>
        <v>0</v>
      </c>
      <c r="P122" s="46">
        <f t="shared" ca="1" si="70"/>
        <v>0</v>
      </c>
      <c r="Q122" s="46">
        <f t="shared" ca="1" si="70"/>
        <v>0</v>
      </c>
      <c r="R122" s="46">
        <f t="shared" ca="1" si="70"/>
        <v>0</v>
      </c>
      <c r="S122" s="46">
        <f t="shared" ca="1" si="70"/>
        <v>0</v>
      </c>
      <c r="T122" s="46">
        <f t="shared" ca="1" si="70"/>
        <v>0</v>
      </c>
      <c r="U122" s="46">
        <f t="shared" ca="1" si="70"/>
        <v>0</v>
      </c>
      <c r="V122" s="46">
        <f t="shared" ca="1" si="70"/>
        <v>0</v>
      </c>
      <c r="W122" s="46">
        <f t="shared" ca="1" si="70"/>
        <v>0</v>
      </c>
      <c r="X122" s="46">
        <f t="shared" ca="1" si="70"/>
        <v>0</v>
      </c>
      <c r="Y122" s="46">
        <f t="shared" ca="1" si="60"/>
        <v>0</v>
      </c>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row>
    <row r="123" spans="3:80">
      <c r="C123" s="9" t="s">
        <v>355</v>
      </c>
      <c r="E123" s="46">
        <f t="shared" ref="E123:X123" ca="1" si="71">E86-E85</f>
        <v>0</v>
      </c>
      <c r="F123" s="46">
        <f t="shared" ca="1" si="71"/>
        <v>0</v>
      </c>
      <c r="G123" s="46">
        <f t="shared" ca="1" si="71"/>
        <v>0</v>
      </c>
      <c r="H123" s="46">
        <f t="shared" ca="1" si="71"/>
        <v>0</v>
      </c>
      <c r="I123" s="46">
        <f t="shared" ca="1" si="71"/>
        <v>0</v>
      </c>
      <c r="J123" s="46">
        <f t="shared" ca="1" si="71"/>
        <v>0</v>
      </c>
      <c r="K123" s="46">
        <f t="shared" ca="1" si="71"/>
        <v>0</v>
      </c>
      <c r="L123" s="46">
        <f t="shared" ca="1" si="71"/>
        <v>0</v>
      </c>
      <c r="M123" s="46">
        <f t="shared" ca="1" si="71"/>
        <v>0</v>
      </c>
      <c r="N123" s="46">
        <f t="shared" ca="1" si="71"/>
        <v>0</v>
      </c>
      <c r="O123" s="46">
        <f t="shared" ca="1" si="71"/>
        <v>0</v>
      </c>
      <c r="P123" s="46">
        <f t="shared" ca="1" si="71"/>
        <v>0</v>
      </c>
      <c r="Q123" s="46">
        <f t="shared" ca="1" si="71"/>
        <v>0</v>
      </c>
      <c r="R123" s="46">
        <f t="shared" ca="1" si="71"/>
        <v>0</v>
      </c>
      <c r="S123" s="46">
        <f t="shared" ca="1" si="71"/>
        <v>0</v>
      </c>
      <c r="T123" s="46">
        <f t="shared" ca="1" si="71"/>
        <v>0</v>
      </c>
      <c r="U123" s="46">
        <f t="shared" ca="1" si="71"/>
        <v>0</v>
      </c>
      <c r="V123" s="46">
        <f t="shared" ca="1" si="71"/>
        <v>0</v>
      </c>
      <c r="W123" s="46">
        <f t="shared" ca="1" si="71"/>
        <v>0</v>
      </c>
      <c r="X123" s="46">
        <f t="shared" ca="1" si="71"/>
        <v>0</v>
      </c>
      <c r="Y123" s="46">
        <f t="shared" ca="1" si="60"/>
        <v>0</v>
      </c>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row>
    <row r="124" spans="3:80">
      <c r="C124" s="9" t="s">
        <v>358</v>
      </c>
      <c r="E124" s="46">
        <f t="shared" ref="E124:X124" ca="1" si="72">E87-E86</f>
        <v>0</v>
      </c>
      <c r="F124" s="46">
        <f t="shared" ca="1" si="72"/>
        <v>0</v>
      </c>
      <c r="G124" s="46">
        <f t="shared" ca="1" si="72"/>
        <v>0</v>
      </c>
      <c r="H124" s="46">
        <f t="shared" ca="1" si="72"/>
        <v>0</v>
      </c>
      <c r="I124" s="46">
        <f t="shared" ca="1" si="72"/>
        <v>0</v>
      </c>
      <c r="J124" s="46">
        <f t="shared" ca="1" si="72"/>
        <v>0</v>
      </c>
      <c r="K124" s="46">
        <f t="shared" ca="1" si="72"/>
        <v>0</v>
      </c>
      <c r="L124" s="46">
        <f t="shared" ca="1" si="72"/>
        <v>0</v>
      </c>
      <c r="M124" s="46">
        <f t="shared" ca="1" si="72"/>
        <v>0</v>
      </c>
      <c r="N124" s="46">
        <f t="shared" ca="1" si="72"/>
        <v>0</v>
      </c>
      <c r="O124" s="46">
        <f t="shared" ca="1" si="72"/>
        <v>0</v>
      </c>
      <c r="P124" s="46">
        <f t="shared" ca="1" si="72"/>
        <v>0</v>
      </c>
      <c r="Q124" s="46">
        <f t="shared" ca="1" si="72"/>
        <v>0</v>
      </c>
      <c r="R124" s="46">
        <f t="shared" ca="1" si="72"/>
        <v>0</v>
      </c>
      <c r="S124" s="46">
        <f t="shared" ca="1" si="72"/>
        <v>0</v>
      </c>
      <c r="T124" s="46">
        <f t="shared" ca="1" si="72"/>
        <v>0</v>
      </c>
      <c r="U124" s="46">
        <f t="shared" ca="1" si="72"/>
        <v>0</v>
      </c>
      <c r="V124" s="46">
        <f t="shared" ca="1" si="72"/>
        <v>0</v>
      </c>
      <c r="W124" s="46">
        <f t="shared" ca="1" si="72"/>
        <v>0</v>
      </c>
      <c r="X124" s="46">
        <f t="shared" ca="1" si="72"/>
        <v>0</v>
      </c>
      <c r="Y124" s="46">
        <f t="shared" ca="1" si="60"/>
        <v>0</v>
      </c>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row>
    <row r="125" spans="3:80">
      <c r="C125" s="9" t="s">
        <v>361</v>
      </c>
      <c r="E125" s="46">
        <f t="shared" ref="E125:X125" ca="1" si="73">E88-E87</f>
        <v>0</v>
      </c>
      <c r="F125" s="46">
        <f t="shared" ca="1" si="73"/>
        <v>0</v>
      </c>
      <c r="G125" s="46">
        <f t="shared" ca="1" si="73"/>
        <v>0</v>
      </c>
      <c r="H125" s="46">
        <f t="shared" ca="1" si="73"/>
        <v>0</v>
      </c>
      <c r="I125" s="46">
        <f t="shared" ca="1" si="73"/>
        <v>0</v>
      </c>
      <c r="J125" s="46">
        <f t="shared" ca="1" si="73"/>
        <v>0</v>
      </c>
      <c r="K125" s="46">
        <f t="shared" ca="1" si="73"/>
        <v>0</v>
      </c>
      <c r="L125" s="46">
        <f t="shared" ca="1" si="73"/>
        <v>0</v>
      </c>
      <c r="M125" s="46">
        <f t="shared" ca="1" si="73"/>
        <v>0</v>
      </c>
      <c r="N125" s="46">
        <f t="shared" ca="1" si="73"/>
        <v>0</v>
      </c>
      <c r="O125" s="46">
        <f t="shared" ca="1" si="73"/>
        <v>0</v>
      </c>
      <c r="P125" s="46">
        <f t="shared" ca="1" si="73"/>
        <v>0</v>
      </c>
      <c r="Q125" s="46">
        <f t="shared" ca="1" si="73"/>
        <v>0</v>
      </c>
      <c r="R125" s="46">
        <f t="shared" ca="1" si="73"/>
        <v>0</v>
      </c>
      <c r="S125" s="46">
        <f t="shared" ca="1" si="73"/>
        <v>0</v>
      </c>
      <c r="T125" s="46">
        <f t="shared" ca="1" si="73"/>
        <v>0</v>
      </c>
      <c r="U125" s="46">
        <f t="shared" ca="1" si="73"/>
        <v>0</v>
      </c>
      <c r="V125" s="46">
        <f t="shared" ca="1" si="73"/>
        <v>0</v>
      </c>
      <c r="W125" s="46">
        <f t="shared" ca="1" si="73"/>
        <v>0</v>
      </c>
      <c r="X125" s="46">
        <f t="shared" ca="1" si="73"/>
        <v>0</v>
      </c>
      <c r="Y125" s="46">
        <f t="shared" ca="1" si="60"/>
        <v>0</v>
      </c>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row>
    <row r="126" spans="3:80">
      <c r="C126" s="9" t="s">
        <v>364</v>
      </c>
      <c r="E126" s="46">
        <f t="shared" ref="E126:X126" ca="1" si="74">E89-E88</f>
        <v>0</v>
      </c>
      <c r="F126" s="46">
        <f t="shared" ca="1" si="74"/>
        <v>0</v>
      </c>
      <c r="G126" s="46">
        <f t="shared" ca="1" si="74"/>
        <v>0</v>
      </c>
      <c r="H126" s="46">
        <f t="shared" ca="1" si="74"/>
        <v>0</v>
      </c>
      <c r="I126" s="46">
        <f t="shared" ca="1" si="74"/>
        <v>0</v>
      </c>
      <c r="J126" s="46">
        <f t="shared" ca="1" si="74"/>
        <v>0</v>
      </c>
      <c r="K126" s="46">
        <f t="shared" ca="1" si="74"/>
        <v>0</v>
      </c>
      <c r="L126" s="46">
        <f t="shared" ca="1" si="74"/>
        <v>0</v>
      </c>
      <c r="M126" s="46">
        <f t="shared" ca="1" si="74"/>
        <v>0</v>
      </c>
      <c r="N126" s="46">
        <f t="shared" ca="1" si="74"/>
        <v>0</v>
      </c>
      <c r="O126" s="46">
        <f t="shared" ca="1" si="74"/>
        <v>0</v>
      </c>
      <c r="P126" s="46">
        <f t="shared" ca="1" si="74"/>
        <v>0</v>
      </c>
      <c r="Q126" s="46">
        <f t="shared" ca="1" si="74"/>
        <v>0</v>
      </c>
      <c r="R126" s="46">
        <f t="shared" ca="1" si="74"/>
        <v>0</v>
      </c>
      <c r="S126" s="46">
        <f t="shared" ca="1" si="74"/>
        <v>0</v>
      </c>
      <c r="T126" s="46">
        <f t="shared" ca="1" si="74"/>
        <v>0</v>
      </c>
      <c r="U126" s="46">
        <f t="shared" ca="1" si="74"/>
        <v>0</v>
      </c>
      <c r="V126" s="46">
        <f t="shared" ca="1" si="74"/>
        <v>0</v>
      </c>
      <c r="W126" s="46">
        <f t="shared" ca="1" si="74"/>
        <v>0</v>
      </c>
      <c r="X126" s="46">
        <f t="shared" ca="1" si="74"/>
        <v>0</v>
      </c>
      <c r="Y126" s="46">
        <f t="shared" ca="1" si="60"/>
        <v>0</v>
      </c>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row>
    <row r="127" spans="3:80">
      <c r="C127" s="9" t="s">
        <v>367</v>
      </c>
      <c r="E127" s="46">
        <f t="shared" ref="E127:X127" ca="1" si="75">E90-E89</f>
        <v>0</v>
      </c>
      <c r="F127" s="46">
        <f t="shared" ca="1" si="75"/>
        <v>0</v>
      </c>
      <c r="G127" s="46">
        <f t="shared" ca="1" si="75"/>
        <v>0</v>
      </c>
      <c r="H127" s="46">
        <f t="shared" ca="1" si="75"/>
        <v>0</v>
      </c>
      <c r="I127" s="46">
        <f t="shared" ca="1" si="75"/>
        <v>0</v>
      </c>
      <c r="J127" s="46">
        <f t="shared" ca="1" si="75"/>
        <v>0</v>
      </c>
      <c r="K127" s="46">
        <f t="shared" ca="1" si="75"/>
        <v>0</v>
      </c>
      <c r="L127" s="46">
        <f t="shared" ca="1" si="75"/>
        <v>0</v>
      </c>
      <c r="M127" s="46">
        <f t="shared" ca="1" si="75"/>
        <v>0</v>
      </c>
      <c r="N127" s="46">
        <f t="shared" ca="1" si="75"/>
        <v>0</v>
      </c>
      <c r="O127" s="46">
        <f t="shared" ca="1" si="75"/>
        <v>0</v>
      </c>
      <c r="P127" s="46">
        <f t="shared" ca="1" si="75"/>
        <v>0</v>
      </c>
      <c r="Q127" s="46">
        <f t="shared" ca="1" si="75"/>
        <v>0</v>
      </c>
      <c r="R127" s="46">
        <f t="shared" ca="1" si="75"/>
        <v>0</v>
      </c>
      <c r="S127" s="46">
        <f t="shared" ca="1" si="75"/>
        <v>0</v>
      </c>
      <c r="T127" s="46">
        <f t="shared" ca="1" si="75"/>
        <v>0</v>
      </c>
      <c r="U127" s="46">
        <f t="shared" ca="1" si="75"/>
        <v>0</v>
      </c>
      <c r="V127" s="46">
        <f t="shared" ca="1" si="75"/>
        <v>0</v>
      </c>
      <c r="W127" s="46">
        <f t="shared" ca="1" si="75"/>
        <v>0</v>
      </c>
      <c r="X127" s="46">
        <f t="shared" ca="1" si="75"/>
        <v>0</v>
      </c>
      <c r="Y127" s="46">
        <f t="shared" ca="1" si="60"/>
        <v>0</v>
      </c>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c r="BS127" s="37"/>
      <c r="BT127" s="37"/>
      <c r="BU127" s="37"/>
      <c r="BV127" s="37"/>
      <c r="BW127" s="37"/>
      <c r="BX127" s="37"/>
      <c r="BY127" s="37"/>
      <c r="BZ127" s="37"/>
      <c r="CA127" s="37"/>
      <c r="CB127" s="37"/>
    </row>
    <row r="128" spans="3:80">
      <c r="C128" s="9" t="s">
        <v>370</v>
      </c>
      <c r="E128" s="46">
        <f t="shared" ref="E128:X128" ca="1" si="76">E91-E90</f>
        <v>0</v>
      </c>
      <c r="F128" s="46">
        <f t="shared" ca="1" si="76"/>
        <v>0</v>
      </c>
      <c r="G128" s="46">
        <f t="shared" ca="1" si="76"/>
        <v>0</v>
      </c>
      <c r="H128" s="46">
        <f t="shared" ca="1" si="76"/>
        <v>0</v>
      </c>
      <c r="I128" s="46">
        <f t="shared" ca="1" si="76"/>
        <v>0</v>
      </c>
      <c r="J128" s="46">
        <f t="shared" ca="1" si="76"/>
        <v>0</v>
      </c>
      <c r="K128" s="46">
        <f t="shared" ca="1" si="76"/>
        <v>0</v>
      </c>
      <c r="L128" s="46">
        <f t="shared" ca="1" si="76"/>
        <v>0</v>
      </c>
      <c r="M128" s="46">
        <f t="shared" ca="1" si="76"/>
        <v>0</v>
      </c>
      <c r="N128" s="46">
        <f t="shared" ca="1" si="76"/>
        <v>0</v>
      </c>
      <c r="O128" s="46">
        <f t="shared" ca="1" si="76"/>
        <v>0</v>
      </c>
      <c r="P128" s="46">
        <f t="shared" ca="1" si="76"/>
        <v>0</v>
      </c>
      <c r="Q128" s="46">
        <f t="shared" ca="1" si="76"/>
        <v>0</v>
      </c>
      <c r="R128" s="46">
        <f t="shared" ca="1" si="76"/>
        <v>0</v>
      </c>
      <c r="S128" s="46">
        <f t="shared" ca="1" si="76"/>
        <v>0</v>
      </c>
      <c r="T128" s="46">
        <f t="shared" ca="1" si="76"/>
        <v>0</v>
      </c>
      <c r="U128" s="46">
        <f t="shared" ca="1" si="76"/>
        <v>0</v>
      </c>
      <c r="V128" s="46">
        <f t="shared" ca="1" si="76"/>
        <v>0</v>
      </c>
      <c r="W128" s="46">
        <f t="shared" ca="1" si="76"/>
        <v>0</v>
      </c>
      <c r="X128" s="46">
        <f t="shared" ca="1" si="76"/>
        <v>0</v>
      </c>
      <c r="Y128" s="46">
        <f t="shared" ca="1" si="60"/>
        <v>0</v>
      </c>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c r="BG128" s="37"/>
      <c r="BH128" s="37"/>
      <c r="BI128" s="37"/>
      <c r="BJ128" s="37"/>
      <c r="BK128" s="37"/>
      <c r="BL128" s="37"/>
      <c r="BM128" s="37"/>
      <c r="BN128" s="37"/>
      <c r="BO128" s="37"/>
      <c r="BP128" s="37"/>
      <c r="BQ128" s="37"/>
      <c r="BR128" s="37"/>
      <c r="BS128" s="37"/>
      <c r="BT128" s="37"/>
      <c r="BU128" s="37"/>
      <c r="BV128" s="37"/>
      <c r="BW128" s="37"/>
      <c r="BX128" s="37"/>
      <c r="BY128" s="37"/>
      <c r="BZ128" s="37"/>
      <c r="CA128" s="37"/>
      <c r="CB128" s="37"/>
    </row>
    <row r="129" spans="3:80">
      <c r="C129" s="9" t="s">
        <v>373</v>
      </c>
      <c r="E129" s="46">
        <f t="shared" ref="E129:X129" ca="1" si="77">E92-E91</f>
        <v>0</v>
      </c>
      <c r="F129" s="46">
        <f t="shared" ca="1" si="77"/>
        <v>0</v>
      </c>
      <c r="G129" s="46">
        <f t="shared" ca="1" si="77"/>
        <v>0</v>
      </c>
      <c r="H129" s="46">
        <f t="shared" ca="1" si="77"/>
        <v>0</v>
      </c>
      <c r="I129" s="46">
        <f t="shared" ca="1" si="77"/>
        <v>0</v>
      </c>
      <c r="J129" s="46">
        <f t="shared" ca="1" si="77"/>
        <v>0</v>
      </c>
      <c r="K129" s="46">
        <f t="shared" ca="1" si="77"/>
        <v>0</v>
      </c>
      <c r="L129" s="46">
        <f t="shared" ca="1" si="77"/>
        <v>0</v>
      </c>
      <c r="M129" s="46">
        <f t="shared" ca="1" si="77"/>
        <v>0</v>
      </c>
      <c r="N129" s="46">
        <f t="shared" ca="1" si="77"/>
        <v>0</v>
      </c>
      <c r="O129" s="46">
        <f t="shared" ca="1" si="77"/>
        <v>0</v>
      </c>
      <c r="P129" s="46">
        <f t="shared" ca="1" si="77"/>
        <v>0</v>
      </c>
      <c r="Q129" s="46">
        <f t="shared" ca="1" si="77"/>
        <v>0</v>
      </c>
      <c r="R129" s="46">
        <f t="shared" ca="1" si="77"/>
        <v>0</v>
      </c>
      <c r="S129" s="46">
        <f t="shared" ca="1" si="77"/>
        <v>0</v>
      </c>
      <c r="T129" s="46">
        <f t="shared" ca="1" si="77"/>
        <v>0</v>
      </c>
      <c r="U129" s="46">
        <f t="shared" ca="1" si="77"/>
        <v>0</v>
      </c>
      <c r="V129" s="46">
        <f t="shared" ca="1" si="77"/>
        <v>0</v>
      </c>
      <c r="W129" s="46">
        <f t="shared" ca="1" si="77"/>
        <v>0</v>
      </c>
      <c r="X129" s="46">
        <f t="shared" ca="1" si="77"/>
        <v>0</v>
      </c>
      <c r="Y129" s="46">
        <f t="shared" ca="1" si="60"/>
        <v>0</v>
      </c>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c r="BF129" s="37"/>
      <c r="BG129" s="37"/>
      <c r="BH129" s="37"/>
      <c r="BI129" s="37"/>
      <c r="BJ129" s="37"/>
      <c r="BK129" s="37"/>
      <c r="BL129" s="37"/>
      <c r="BM129" s="37"/>
      <c r="BN129" s="37"/>
      <c r="BO129" s="37"/>
      <c r="BP129" s="37"/>
      <c r="BQ129" s="37"/>
      <c r="BR129" s="37"/>
      <c r="BS129" s="37"/>
      <c r="BT129" s="37"/>
      <c r="BU129" s="37"/>
      <c r="BV129" s="37"/>
      <c r="BW129" s="37"/>
      <c r="BX129" s="37"/>
      <c r="BY129" s="37"/>
      <c r="BZ129" s="37"/>
      <c r="CA129" s="37"/>
      <c r="CB129" s="37"/>
    </row>
    <row r="130" spans="3:80">
      <c r="C130" s="9" t="s">
        <v>376</v>
      </c>
      <c r="E130" s="46">
        <f t="shared" ref="E130:X130" ca="1" si="78">E93-E92</f>
        <v>0</v>
      </c>
      <c r="F130" s="46">
        <f t="shared" ca="1" si="78"/>
        <v>0</v>
      </c>
      <c r="G130" s="46">
        <f t="shared" ca="1" si="78"/>
        <v>0</v>
      </c>
      <c r="H130" s="46">
        <f t="shared" ca="1" si="78"/>
        <v>0</v>
      </c>
      <c r="I130" s="46">
        <f t="shared" ca="1" si="78"/>
        <v>0</v>
      </c>
      <c r="J130" s="46">
        <f t="shared" ca="1" si="78"/>
        <v>0</v>
      </c>
      <c r="K130" s="46">
        <f t="shared" ca="1" si="78"/>
        <v>0</v>
      </c>
      <c r="L130" s="46">
        <f t="shared" ca="1" si="78"/>
        <v>0</v>
      </c>
      <c r="M130" s="46">
        <f t="shared" ca="1" si="78"/>
        <v>0</v>
      </c>
      <c r="N130" s="46">
        <f t="shared" ca="1" si="78"/>
        <v>0</v>
      </c>
      <c r="O130" s="46">
        <f t="shared" ca="1" si="78"/>
        <v>0</v>
      </c>
      <c r="P130" s="46">
        <f t="shared" ca="1" si="78"/>
        <v>0</v>
      </c>
      <c r="Q130" s="46">
        <f t="shared" ca="1" si="78"/>
        <v>0</v>
      </c>
      <c r="R130" s="46">
        <f t="shared" ca="1" si="78"/>
        <v>0</v>
      </c>
      <c r="S130" s="46">
        <f t="shared" ca="1" si="78"/>
        <v>0</v>
      </c>
      <c r="T130" s="46">
        <f t="shared" ca="1" si="78"/>
        <v>0</v>
      </c>
      <c r="U130" s="46">
        <f t="shared" ca="1" si="78"/>
        <v>0</v>
      </c>
      <c r="V130" s="46">
        <f t="shared" ca="1" si="78"/>
        <v>0</v>
      </c>
      <c r="W130" s="46">
        <f t="shared" ca="1" si="78"/>
        <v>0</v>
      </c>
      <c r="X130" s="46">
        <f t="shared" ca="1" si="78"/>
        <v>0</v>
      </c>
      <c r="Y130" s="46">
        <f t="shared" ca="1" si="60"/>
        <v>0</v>
      </c>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c r="BF130" s="37"/>
      <c r="BG130" s="37"/>
      <c r="BH130" s="37"/>
      <c r="BI130" s="37"/>
      <c r="BJ130" s="37"/>
      <c r="BK130" s="37"/>
      <c r="BL130" s="37"/>
      <c r="BM130" s="37"/>
      <c r="BN130" s="37"/>
      <c r="BO130" s="37"/>
      <c r="BP130" s="37"/>
      <c r="BQ130" s="37"/>
      <c r="BR130" s="37"/>
      <c r="BS130" s="37"/>
      <c r="BT130" s="37"/>
      <c r="BU130" s="37"/>
      <c r="BV130" s="37"/>
      <c r="BW130" s="37"/>
      <c r="BX130" s="37"/>
      <c r="BY130" s="37"/>
      <c r="BZ130" s="37"/>
      <c r="CA130" s="37"/>
      <c r="CB130" s="37"/>
    </row>
    <row r="131" spans="3:80">
      <c r="C131" s="9" t="s">
        <v>379</v>
      </c>
      <c r="E131" s="46">
        <f t="shared" ref="E131:X131" ca="1" si="79">E94-E83</f>
        <v>0</v>
      </c>
      <c r="F131" s="46">
        <f t="shared" ca="1" si="79"/>
        <v>0</v>
      </c>
      <c r="G131" s="46">
        <f t="shared" ca="1" si="79"/>
        <v>0</v>
      </c>
      <c r="H131" s="46">
        <f t="shared" ca="1" si="79"/>
        <v>0</v>
      </c>
      <c r="I131" s="46">
        <f t="shared" ca="1" si="79"/>
        <v>0</v>
      </c>
      <c r="J131" s="46">
        <f t="shared" ca="1" si="79"/>
        <v>0</v>
      </c>
      <c r="K131" s="46">
        <f t="shared" ca="1" si="79"/>
        <v>0</v>
      </c>
      <c r="L131" s="46">
        <f t="shared" ca="1" si="79"/>
        <v>0</v>
      </c>
      <c r="M131" s="46">
        <f t="shared" ca="1" si="79"/>
        <v>0</v>
      </c>
      <c r="N131" s="46">
        <f t="shared" ca="1" si="79"/>
        <v>0</v>
      </c>
      <c r="O131" s="46">
        <f t="shared" ca="1" si="79"/>
        <v>0</v>
      </c>
      <c r="P131" s="46">
        <f t="shared" ca="1" si="79"/>
        <v>0</v>
      </c>
      <c r="Q131" s="46">
        <f t="shared" ca="1" si="79"/>
        <v>0</v>
      </c>
      <c r="R131" s="46">
        <f t="shared" ca="1" si="79"/>
        <v>0</v>
      </c>
      <c r="S131" s="46">
        <f t="shared" ca="1" si="79"/>
        <v>0</v>
      </c>
      <c r="T131" s="46">
        <f t="shared" ca="1" si="79"/>
        <v>0</v>
      </c>
      <c r="U131" s="46">
        <f t="shared" ca="1" si="79"/>
        <v>0</v>
      </c>
      <c r="V131" s="46">
        <f t="shared" ca="1" si="79"/>
        <v>0</v>
      </c>
      <c r="W131" s="46">
        <f t="shared" ca="1" si="79"/>
        <v>0</v>
      </c>
      <c r="X131" s="46">
        <f t="shared" ca="1" si="79"/>
        <v>0</v>
      </c>
      <c r="Y131" s="46">
        <f t="shared" ca="1" si="60"/>
        <v>0</v>
      </c>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c r="BG131" s="37"/>
      <c r="BH131" s="37"/>
      <c r="BI131" s="37"/>
      <c r="BJ131" s="37"/>
      <c r="BK131" s="37"/>
      <c r="BL131" s="37"/>
      <c r="BM131" s="37"/>
      <c r="BN131" s="37"/>
      <c r="BO131" s="37"/>
      <c r="BP131" s="37"/>
      <c r="BQ131" s="37"/>
      <c r="BR131" s="37"/>
      <c r="BS131" s="37"/>
      <c r="BT131" s="37"/>
      <c r="BU131" s="37"/>
      <c r="BV131" s="37"/>
      <c r="BW131" s="37"/>
      <c r="BX131" s="37"/>
      <c r="BY131" s="37"/>
      <c r="BZ131" s="37"/>
      <c r="CA131" s="37"/>
      <c r="CB131" s="37"/>
    </row>
    <row r="132" spans="3:80">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row>
    <row r="133" spans="3:80" ht="15">
      <c r="C133" s="50" t="s">
        <v>123</v>
      </c>
      <c r="D133" s="51"/>
      <c r="E133" s="51">
        <f t="shared" ref="E133:X133" ca="1" si="80">SUM(E100:E131)</f>
        <v>4.4723004081387296E-3</v>
      </c>
      <c r="F133" s="51">
        <f t="shared" ca="1" si="80"/>
        <v>1.2829317999191693E-2</v>
      </c>
      <c r="G133" s="51">
        <f t="shared" ca="1" si="80"/>
        <v>2.6551428009501998E-2</v>
      </c>
      <c r="H133" s="51">
        <f t="shared" ca="1" si="80"/>
        <v>4.8335650579686529E-2</v>
      </c>
      <c r="I133" s="51">
        <f t="shared" ca="1" si="80"/>
        <v>8.0489192419566494E-2</v>
      </c>
      <c r="J133" s="51">
        <f t="shared" ca="1" si="80"/>
        <v>0.12234020990598082</v>
      </c>
      <c r="K133" s="51">
        <f t="shared" ca="1" si="80"/>
        <v>0.1792981481752432</v>
      </c>
      <c r="L133" s="51">
        <f t="shared" ca="1" si="80"/>
        <v>0.25632239726081629</v>
      </c>
      <c r="M133" s="51">
        <f t="shared" ca="1" si="80"/>
        <v>0.34901190633371459</v>
      </c>
      <c r="N133" s="51">
        <f t="shared" ca="1" si="80"/>
        <v>0.46963240791053046</v>
      </c>
      <c r="O133" s="51">
        <f t="shared" ca="1" si="80"/>
        <v>0.60217760071658111</v>
      </c>
      <c r="P133" s="51">
        <f t="shared" ca="1" si="80"/>
        <v>0.73019509412988659</v>
      </c>
      <c r="Q133" s="51">
        <f t="shared" ca="1" si="80"/>
        <v>0.84355487621855096</v>
      </c>
      <c r="R133" s="51">
        <f t="shared" ca="1" si="80"/>
        <v>0.96965279088369183</v>
      </c>
      <c r="S133" s="51">
        <f t="shared" ca="1" si="80"/>
        <v>1.0923517216164862</v>
      </c>
      <c r="T133" s="51">
        <f t="shared" ca="1" si="80"/>
        <v>1.1779755853386051</v>
      </c>
      <c r="U133" s="51">
        <f t="shared" ca="1" si="80"/>
        <v>1.2042571468255587</v>
      </c>
      <c r="V133" s="51">
        <f t="shared" ca="1" si="80"/>
        <v>1.2464967368020279</v>
      </c>
      <c r="W133" s="51">
        <f t="shared" ca="1" si="80"/>
        <v>1.2768728268564302</v>
      </c>
      <c r="X133" s="51">
        <f t="shared" ca="1" si="80"/>
        <v>1.2986830505026921</v>
      </c>
      <c r="Y133" s="51"/>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row>
    <row r="134" spans="3:80" ht="15">
      <c r="C134" s="50" t="s">
        <v>124</v>
      </c>
      <c r="D134" s="51"/>
      <c r="E134" s="51">
        <f ca="1">E133</f>
        <v>4.4723004081387296E-3</v>
      </c>
      <c r="F134" s="51">
        <f t="shared" ref="F134:X134" ca="1" si="81">E134+F133</f>
        <v>1.7301618407330424E-2</v>
      </c>
      <c r="G134" s="51">
        <f t="shared" ca="1" si="81"/>
        <v>4.3853046416832422E-2</v>
      </c>
      <c r="H134" s="51">
        <f t="shared" ca="1" si="81"/>
        <v>9.2188696996518951E-2</v>
      </c>
      <c r="I134" s="51">
        <f t="shared" ca="1" si="81"/>
        <v>0.17267788941608544</v>
      </c>
      <c r="J134" s="51">
        <f t="shared" ca="1" si="81"/>
        <v>0.29501809932206624</v>
      </c>
      <c r="K134" s="51">
        <f t="shared" ca="1" si="81"/>
        <v>0.47431624749730944</v>
      </c>
      <c r="L134" s="51">
        <f t="shared" ca="1" si="81"/>
        <v>0.73063864475812568</v>
      </c>
      <c r="M134" s="51">
        <f t="shared" ca="1" si="81"/>
        <v>1.0796505510918402</v>
      </c>
      <c r="N134" s="51">
        <f t="shared" ca="1" si="81"/>
        <v>1.5492829590023707</v>
      </c>
      <c r="O134" s="51">
        <f t="shared" ca="1" si="81"/>
        <v>2.1514605597189518</v>
      </c>
      <c r="P134" s="51">
        <f t="shared" ca="1" si="81"/>
        <v>2.8816556538488385</v>
      </c>
      <c r="Q134" s="51">
        <f t="shared" ca="1" si="81"/>
        <v>3.7252105300673897</v>
      </c>
      <c r="R134" s="51">
        <f t="shared" ca="1" si="81"/>
        <v>4.6948633209510815</v>
      </c>
      <c r="S134" s="51">
        <f t="shared" ca="1" si="81"/>
        <v>5.7872150425675679</v>
      </c>
      <c r="T134" s="51">
        <f t="shared" ca="1" si="81"/>
        <v>6.965190627906173</v>
      </c>
      <c r="U134" s="51">
        <f t="shared" ca="1" si="81"/>
        <v>8.1694477747317311</v>
      </c>
      <c r="V134" s="51">
        <f t="shared" ca="1" si="81"/>
        <v>9.415944511533759</v>
      </c>
      <c r="W134" s="51">
        <f t="shared" ca="1" si="81"/>
        <v>10.692817338390189</v>
      </c>
      <c r="X134" s="51">
        <f t="shared" ca="1" si="81"/>
        <v>11.991500388892881</v>
      </c>
      <c r="Y134" s="51">
        <f ca="1">SUM(Y100:Y131)</f>
        <v>11.991500388892883</v>
      </c>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row>
    <row r="139" spans="3:80">
      <c r="E139" s="41"/>
      <c r="F139" s="41"/>
      <c r="G139" s="41"/>
      <c r="H139" s="41"/>
      <c r="I139" s="41"/>
      <c r="J139" s="41"/>
      <c r="K139" s="41"/>
      <c r="L139" s="41"/>
      <c r="M139" s="41"/>
      <c r="N139" s="41"/>
      <c r="O139" s="41"/>
      <c r="P139" s="41"/>
      <c r="Q139" s="41"/>
      <c r="R139" s="41"/>
      <c r="S139" s="41"/>
      <c r="T139" s="41"/>
      <c r="U139" s="41"/>
      <c r="V139" s="41"/>
      <c r="W139" s="41"/>
      <c r="X139" s="41"/>
      <c r="Y139" s="41"/>
    </row>
    <row r="140" spans="3:80">
      <c r="E140" s="41"/>
      <c r="F140" s="41"/>
      <c r="G140" s="41"/>
      <c r="H140" s="41"/>
      <c r="I140" s="41"/>
      <c r="J140" s="41"/>
      <c r="K140" s="41"/>
      <c r="L140" s="41"/>
      <c r="M140" s="41"/>
      <c r="N140" s="41"/>
      <c r="O140" s="41"/>
      <c r="P140" s="41"/>
      <c r="Q140" s="41"/>
      <c r="R140" s="41"/>
      <c r="S140" s="41"/>
      <c r="T140" s="41"/>
      <c r="U140" s="41"/>
      <c r="V140" s="41"/>
      <c r="W140" s="41"/>
      <c r="X140" s="41"/>
      <c r="Y140" s="41"/>
    </row>
    <row r="141" spans="3:80" customFormat="1"/>
    <row r="142" spans="3:80" customFormat="1"/>
    <row r="143" spans="3:80" customFormat="1"/>
    <row r="144" spans="3:80" customFormat="1"/>
    <row r="145" spans="5:27" customFormat="1"/>
    <row r="146" spans="5:27" customFormat="1"/>
    <row r="147" spans="5:27" customFormat="1"/>
    <row r="148" spans="5:27">
      <c r="E148" s="41"/>
      <c r="F148" s="41"/>
      <c r="G148" s="41"/>
      <c r="H148" s="41"/>
      <c r="I148" s="41"/>
      <c r="J148" s="41"/>
      <c r="K148" s="41"/>
      <c r="L148" s="41"/>
      <c r="M148" s="41"/>
      <c r="N148" s="41"/>
      <c r="O148" s="41"/>
      <c r="P148" s="41"/>
      <c r="Q148" s="41"/>
      <c r="R148" s="41"/>
      <c r="S148" s="41"/>
      <c r="T148" s="41"/>
      <c r="U148" s="41"/>
      <c r="V148" s="41"/>
      <c r="W148" s="41"/>
      <c r="X148" s="41"/>
      <c r="Y148" s="41"/>
    </row>
    <row r="149" spans="5:27">
      <c r="E149" s="41"/>
      <c r="F149" s="41"/>
      <c r="G149" s="41"/>
      <c r="H149" s="41"/>
      <c r="I149" s="41"/>
      <c r="J149" s="41"/>
      <c r="K149" s="41"/>
      <c r="L149" s="41"/>
      <c r="M149" s="41"/>
      <c r="N149" s="41"/>
      <c r="O149" s="41"/>
      <c r="P149" s="41"/>
      <c r="Q149" s="41"/>
      <c r="R149" s="41"/>
      <c r="S149" s="41"/>
      <c r="T149" s="41"/>
      <c r="U149" s="41"/>
      <c r="V149" s="41"/>
      <c r="W149" s="41"/>
      <c r="X149" s="41"/>
      <c r="Y149" s="41"/>
      <c r="AA149" s="41">
        <f>SUM(E149:Y149)</f>
        <v>0</v>
      </c>
    </row>
  </sheetData>
  <mergeCells count="1">
    <mergeCell ref="B1:T6"/>
  </mergeCells>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sheetPr codeName="Sheet8"/>
  <dimension ref="A4:C14"/>
  <sheetViews>
    <sheetView workbookViewId="0">
      <selection activeCell="B10" sqref="B10"/>
    </sheetView>
  </sheetViews>
  <sheetFormatPr defaultRowHeight="12.75"/>
  <cols>
    <col min="1" max="1" width="19.140625" customWidth="1"/>
  </cols>
  <sheetData>
    <row r="4" spans="1:3">
      <c r="A4" t="s">
        <v>447</v>
      </c>
    </row>
    <row r="5" spans="1:3">
      <c r="B5" t="s">
        <v>41</v>
      </c>
    </row>
    <row r="6" spans="1:3">
      <c r="A6" t="s">
        <v>438</v>
      </c>
      <c r="B6" s="134">
        <v>0.49270284799997022</v>
      </c>
      <c r="C6" s="64"/>
    </row>
    <row r="7" spans="1:3">
      <c r="A7" t="s">
        <v>439</v>
      </c>
      <c r="B7" s="134">
        <v>0.17165811767641073</v>
      </c>
      <c r="C7" s="64"/>
    </row>
    <row r="8" spans="1:3">
      <c r="A8" t="s">
        <v>440</v>
      </c>
      <c r="B8" s="134">
        <v>0.14255540395549005</v>
      </c>
      <c r="C8" s="64"/>
    </row>
    <row r="9" spans="1:3">
      <c r="A9" t="s">
        <v>442</v>
      </c>
      <c r="B9" s="134">
        <v>2.7529701594224347E-2</v>
      </c>
    </row>
    <row r="10" spans="1:3">
      <c r="A10" t="s">
        <v>441</v>
      </c>
      <c r="B10" s="134">
        <v>6.6831678340669193E-2</v>
      </c>
    </row>
    <row r="11" spans="1:3">
      <c r="A11" t="s">
        <v>443</v>
      </c>
      <c r="B11" s="134">
        <v>4.9057647699737944E-2</v>
      </c>
    </row>
    <row r="12" spans="1:3">
      <c r="A12" t="s">
        <v>444</v>
      </c>
      <c r="B12" s="134">
        <v>1.9843372835079944E-2</v>
      </c>
      <c r="C12" s="64"/>
    </row>
    <row r="13" spans="1:3">
      <c r="A13" t="s">
        <v>445</v>
      </c>
      <c r="B13" s="134">
        <v>2.982122989841773E-2</v>
      </c>
    </row>
    <row r="14" spans="1:3">
      <c r="A14" t="s">
        <v>446</v>
      </c>
      <c r="B14" s="135">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EA13"/>
  <sheetViews>
    <sheetView workbookViewId="0">
      <selection sqref="A1:EA13"/>
    </sheetView>
  </sheetViews>
  <sheetFormatPr defaultRowHeight="12.75"/>
  <sheetData>
    <row r="1" spans="1:131" ht="13.5" thickBot="1">
      <c r="A1" s="52" t="s">
        <v>125</v>
      </c>
      <c r="B1" s="53"/>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row>
    <row r="2" spans="1:131" ht="13.5" thickBot="1">
      <c r="A2" s="55"/>
      <c r="B2" s="56"/>
      <c r="C2" s="57"/>
      <c r="D2" s="57"/>
      <c r="E2" s="57"/>
      <c r="F2" s="57"/>
      <c r="G2" s="57"/>
      <c r="H2" s="57"/>
      <c r="I2" s="57"/>
      <c r="J2" s="57"/>
      <c r="K2" s="57"/>
      <c r="L2" s="57"/>
      <c r="M2" s="57"/>
      <c r="N2" s="57"/>
      <c r="O2" s="58" t="s">
        <v>387</v>
      </c>
      <c r="P2" s="59"/>
      <c r="Q2" s="59"/>
      <c r="R2" s="59"/>
      <c r="S2" s="59"/>
      <c r="T2" s="59"/>
      <c r="U2" s="59"/>
      <c r="V2" s="59"/>
      <c r="W2" s="59"/>
      <c r="X2" s="59"/>
      <c r="Y2" s="59"/>
      <c r="Z2" s="60"/>
      <c r="AA2" s="57"/>
      <c r="AB2" s="58" t="s">
        <v>388</v>
      </c>
      <c r="AC2" s="59"/>
      <c r="AD2" s="59"/>
      <c r="AE2" s="59"/>
      <c r="AF2" s="59"/>
      <c r="AG2" s="59"/>
      <c r="AH2" s="59"/>
      <c r="AI2" s="59"/>
      <c r="AJ2" s="59"/>
      <c r="AK2" s="59"/>
      <c r="AL2" s="59"/>
      <c r="AM2" s="60"/>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row>
    <row r="3" spans="1:131" ht="191.25">
      <c r="A3" s="61" t="s">
        <v>126</v>
      </c>
      <c r="B3" s="62" t="s">
        <v>127</v>
      </c>
      <c r="C3" s="63" t="s">
        <v>128</v>
      </c>
      <c r="D3" s="63" t="s">
        <v>129</v>
      </c>
      <c r="E3" s="63" t="s">
        <v>130</v>
      </c>
      <c r="F3" s="63" t="s">
        <v>131</v>
      </c>
      <c r="G3" s="63" t="s">
        <v>132</v>
      </c>
      <c r="H3" s="63" t="s">
        <v>133</v>
      </c>
      <c r="I3" s="63" t="s">
        <v>134</v>
      </c>
      <c r="J3" s="63" t="s">
        <v>135</v>
      </c>
      <c r="K3" s="63" t="s">
        <v>136</v>
      </c>
      <c r="L3" s="63" t="s">
        <v>137</v>
      </c>
      <c r="M3" s="63" t="s">
        <v>138</v>
      </c>
      <c r="N3" s="63" t="s">
        <v>389</v>
      </c>
      <c r="O3" s="63" t="s">
        <v>139</v>
      </c>
      <c r="P3" s="63" t="s">
        <v>140</v>
      </c>
      <c r="Q3" s="63" t="s">
        <v>141</v>
      </c>
      <c r="R3" s="63" t="s">
        <v>142</v>
      </c>
      <c r="S3" s="63" t="s">
        <v>143</v>
      </c>
      <c r="T3" s="63" t="s">
        <v>144</v>
      </c>
      <c r="U3" s="63" t="s">
        <v>145</v>
      </c>
      <c r="V3" s="63" t="s">
        <v>146</v>
      </c>
      <c r="W3" s="63" t="s">
        <v>147</v>
      </c>
      <c r="X3" s="63" t="s">
        <v>148</v>
      </c>
      <c r="Y3" s="63" t="s">
        <v>149</v>
      </c>
      <c r="Z3" s="63" t="s">
        <v>150</v>
      </c>
      <c r="AA3" s="63"/>
      <c r="AB3" s="63" t="s">
        <v>139</v>
      </c>
      <c r="AC3" s="63" t="s">
        <v>140</v>
      </c>
      <c r="AD3" s="63" t="s">
        <v>141</v>
      </c>
      <c r="AE3" s="63" t="s">
        <v>142</v>
      </c>
      <c r="AF3" s="63" t="s">
        <v>143</v>
      </c>
      <c r="AG3" s="63" t="s">
        <v>144</v>
      </c>
      <c r="AH3" s="63" t="s">
        <v>145</v>
      </c>
      <c r="AI3" s="63" t="s">
        <v>146</v>
      </c>
      <c r="AJ3" s="63" t="s">
        <v>147</v>
      </c>
      <c r="AK3" s="63" t="s">
        <v>148</v>
      </c>
      <c r="AL3" s="63" t="s">
        <v>149</v>
      </c>
      <c r="AM3" s="63" t="s">
        <v>150</v>
      </c>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row>
    <row r="4" spans="1:131">
      <c r="A4" s="9" t="s">
        <v>433</v>
      </c>
      <c r="B4" s="9"/>
      <c r="C4" s="86">
        <v>1191.7650183706298</v>
      </c>
      <c r="D4" s="86">
        <v>1270.0446264290774</v>
      </c>
      <c r="E4" s="86">
        <v>254.00892528581551</v>
      </c>
      <c r="F4" s="86">
        <v>1524.0535517148928</v>
      </c>
      <c r="G4" s="86">
        <v>1545.0645096898843</v>
      </c>
      <c r="H4" s="86">
        <v>931.05868984007316</v>
      </c>
      <c r="I4" s="86">
        <v>11202.467690548116</v>
      </c>
      <c r="J4" s="86">
        <v>48.214823876150845</v>
      </c>
      <c r="K4" s="86">
        <v>76.155313141727277</v>
      </c>
      <c r="L4" s="107">
        <v>0.60260182277240282</v>
      </c>
      <c r="M4" s="86">
        <v>11.321922449418549</v>
      </c>
      <c r="N4" s="86">
        <v>0.40385390801276211</v>
      </c>
      <c r="O4" s="86">
        <v>98.85645744013712</v>
      </c>
      <c r="P4" s="86">
        <v>72.187868816577222</v>
      </c>
      <c r="Q4" s="86">
        <v>58.479104771246924</v>
      </c>
      <c r="R4" s="86">
        <v>50.963848896301926</v>
      </c>
      <c r="S4" s="86">
        <v>19.895961982841282</v>
      </c>
      <c r="T4" s="86">
        <v>13.490194318188223</v>
      </c>
      <c r="U4" s="86">
        <v>44.975128920670407</v>
      </c>
      <c r="V4" s="86">
        <v>44.919860584257435</v>
      </c>
      <c r="W4" s="86">
        <v>24.328177932431537</v>
      </c>
      <c r="X4" s="86">
        <v>46.795136415759856</v>
      </c>
      <c r="Y4" s="86">
        <v>71.541535661206822</v>
      </c>
      <c r="Z4" s="86">
        <v>124.83897705029693</v>
      </c>
      <c r="AA4" s="86"/>
      <c r="AB4" s="86">
        <v>93.798583758846931</v>
      </c>
      <c r="AC4" s="86">
        <v>66.43621785730933</v>
      </c>
      <c r="AD4" s="86">
        <v>49.059663605067797</v>
      </c>
      <c r="AE4" s="86">
        <v>45.831333698639597</v>
      </c>
      <c r="AF4" s="86">
        <v>18.483314725692022</v>
      </c>
      <c r="AG4" s="86">
        <v>5.9158585582910392</v>
      </c>
      <c r="AH4" s="86">
        <v>20.41238861209138</v>
      </c>
      <c r="AI4" s="86">
        <v>14.505882766705822</v>
      </c>
      <c r="AJ4" s="86">
        <v>13.153084852371085</v>
      </c>
      <c r="AK4" s="86">
        <v>28.534724690800836</v>
      </c>
      <c r="AL4" s="86">
        <v>56.332948254484954</v>
      </c>
      <c r="AM4" s="54">
        <v>108.02876420041345</v>
      </c>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row>
    <row r="5" spans="1:131">
      <c r="A5" s="9" t="s">
        <v>432</v>
      </c>
      <c r="B5" s="9"/>
      <c r="C5" s="86">
        <v>1164.3208559599657</v>
      </c>
      <c r="D5" s="86">
        <v>1270.0446264290774</v>
      </c>
      <c r="E5" s="86">
        <v>254.00892528581551</v>
      </c>
      <c r="F5" s="86">
        <v>1524.0535517148928</v>
      </c>
      <c r="G5" s="86">
        <v>1545.0645096898843</v>
      </c>
      <c r="H5" s="86">
        <v>916.76987162292448</v>
      </c>
      <c r="I5" s="86">
        <v>11466.520628469714</v>
      </c>
      <c r="J5" s="86">
        <v>49.351293647593423</v>
      </c>
      <c r="K5" s="86">
        <v>77.950367118127403</v>
      </c>
      <c r="L5" s="107">
        <v>0.59335378288310614</v>
      </c>
      <c r="M5" s="86">
        <v>11.06118654041726</v>
      </c>
      <c r="N5" s="86">
        <v>0.40385390801276211</v>
      </c>
      <c r="O5" s="86">
        <v>98.85645744013712</v>
      </c>
      <c r="P5" s="86">
        <v>72.187868816577222</v>
      </c>
      <c r="Q5" s="86">
        <v>58.479104771246924</v>
      </c>
      <c r="R5" s="86">
        <v>50.761306249749801</v>
      </c>
      <c r="S5" s="86">
        <v>18.903346358479059</v>
      </c>
      <c r="T5" s="86">
        <v>12.367076851201894</v>
      </c>
      <c r="U5" s="86">
        <v>37.291607646507877</v>
      </c>
      <c r="V5" s="86">
        <v>37.208072776087391</v>
      </c>
      <c r="W5" s="86">
        <v>21.221222777712374</v>
      </c>
      <c r="X5" s="86">
        <v>46.241715342851776</v>
      </c>
      <c r="Y5" s="86">
        <v>71.541535661206822</v>
      </c>
      <c r="Z5" s="86">
        <v>124.83897705029693</v>
      </c>
      <c r="AA5" s="86"/>
      <c r="AB5" s="86">
        <v>93.798583758846931</v>
      </c>
      <c r="AC5" s="86">
        <v>66.43621785730933</v>
      </c>
      <c r="AD5" s="86">
        <v>49.059663605067797</v>
      </c>
      <c r="AE5" s="86">
        <v>45.775368337528363</v>
      </c>
      <c r="AF5" s="86">
        <v>18.180902858934139</v>
      </c>
      <c r="AG5" s="86">
        <v>5.6642410774833198</v>
      </c>
      <c r="AH5" s="86">
        <v>17.955787684493686</v>
      </c>
      <c r="AI5" s="86">
        <v>12.829896057089391</v>
      </c>
      <c r="AJ5" s="86">
        <v>12.001449897260622</v>
      </c>
      <c r="AK5" s="86">
        <v>28.358740628998497</v>
      </c>
      <c r="AL5" s="86">
        <v>56.332948254484954</v>
      </c>
      <c r="AM5" s="54">
        <v>108.02876420041345</v>
      </c>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c r="CW5" s="54"/>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row>
    <row r="6" spans="1:131">
      <c r="A6" s="9" t="s">
        <v>431</v>
      </c>
      <c r="B6" s="9"/>
      <c r="C6" s="86">
        <v>1140.4337870737731</v>
      </c>
      <c r="D6" s="86">
        <v>1270.0446264290774</v>
      </c>
      <c r="E6" s="86">
        <v>254.00892528581551</v>
      </c>
      <c r="F6" s="86">
        <v>1524.0535517148928</v>
      </c>
      <c r="G6" s="86">
        <v>1545.0645096898843</v>
      </c>
      <c r="H6" s="86">
        <v>904.33305610099467</v>
      </c>
      <c r="I6" s="86">
        <v>11706.693772445047</v>
      </c>
      <c r="J6" s="86">
        <v>50.384986058625543</v>
      </c>
      <c r="K6" s="86">
        <v>79.583084256254651</v>
      </c>
      <c r="L6" s="107">
        <v>0.58530440019135954</v>
      </c>
      <c r="M6" s="86">
        <v>10.834245141141848</v>
      </c>
      <c r="N6" s="86">
        <v>0.40385390801276211</v>
      </c>
      <c r="O6" s="86">
        <v>98.85645744013712</v>
      </c>
      <c r="P6" s="86">
        <v>72.187868816577222</v>
      </c>
      <c r="Q6" s="86">
        <v>58.479104771246924</v>
      </c>
      <c r="R6" s="86">
        <v>50.585015566208938</v>
      </c>
      <c r="S6" s="86">
        <v>18.039385657407056</v>
      </c>
      <c r="T6" s="86">
        <v>11.38952891587982</v>
      </c>
      <c r="U6" s="86">
        <v>30.603963140617367</v>
      </c>
      <c r="V6" s="86">
        <v>30.495825418963605</v>
      </c>
      <c r="W6" s="86">
        <v>18.516966378972775</v>
      </c>
      <c r="X6" s="86">
        <v>45.760024297090837</v>
      </c>
      <c r="Y6" s="86">
        <v>71.541535661206822</v>
      </c>
      <c r="Z6" s="86">
        <v>124.83897705029693</v>
      </c>
      <c r="AA6" s="86"/>
      <c r="AB6" s="86">
        <v>93.798583758846931</v>
      </c>
      <c r="AC6" s="86">
        <v>66.43621785730933</v>
      </c>
      <c r="AD6" s="86">
        <v>49.059663605067797</v>
      </c>
      <c r="AE6" s="86">
        <v>45.726656760322967</v>
      </c>
      <c r="AF6" s="86">
        <v>17.917687207271893</v>
      </c>
      <c r="AG6" s="86">
        <v>5.4452362484385572</v>
      </c>
      <c r="AH6" s="86">
        <v>15.817591783109272</v>
      </c>
      <c r="AI6" s="86">
        <v>11.37113738244337</v>
      </c>
      <c r="AJ6" s="86">
        <v>10.999080683260441</v>
      </c>
      <c r="AK6" s="86">
        <v>28.205566218198808</v>
      </c>
      <c r="AL6" s="86">
        <v>56.332948254484954</v>
      </c>
      <c r="AM6" s="54">
        <v>108.02876420041345</v>
      </c>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row>
    <row r="7" spans="1:131">
      <c r="A7" s="9" t="s">
        <v>430</v>
      </c>
      <c r="B7" s="9"/>
      <c r="C7" s="86">
        <v>1071.918618258692</v>
      </c>
      <c r="D7" s="86">
        <v>1270.0446264290774</v>
      </c>
      <c r="E7" s="86">
        <v>254.00892528581551</v>
      </c>
      <c r="F7" s="86">
        <v>1524.0535517148928</v>
      </c>
      <c r="G7" s="86">
        <v>1545.0645096898843</v>
      </c>
      <c r="H7" s="86">
        <v>836.20559681482223</v>
      </c>
      <c r="I7" s="86">
        <v>12454.965223675648</v>
      </c>
      <c r="J7" s="86">
        <v>55.840918133298835</v>
      </c>
      <c r="K7" s="86">
        <v>86.905307850651397</v>
      </c>
      <c r="L7" s="107">
        <v>0.5412107983650859</v>
      </c>
      <c r="M7" s="86">
        <v>10.183368274640568</v>
      </c>
      <c r="N7" s="86">
        <v>0.36165000944306203</v>
      </c>
      <c r="O7" s="86">
        <v>88.525672421135695</v>
      </c>
      <c r="P7" s="86">
        <v>64.644028251831799</v>
      </c>
      <c r="Q7" s="86">
        <v>52.367869601189888</v>
      </c>
      <c r="R7" s="86">
        <v>45.672640499575984</v>
      </c>
      <c r="S7" s="86">
        <v>17.986641534334925</v>
      </c>
      <c r="T7" s="86">
        <v>12.272627677746765</v>
      </c>
      <c r="U7" s="86">
        <v>41.589968887862746</v>
      </c>
      <c r="V7" s="86">
        <v>41.545313466150475</v>
      </c>
      <c r="W7" s="86">
        <v>22.317502220172642</v>
      </c>
      <c r="X7" s="86">
        <v>41.999615855571641</v>
      </c>
      <c r="Y7" s="86">
        <v>64.065238775970926</v>
      </c>
      <c r="Z7" s="86">
        <v>111.79294376835738</v>
      </c>
      <c r="AA7" s="86"/>
      <c r="AB7" s="86">
        <v>83.996361132305466</v>
      </c>
      <c r="AC7" s="86">
        <v>59.49344141222965</v>
      </c>
      <c r="AD7" s="86">
        <v>43.932787213453281</v>
      </c>
      <c r="AE7" s="86">
        <v>41.05140437374255</v>
      </c>
      <c r="AF7" s="86">
        <v>16.603506347099916</v>
      </c>
      <c r="AG7" s="86">
        <v>5.3406932330866859</v>
      </c>
      <c r="AH7" s="86">
        <v>18.699629934064053</v>
      </c>
      <c r="AI7" s="86">
        <v>13.276785525621213</v>
      </c>
      <c r="AJ7" s="86">
        <v>11.975627283250981</v>
      </c>
      <c r="AK7" s="86">
        <v>25.582879550098884</v>
      </c>
      <c r="AL7" s="86">
        <v>50.445992632430368</v>
      </c>
      <c r="AM7" s="54">
        <v>96.739446661408181</v>
      </c>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row>
    <row r="8" spans="1:131">
      <c r="A8" s="9" t="s">
        <v>429</v>
      </c>
      <c r="B8" s="9"/>
      <c r="C8" s="86">
        <v>1044.4640621784051</v>
      </c>
      <c r="D8" s="86">
        <v>1270.0446264290774</v>
      </c>
      <c r="E8" s="86">
        <v>254.00892528581551</v>
      </c>
      <c r="F8" s="86">
        <v>1524.0535517148928</v>
      </c>
      <c r="G8" s="86">
        <v>1545.0645096898843</v>
      </c>
      <c r="H8" s="86">
        <v>821.9113671278817</v>
      </c>
      <c r="I8" s="86">
        <v>12782.353741475143</v>
      </c>
      <c r="J8" s="86">
        <v>57.308740410752641</v>
      </c>
      <c r="K8" s="86">
        <v>89.189681946859181</v>
      </c>
      <c r="L8" s="107">
        <v>0.53195925605258421</v>
      </c>
      <c r="M8" s="86">
        <v>9.9225336195796832</v>
      </c>
      <c r="N8" s="86">
        <v>0.36165000944306203</v>
      </c>
      <c r="O8" s="86">
        <v>88.525672421135695</v>
      </c>
      <c r="P8" s="86">
        <v>64.644028251831799</v>
      </c>
      <c r="Q8" s="86">
        <v>52.367869601189888</v>
      </c>
      <c r="R8" s="86">
        <v>45.470021145951463</v>
      </c>
      <c r="S8" s="86">
        <v>16.993649985989034</v>
      </c>
      <c r="T8" s="86">
        <v>11.14908486304078</v>
      </c>
      <c r="U8" s="86">
        <v>33.903537705922126</v>
      </c>
      <c r="V8" s="86">
        <v>33.830605045083658</v>
      </c>
      <c r="W8" s="86">
        <v>19.209370397536738</v>
      </c>
      <c r="X8" s="86">
        <v>41.445985190703418</v>
      </c>
      <c r="Y8" s="86">
        <v>64.065238775970926</v>
      </c>
      <c r="Z8" s="86">
        <v>111.79294376835738</v>
      </c>
      <c r="AA8" s="86"/>
      <c r="AB8" s="86">
        <v>83.996361132305466</v>
      </c>
      <c r="AC8" s="86">
        <v>59.49344141222965</v>
      </c>
      <c r="AD8" s="86">
        <v>43.932787213453281</v>
      </c>
      <c r="AE8" s="86">
        <v>40.995417817396245</v>
      </c>
      <c r="AF8" s="86">
        <v>16.30097995073876</v>
      </c>
      <c r="AG8" s="86">
        <v>5.088980459555958</v>
      </c>
      <c r="AH8" s="86">
        <v>16.242098641091964</v>
      </c>
      <c r="AI8" s="86">
        <v>11.600164085314482</v>
      </c>
      <c r="AJ8" s="86">
        <v>10.823556180260683</v>
      </c>
      <c r="AK8" s="86">
        <v>25.406828839507273</v>
      </c>
      <c r="AL8" s="86">
        <v>50.445992632430368</v>
      </c>
      <c r="AM8" s="54">
        <v>96.739446661408181</v>
      </c>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row>
    <row r="9" spans="1:131">
      <c r="A9" s="9" t="s">
        <v>428</v>
      </c>
      <c r="B9" s="9"/>
      <c r="C9" s="86">
        <v>1020.5994692197539</v>
      </c>
      <c r="D9" s="86">
        <v>1270.0446264290774</v>
      </c>
      <c r="E9" s="86">
        <v>254.00892528581551</v>
      </c>
      <c r="F9" s="86">
        <v>1524.0535517148928</v>
      </c>
      <c r="G9" s="86">
        <v>1545.0645096898843</v>
      </c>
      <c r="H9" s="86">
        <v>809.48625370995831</v>
      </c>
      <c r="I9" s="86">
        <v>13081.242461579026</v>
      </c>
      <c r="J9" s="86">
        <v>58.648785946854261</v>
      </c>
      <c r="K9" s="86">
        <v>91.275196901516722</v>
      </c>
      <c r="L9" s="107">
        <v>0.52391744722195022</v>
      </c>
      <c r="M9" s="86">
        <v>9.6958057550192489</v>
      </c>
      <c r="N9" s="86">
        <v>0.36165000944306203</v>
      </c>
      <c r="O9" s="86">
        <v>88.525672421135695</v>
      </c>
      <c r="P9" s="86">
        <v>64.644028251831799</v>
      </c>
      <c r="Q9" s="86">
        <v>52.367869601189888</v>
      </c>
      <c r="R9" s="86">
        <v>45.293896338627917</v>
      </c>
      <c r="S9" s="86">
        <v>16.130502206678521</v>
      </c>
      <c r="T9" s="86">
        <v>10.172456726487955</v>
      </c>
      <c r="U9" s="86">
        <v>27.22218576836859</v>
      </c>
      <c r="V9" s="86">
        <v>27.124673405721509</v>
      </c>
      <c r="W9" s="86">
        <v>16.507658499805647</v>
      </c>
      <c r="X9" s="86">
        <v>40.964747379832595</v>
      </c>
      <c r="Y9" s="86">
        <v>64.065238775970926</v>
      </c>
      <c r="Z9" s="86">
        <v>111.79294376835738</v>
      </c>
      <c r="AA9" s="86"/>
      <c r="AB9" s="86">
        <v>83.996361132305466</v>
      </c>
      <c r="AC9" s="86">
        <v>59.49344141222965</v>
      </c>
      <c r="AD9" s="86">
        <v>43.932787213453281</v>
      </c>
      <c r="AE9" s="86">
        <v>40.946752074105625</v>
      </c>
      <c r="AF9" s="86">
        <v>16.038011965123054</v>
      </c>
      <c r="AG9" s="86">
        <v>4.8701816975130638</v>
      </c>
      <c r="AH9" s="86">
        <v>14.105914620544736</v>
      </c>
      <c r="AI9" s="86">
        <v>10.142777992395747</v>
      </c>
      <c r="AJ9" s="86">
        <v>9.8221301199781408</v>
      </c>
      <c r="AK9" s="86">
        <v>25.253798554258303</v>
      </c>
      <c r="AL9" s="86">
        <v>50.445992632430368</v>
      </c>
      <c r="AM9" s="54">
        <v>96.739446661408181</v>
      </c>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row>
    <row r="10" spans="1:131">
      <c r="A10" s="9" t="s">
        <v>427</v>
      </c>
      <c r="B10" s="9"/>
      <c r="C10" s="86">
        <v>759.14272515574385</v>
      </c>
      <c r="D10" s="86">
        <v>1270.0446264290774</v>
      </c>
      <c r="E10" s="86">
        <v>254.00892528581551</v>
      </c>
      <c r="F10" s="86">
        <v>1524.0535517148928</v>
      </c>
      <c r="G10" s="86">
        <v>1545.0645096898843</v>
      </c>
      <c r="H10" s="86">
        <v>589.5144779123242</v>
      </c>
      <c r="I10" s="86">
        <v>17586.560037552179</v>
      </c>
      <c r="J10" s="86">
        <v>87.002354717740829</v>
      </c>
      <c r="K10" s="86">
        <v>130.86564497853158</v>
      </c>
      <c r="L10" s="107">
        <v>0.38154683782792204</v>
      </c>
      <c r="M10" s="86">
        <v>7.2119608531455635</v>
      </c>
      <c r="N10" s="86">
        <v>0.2526205437036852</v>
      </c>
      <c r="O10" s="86">
        <v>61.837143411667775</v>
      </c>
      <c r="P10" s="86">
        <v>45.155285877975864</v>
      </c>
      <c r="Q10" s="86">
        <v>36.580117090634495</v>
      </c>
      <c r="R10" s="86">
        <v>31.979985635217179</v>
      </c>
      <c r="S10" s="86">
        <v>12.939635427470261</v>
      </c>
      <c r="T10" s="86">
        <v>8.9976470706278135</v>
      </c>
      <c r="U10" s="86">
        <v>31.958665602685226</v>
      </c>
      <c r="V10" s="86">
        <v>31.938167777987271</v>
      </c>
      <c r="W10" s="86">
        <v>16.76482287364967</v>
      </c>
      <c r="X10" s="86">
        <v>29.547055540911344</v>
      </c>
      <c r="Y10" s="86">
        <v>44.750988606403517</v>
      </c>
      <c r="Z10" s="86">
        <v>78.08984791812712</v>
      </c>
      <c r="AA10" s="86"/>
      <c r="AB10" s="86">
        <v>58.673319132637374</v>
      </c>
      <c r="AC10" s="86">
        <v>41.557486862797923</v>
      </c>
      <c r="AD10" s="86">
        <v>30.688025169340392</v>
      </c>
      <c r="AE10" s="86">
        <v>28.696490575494277</v>
      </c>
      <c r="AF10" s="86">
        <v>11.71233812089123</v>
      </c>
      <c r="AG10" s="86">
        <v>3.825794985577148</v>
      </c>
      <c r="AH10" s="86">
        <v>13.991589734511619</v>
      </c>
      <c r="AI10" s="86">
        <v>9.9082581754345274</v>
      </c>
      <c r="AJ10" s="86">
        <v>8.8009756433621238</v>
      </c>
      <c r="AK10" s="86">
        <v>17.936793783220772</v>
      </c>
      <c r="AL10" s="86">
        <v>35.237643450090985</v>
      </c>
      <c r="AM10" s="54">
        <v>67.574646689028086</v>
      </c>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row>
    <row r="11" spans="1:131">
      <c r="A11" s="9" t="s">
        <v>426</v>
      </c>
      <c r="B11" s="9"/>
      <c r="C11" s="86">
        <v>732.19609965880124</v>
      </c>
      <c r="D11" s="86">
        <v>1270.0446264290774</v>
      </c>
      <c r="E11" s="86">
        <v>254.00892528581551</v>
      </c>
      <c r="F11" s="86">
        <v>1524.0535517148928</v>
      </c>
      <c r="G11" s="86">
        <v>1545.0645096898843</v>
      </c>
      <c r="H11" s="86">
        <v>575.4847025622928</v>
      </c>
      <c r="I11" s="86">
        <v>18233.78889787013</v>
      </c>
      <c r="J11" s="86">
        <v>90.204256327191629</v>
      </c>
      <c r="K11" s="86">
        <v>135.68182404216711</v>
      </c>
      <c r="L11" s="107">
        <v>0.37246645622440744</v>
      </c>
      <c r="M11" s="86">
        <v>6.9559518415266668</v>
      </c>
      <c r="N11" s="86">
        <v>0.2526205437036852</v>
      </c>
      <c r="O11" s="86">
        <v>61.837143411667775</v>
      </c>
      <c r="P11" s="86">
        <v>45.155285877975864</v>
      </c>
      <c r="Q11" s="86">
        <v>36.580117090634495</v>
      </c>
      <c r="R11" s="86">
        <v>31.781114896801821</v>
      </c>
      <c r="S11" s="86">
        <v>11.965014993009158</v>
      </c>
      <c r="T11" s="86">
        <v>7.8948906694998513</v>
      </c>
      <c r="U11" s="86">
        <v>24.414439359795946</v>
      </c>
      <c r="V11" s="86">
        <v>24.36618744682962</v>
      </c>
      <c r="W11" s="86">
        <v>13.714193900637909</v>
      </c>
      <c r="X11" s="86">
        <v>29.003667472781583</v>
      </c>
      <c r="Y11" s="86">
        <v>44.750988606403517</v>
      </c>
      <c r="Z11" s="86">
        <v>78.08984791812712</v>
      </c>
      <c r="AA11" s="86"/>
      <c r="AB11" s="86">
        <v>58.673319132637374</v>
      </c>
      <c r="AC11" s="86">
        <v>41.557486862797923</v>
      </c>
      <c r="AD11" s="86">
        <v>30.688025169340392</v>
      </c>
      <c r="AE11" s="86">
        <v>28.641539813867844</v>
      </c>
      <c r="AF11" s="86">
        <v>11.415408697525431</v>
      </c>
      <c r="AG11" s="86">
        <v>3.5787390936044674</v>
      </c>
      <c r="AH11" s="86">
        <v>11.579524676709237</v>
      </c>
      <c r="AI11" s="86">
        <v>8.262655532289628</v>
      </c>
      <c r="AJ11" s="86">
        <v>7.6702187494118368</v>
      </c>
      <c r="AK11" s="86">
        <v>17.764000147333537</v>
      </c>
      <c r="AL11" s="86">
        <v>35.237643450090985</v>
      </c>
      <c r="AM11" s="54">
        <v>67.574646689028086</v>
      </c>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row>
    <row r="12" spans="1:131">
      <c r="A12" s="9" t="s">
        <v>425</v>
      </c>
      <c r="B12" s="9"/>
      <c r="C12" s="86">
        <v>708.46221978278675</v>
      </c>
      <c r="D12" s="86">
        <v>1270.0446264290774</v>
      </c>
      <c r="E12" s="86">
        <v>254.00892528581551</v>
      </c>
      <c r="F12" s="86">
        <v>1524.0535517148928</v>
      </c>
      <c r="G12" s="86">
        <v>1545.0645096898843</v>
      </c>
      <c r="H12" s="86">
        <v>563.12764498256365</v>
      </c>
      <c r="I12" s="86">
        <v>18844.631005328367</v>
      </c>
      <c r="J12" s="86">
        <v>93.226149272493885</v>
      </c>
      <c r="K12" s="86">
        <v>140.22724089468844</v>
      </c>
      <c r="L12" s="107">
        <v>0.36446869464084131</v>
      </c>
      <c r="M12" s="86">
        <v>6.7304658292009494</v>
      </c>
      <c r="N12" s="86">
        <v>0.2526205437036852</v>
      </c>
      <c r="O12" s="86">
        <v>61.837143411667775</v>
      </c>
      <c r="P12" s="86">
        <v>45.155285877975864</v>
      </c>
      <c r="Q12" s="86">
        <v>36.580117090634495</v>
      </c>
      <c r="R12" s="86">
        <v>31.605954774546813</v>
      </c>
      <c r="S12" s="86">
        <v>11.106594916668488</v>
      </c>
      <c r="T12" s="86">
        <v>6.9236117997264657</v>
      </c>
      <c r="U12" s="86">
        <v>17.769683064558684</v>
      </c>
      <c r="V12" s="86">
        <v>17.696986079718531</v>
      </c>
      <c r="W12" s="86">
        <v>11.027280038270781</v>
      </c>
      <c r="X12" s="86">
        <v>28.525065536649929</v>
      </c>
      <c r="Y12" s="86">
        <v>44.750988606403517</v>
      </c>
      <c r="Z12" s="86">
        <v>78.08984791812712</v>
      </c>
      <c r="AA12" s="86"/>
      <c r="AB12" s="86">
        <v>58.673319132637374</v>
      </c>
      <c r="AC12" s="86">
        <v>41.557486862797923</v>
      </c>
      <c r="AD12" s="86">
        <v>30.688025169340392</v>
      </c>
      <c r="AE12" s="86">
        <v>28.593140626530449</v>
      </c>
      <c r="AF12" s="86">
        <v>11.15388106147253</v>
      </c>
      <c r="AG12" s="86">
        <v>3.3611387538733757</v>
      </c>
      <c r="AH12" s="86">
        <v>9.4550411364043807</v>
      </c>
      <c r="AI12" s="86">
        <v>6.8132519525915161</v>
      </c>
      <c r="AJ12" s="86">
        <v>6.6742777811063112</v>
      </c>
      <c r="AK12" s="86">
        <v>17.611808051965127</v>
      </c>
      <c r="AL12" s="86">
        <v>35.237643450090985</v>
      </c>
      <c r="AM12" s="54">
        <v>67.574646689028086</v>
      </c>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row>
    <row r="13" spans="1:131">
      <c r="A13" s="9"/>
      <c r="B13" s="9"/>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9"/>
  <dimension ref="A1:EA130"/>
  <sheetViews>
    <sheetView workbookViewId="0">
      <selection activeCell="A28" sqref="A28:EA130"/>
    </sheetView>
  </sheetViews>
  <sheetFormatPr defaultRowHeight="12.75"/>
  <cols>
    <col min="1" max="1" width="37.28515625" customWidth="1"/>
    <col min="2" max="2" width="35.28515625" customWidth="1"/>
  </cols>
  <sheetData>
    <row r="1" spans="1:105" s="9" customFormat="1">
      <c r="A1" s="10" t="s">
        <v>15</v>
      </c>
      <c r="B1" s="11"/>
      <c r="C1" s="11"/>
      <c r="D1" s="11"/>
      <c r="E1" s="11"/>
      <c r="F1" s="11"/>
      <c r="G1" s="11"/>
      <c r="H1" s="11"/>
      <c r="I1" s="12"/>
      <c r="J1" s="12"/>
      <c r="K1" s="12"/>
      <c r="L1" s="12"/>
      <c r="M1" s="12"/>
      <c r="N1" s="13"/>
      <c r="O1" s="13"/>
      <c r="P1" s="13"/>
      <c r="Q1" s="13"/>
      <c r="R1" s="13"/>
      <c r="S1" s="11"/>
      <c r="T1" s="11"/>
      <c r="U1" s="11"/>
      <c r="V1" s="13"/>
      <c r="W1" s="11"/>
      <c r="X1" s="11"/>
      <c r="Y1" s="11"/>
      <c r="Z1" s="11"/>
      <c r="AA1" s="11"/>
      <c r="AB1" s="11"/>
      <c r="AC1" s="11"/>
      <c r="AD1" s="11"/>
      <c r="AE1" s="11"/>
      <c r="AF1" s="11"/>
      <c r="AG1" s="11"/>
      <c r="AH1" s="11"/>
      <c r="AI1" s="11"/>
      <c r="AJ1" s="11"/>
      <c r="AK1" s="11"/>
      <c r="AL1" s="11"/>
      <c r="AM1" s="11"/>
      <c r="AN1" s="11"/>
      <c r="AO1" s="11"/>
      <c r="AP1" s="14"/>
      <c r="AQ1" s="11"/>
      <c r="AR1" s="11"/>
      <c r="AS1" s="11"/>
      <c r="AT1" s="11"/>
      <c r="AU1" s="11"/>
      <c r="AV1" s="14"/>
      <c r="AW1" s="11"/>
      <c r="AX1" s="11"/>
      <c r="AY1" s="11"/>
      <c r="AZ1" s="11"/>
      <c r="BA1" s="11"/>
      <c r="BB1" s="11"/>
      <c r="BC1" s="11"/>
      <c r="BD1" s="11"/>
      <c r="BE1" s="11"/>
      <c r="BF1" s="11"/>
      <c r="BG1" s="11"/>
      <c r="BH1" s="11"/>
      <c r="BI1" s="11"/>
      <c r="BJ1" s="11"/>
      <c r="BK1" s="11"/>
      <c r="BL1" s="11"/>
      <c r="BM1" s="15"/>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4"/>
      <c r="CQ1" s="11"/>
      <c r="CR1" s="11"/>
      <c r="CS1" s="11"/>
      <c r="CT1" s="11"/>
      <c r="CU1" s="11"/>
      <c r="CV1" s="11"/>
      <c r="CW1" s="11"/>
      <c r="CX1" s="11"/>
      <c r="CY1" s="11"/>
      <c r="CZ1" s="11"/>
      <c r="DA1" s="11"/>
    </row>
    <row r="2" spans="1:105" s="9" customFormat="1">
      <c r="A2" s="8" t="s">
        <v>3</v>
      </c>
      <c r="B2" s="11"/>
      <c r="C2" s="11"/>
      <c r="D2" s="11"/>
      <c r="E2" s="11"/>
      <c r="F2" s="11"/>
      <c r="G2" s="11"/>
      <c r="H2" s="11"/>
      <c r="I2" s="12"/>
      <c r="J2" s="12"/>
      <c r="K2" s="12"/>
      <c r="L2" s="12"/>
      <c r="M2" s="12"/>
      <c r="N2" s="13"/>
      <c r="O2" s="13"/>
      <c r="P2" s="13"/>
      <c r="Q2" s="13"/>
      <c r="R2" s="13"/>
      <c r="S2" s="11"/>
      <c r="T2" s="11"/>
      <c r="U2" s="11"/>
      <c r="V2" s="13"/>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4"/>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row>
    <row r="3" spans="1:105" s="9" customFormat="1">
      <c r="A3" s="16" t="s">
        <v>16</v>
      </c>
      <c r="C3" s="16">
        <v>2012</v>
      </c>
      <c r="J3" s="17"/>
      <c r="K3" s="18"/>
      <c r="CO3" s="18"/>
      <c r="CP3" s="18"/>
    </row>
    <row r="4" spans="1:105" s="9" customFormat="1"/>
    <row r="5" spans="1:105" s="9" customFormat="1">
      <c r="A5" s="19">
        <v>1</v>
      </c>
      <c r="B5" s="19">
        <v>2</v>
      </c>
      <c r="C5" s="19">
        <v>3</v>
      </c>
      <c r="D5" s="19">
        <v>4</v>
      </c>
      <c r="E5" s="19">
        <v>5</v>
      </c>
      <c r="F5" s="19">
        <v>6</v>
      </c>
      <c r="G5" s="19">
        <v>7</v>
      </c>
      <c r="H5" s="19">
        <v>8</v>
      </c>
      <c r="I5" s="19">
        <v>9</v>
      </c>
      <c r="J5" s="19">
        <v>10</v>
      </c>
      <c r="K5" s="19">
        <v>11</v>
      </c>
      <c r="L5" s="19">
        <v>12</v>
      </c>
      <c r="M5" s="19">
        <v>13</v>
      </c>
      <c r="N5" s="19">
        <v>14</v>
      </c>
      <c r="O5" s="19">
        <v>15</v>
      </c>
      <c r="P5" s="19">
        <v>16</v>
      </c>
      <c r="Q5" s="19">
        <v>17</v>
      </c>
      <c r="R5" s="19">
        <v>18</v>
      </c>
      <c r="S5" s="19">
        <v>19</v>
      </c>
      <c r="T5" s="19">
        <v>20</v>
      </c>
      <c r="U5" s="19">
        <v>21</v>
      </c>
      <c r="V5" s="19">
        <v>22</v>
      </c>
      <c r="W5" s="19">
        <v>23</v>
      </c>
      <c r="X5" s="19">
        <v>24</v>
      </c>
      <c r="Y5" s="19">
        <v>25</v>
      </c>
      <c r="Z5" s="19">
        <v>26</v>
      </c>
      <c r="AA5" s="19">
        <v>27</v>
      </c>
      <c r="AB5" s="19">
        <v>28</v>
      </c>
      <c r="AC5" s="19">
        <v>29</v>
      </c>
      <c r="AD5" s="19">
        <v>30</v>
      </c>
      <c r="AE5" s="19">
        <v>31</v>
      </c>
      <c r="AF5" s="19">
        <v>32</v>
      </c>
      <c r="AG5" s="19">
        <v>33</v>
      </c>
      <c r="AH5" s="19">
        <v>34</v>
      </c>
      <c r="AI5" s="19">
        <v>35</v>
      </c>
      <c r="AJ5" s="19">
        <v>36</v>
      </c>
      <c r="AK5" s="19">
        <v>37</v>
      </c>
      <c r="AL5" s="19">
        <v>38</v>
      </c>
      <c r="AM5" s="19">
        <v>39</v>
      </c>
      <c r="AN5" s="19">
        <v>40</v>
      </c>
      <c r="AO5" s="19">
        <v>41</v>
      </c>
      <c r="AP5" s="19">
        <v>42</v>
      </c>
      <c r="AQ5" s="19">
        <v>43</v>
      </c>
      <c r="AR5" s="19">
        <v>44</v>
      </c>
      <c r="AS5" s="19">
        <v>45</v>
      </c>
      <c r="AT5" s="19">
        <v>46</v>
      </c>
      <c r="AU5" s="19">
        <v>47</v>
      </c>
      <c r="AV5" s="19">
        <v>48</v>
      </c>
      <c r="AW5" s="19">
        <v>49</v>
      </c>
      <c r="AX5" s="19">
        <v>50</v>
      </c>
      <c r="AY5" s="19">
        <v>51</v>
      </c>
      <c r="AZ5" s="19">
        <v>52</v>
      </c>
      <c r="BA5" s="19">
        <v>53</v>
      </c>
      <c r="BB5" s="19">
        <v>54</v>
      </c>
      <c r="BC5" s="19">
        <v>55</v>
      </c>
      <c r="BD5" s="19">
        <v>56</v>
      </c>
      <c r="BE5" s="19">
        <v>57</v>
      </c>
      <c r="BF5" s="19">
        <v>58</v>
      </c>
      <c r="BG5" s="19">
        <v>59</v>
      </c>
      <c r="BH5" s="19">
        <v>60</v>
      </c>
      <c r="BI5" s="19">
        <v>61</v>
      </c>
      <c r="BJ5" s="19">
        <v>62</v>
      </c>
      <c r="BK5" s="19">
        <v>63</v>
      </c>
      <c r="BL5" s="19">
        <v>64</v>
      </c>
      <c r="BM5" s="19">
        <v>65</v>
      </c>
      <c r="BN5" s="19">
        <v>66</v>
      </c>
      <c r="BO5" s="19">
        <v>67</v>
      </c>
      <c r="BP5" s="19">
        <v>68</v>
      </c>
      <c r="BQ5" s="19">
        <v>69</v>
      </c>
      <c r="BR5" s="19">
        <v>70</v>
      </c>
      <c r="BS5" s="19">
        <v>71</v>
      </c>
      <c r="BT5" s="19">
        <v>72</v>
      </c>
      <c r="BU5" s="19">
        <v>73</v>
      </c>
      <c r="BV5" s="19">
        <v>74</v>
      </c>
      <c r="BW5" s="19">
        <v>75</v>
      </c>
      <c r="BX5" s="19">
        <v>76</v>
      </c>
      <c r="BY5" s="19">
        <v>77</v>
      </c>
      <c r="BZ5" s="19">
        <v>78</v>
      </c>
      <c r="CA5" s="19">
        <v>79</v>
      </c>
      <c r="CB5" s="19">
        <v>80</v>
      </c>
      <c r="CC5" s="19">
        <v>81</v>
      </c>
      <c r="CD5" s="19">
        <v>82</v>
      </c>
      <c r="CE5" s="19">
        <v>83</v>
      </c>
      <c r="CF5" s="19">
        <v>84</v>
      </c>
      <c r="CG5" s="19">
        <v>85</v>
      </c>
      <c r="CH5" s="19">
        <v>86</v>
      </c>
      <c r="CI5" s="19">
        <v>87</v>
      </c>
      <c r="CJ5" s="19">
        <v>88</v>
      </c>
      <c r="CK5" s="19">
        <v>89</v>
      </c>
      <c r="CL5" s="19">
        <v>90</v>
      </c>
      <c r="CM5" s="19">
        <v>91</v>
      </c>
      <c r="CN5" s="19">
        <v>92</v>
      </c>
      <c r="CO5" s="19">
        <v>93</v>
      </c>
      <c r="CP5" s="19">
        <v>94</v>
      </c>
      <c r="CQ5" s="19">
        <v>95</v>
      </c>
      <c r="CR5" s="19">
        <v>96</v>
      </c>
      <c r="CS5" s="19">
        <v>97</v>
      </c>
      <c r="CT5" s="19">
        <v>98</v>
      </c>
      <c r="CU5" s="19">
        <v>99</v>
      </c>
      <c r="CV5" s="19">
        <v>100</v>
      </c>
      <c r="CW5" s="19">
        <v>101</v>
      </c>
      <c r="CX5" s="19">
        <v>102</v>
      </c>
      <c r="CY5" s="19">
        <v>103</v>
      </c>
      <c r="CZ5" s="19">
        <v>104</v>
      </c>
      <c r="DA5" s="19">
        <v>105</v>
      </c>
    </row>
    <row r="6" spans="1:105" s="9" customFormat="1">
      <c r="A6" s="20" t="s">
        <v>17</v>
      </c>
      <c r="B6" s="21"/>
      <c r="C6" s="21"/>
      <c r="D6" s="21"/>
      <c r="E6" s="21"/>
      <c r="F6" s="21"/>
      <c r="G6" s="22"/>
      <c r="H6" s="23"/>
      <c r="I6" s="161" t="s">
        <v>18</v>
      </c>
      <c r="J6" s="162"/>
      <c r="K6" s="162"/>
      <c r="L6" s="162"/>
      <c r="M6" s="162"/>
      <c r="N6" s="163"/>
      <c r="O6" s="164" t="s">
        <v>19</v>
      </c>
      <c r="P6" s="165"/>
      <c r="Q6" s="79" t="s">
        <v>168</v>
      </c>
      <c r="R6" s="166" t="s">
        <v>169</v>
      </c>
      <c r="S6" s="166"/>
      <c r="T6" s="166"/>
      <c r="U6" s="24"/>
      <c r="V6" s="24"/>
      <c r="W6" s="24"/>
      <c r="X6" s="25"/>
      <c r="Y6" s="26"/>
      <c r="Z6" s="24"/>
      <c r="AA6" s="24"/>
      <c r="AB6" s="24"/>
      <c r="AC6" s="24"/>
      <c r="AD6" s="24"/>
      <c r="AE6" s="27"/>
      <c r="AF6" s="27"/>
      <c r="AG6" s="27"/>
      <c r="AH6" s="27"/>
      <c r="AI6" s="27"/>
      <c r="AJ6" s="27"/>
      <c r="AK6" s="27"/>
      <c r="AL6" s="27"/>
      <c r="AM6" s="27"/>
      <c r="AN6" s="27"/>
      <c r="AO6" s="27"/>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row>
    <row r="7" spans="1:105" s="9" customFormat="1" ht="38.25">
      <c r="A7" s="28" t="s">
        <v>20</v>
      </c>
      <c r="B7" s="28" t="s">
        <v>21</v>
      </c>
      <c r="C7" s="28" t="s">
        <v>22</v>
      </c>
      <c r="D7" s="28" t="s">
        <v>23</v>
      </c>
      <c r="E7" s="28" t="s">
        <v>24</v>
      </c>
      <c r="F7" s="28" t="s">
        <v>25</v>
      </c>
      <c r="G7" s="29" t="s">
        <v>26</v>
      </c>
      <c r="H7" s="29" t="s">
        <v>27</v>
      </c>
      <c r="I7" s="29" t="s">
        <v>28</v>
      </c>
      <c r="J7" s="29" t="s">
        <v>29</v>
      </c>
      <c r="K7" s="29" t="s">
        <v>30</v>
      </c>
      <c r="L7" s="29" t="s">
        <v>31</v>
      </c>
      <c r="M7" s="29" t="s">
        <v>32</v>
      </c>
      <c r="N7" s="29" t="s">
        <v>33</v>
      </c>
      <c r="O7" s="30" t="s">
        <v>34</v>
      </c>
      <c r="P7" s="29" t="s">
        <v>26</v>
      </c>
      <c r="Q7" s="80" t="s">
        <v>170</v>
      </c>
      <c r="R7" s="81" t="s">
        <v>171</v>
      </c>
      <c r="S7" s="81" t="s">
        <v>172</v>
      </c>
      <c r="T7" s="81" t="s">
        <v>173</v>
      </c>
      <c r="U7" s="31"/>
      <c r="V7" s="31"/>
      <c r="W7" s="31"/>
      <c r="X7" s="31"/>
      <c r="Y7" s="31"/>
      <c r="Z7" s="31"/>
      <c r="AA7" s="31"/>
      <c r="AB7" s="31"/>
      <c r="AC7" s="31"/>
      <c r="AD7" s="31"/>
      <c r="AE7" s="27"/>
      <c r="AF7" s="27"/>
      <c r="AG7" s="27"/>
      <c r="AH7" s="27"/>
      <c r="AI7" s="27"/>
      <c r="AJ7" s="27"/>
      <c r="AK7" s="27"/>
      <c r="AL7" s="27"/>
      <c r="AM7" s="27"/>
      <c r="AN7" s="27"/>
      <c r="AO7" s="27"/>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row>
    <row r="8" spans="1:105">
      <c r="A8" s="7" t="s">
        <v>425</v>
      </c>
      <c r="B8" s="7" t="s">
        <v>434</v>
      </c>
      <c r="C8" s="32">
        <f>Savings!B8</f>
        <v>671.33042414840406</v>
      </c>
      <c r="D8">
        <v>20</v>
      </c>
      <c r="E8" s="32">
        <f>Cost!$A$17</f>
        <v>1270.0446264290774</v>
      </c>
      <c r="G8" t="s">
        <v>436</v>
      </c>
      <c r="Q8" t="s">
        <v>174</v>
      </c>
    </row>
    <row r="9" spans="1:105">
      <c r="A9" s="7" t="s">
        <v>426</v>
      </c>
      <c r="B9" s="7" t="s">
        <v>434</v>
      </c>
      <c r="C9" s="32">
        <f>Savings!B9</f>
        <v>671.33042414840406</v>
      </c>
      <c r="D9">
        <v>20</v>
      </c>
      <c r="E9" s="32">
        <f>Cost!$A$17</f>
        <v>1270.0446264290774</v>
      </c>
      <c r="G9" t="s">
        <v>436</v>
      </c>
      <c r="Q9" t="s">
        <v>174</v>
      </c>
    </row>
    <row r="10" spans="1:105">
      <c r="A10" s="7" t="s">
        <v>427</v>
      </c>
      <c r="B10" s="7" t="s">
        <v>434</v>
      </c>
      <c r="C10" s="32">
        <f>Savings!B10</f>
        <v>671.33042414840406</v>
      </c>
      <c r="D10">
        <v>20</v>
      </c>
      <c r="E10" s="32">
        <f>Cost!$A$17</f>
        <v>1270.0446264290774</v>
      </c>
      <c r="G10" t="s">
        <v>436</v>
      </c>
      <c r="Q10" t="s">
        <v>174</v>
      </c>
    </row>
    <row r="11" spans="1:105">
      <c r="A11" s="7" t="s">
        <v>428</v>
      </c>
      <c r="B11" s="7" t="s">
        <v>434</v>
      </c>
      <c r="C11" s="32">
        <f>Savings!B11</f>
        <v>961.07248711120326</v>
      </c>
      <c r="D11">
        <v>20</v>
      </c>
      <c r="E11" s="32">
        <f>Cost!$A$17</f>
        <v>1270.0446264290774</v>
      </c>
      <c r="G11" t="s">
        <v>436</v>
      </c>
      <c r="Q11" t="s">
        <v>174</v>
      </c>
    </row>
    <row r="12" spans="1:105">
      <c r="A12" s="7" t="s">
        <v>429</v>
      </c>
      <c r="B12" s="7" t="s">
        <v>434</v>
      </c>
      <c r="C12" s="32">
        <f>Savings!B12</f>
        <v>961.07248711120326</v>
      </c>
      <c r="D12">
        <v>20</v>
      </c>
      <c r="E12" s="32">
        <f>Cost!$A$17</f>
        <v>1270.0446264290774</v>
      </c>
      <c r="G12" t="s">
        <v>436</v>
      </c>
      <c r="Q12" t="s">
        <v>174</v>
      </c>
    </row>
    <row r="13" spans="1:105">
      <c r="A13" s="7" t="s">
        <v>430</v>
      </c>
      <c r="B13" s="7" t="s">
        <v>434</v>
      </c>
      <c r="C13" s="32">
        <f>Savings!B13</f>
        <v>961.07248711120326</v>
      </c>
      <c r="D13">
        <v>20</v>
      </c>
      <c r="E13" s="32">
        <f>Cost!$A$17</f>
        <v>1270.0446264290774</v>
      </c>
      <c r="G13" t="s">
        <v>436</v>
      </c>
      <c r="Q13" t="s">
        <v>174</v>
      </c>
    </row>
    <row r="14" spans="1:105">
      <c r="A14" s="7" t="s">
        <v>431</v>
      </c>
      <c r="B14" s="7" t="s">
        <v>434</v>
      </c>
      <c r="C14" s="32">
        <f>Savings!B14</f>
        <v>1073.2278989875481</v>
      </c>
      <c r="D14">
        <v>20</v>
      </c>
      <c r="E14" s="32">
        <f>Cost!$A$17</f>
        <v>1270.0446264290774</v>
      </c>
      <c r="G14" t="s">
        <v>436</v>
      </c>
      <c r="Q14" t="s">
        <v>174</v>
      </c>
    </row>
    <row r="15" spans="1:105">
      <c r="A15" s="7" t="s">
        <v>432</v>
      </c>
      <c r="B15" s="7" t="s">
        <v>434</v>
      </c>
      <c r="C15" s="32">
        <f>Savings!B15</f>
        <v>1073.2278989875481</v>
      </c>
      <c r="D15">
        <v>20</v>
      </c>
      <c r="E15" s="32">
        <f>Cost!$A$17</f>
        <v>1270.0446264290774</v>
      </c>
      <c r="G15" t="s">
        <v>436</v>
      </c>
      <c r="Q15" t="s">
        <v>174</v>
      </c>
    </row>
    <row r="16" spans="1:105">
      <c r="A16" s="7" t="s">
        <v>433</v>
      </c>
      <c r="B16" s="7" t="s">
        <v>434</v>
      </c>
      <c r="C16" s="32">
        <f>Savings!B16</f>
        <v>1073.2278989875481</v>
      </c>
      <c r="D16">
        <v>20</v>
      </c>
      <c r="E16" s="32">
        <f>Cost!$A$17</f>
        <v>1270.0446264290774</v>
      </c>
      <c r="G16" t="s">
        <v>436</v>
      </c>
      <c r="Q16" t="s">
        <v>174</v>
      </c>
    </row>
    <row r="17" spans="1:131">
      <c r="A17" s="7" t="s">
        <v>425</v>
      </c>
      <c r="B17" s="7" t="s">
        <v>435</v>
      </c>
      <c r="C17" s="32">
        <f>Savings!E8</f>
        <v>-13.681898010000008</v>
      </c>
      <c r="D17">
        <v>20</v>
      </c>
      <c r="E17" s="32">
        <f>Cost!D28</f>
        <v>0</v>
      </c>
      <c r="G17" t="s">
        <v>437</v>
      </c>
      <c r="Q17" t="s">
        <v>174</v>
      </c>
    </row>
    <row r="18" spans="1:131">
      <c r="A18" s="7" t="s">
        <v>426</v>
      </c>
      <c r="B18" s="7" t="s">
        <v>435</v>
      </c>
      <c r="C18" s="32">
        <f>Savings!E9</f>
        <v>8.4630364199999857</v>
      </c>
      <c r="D18">
        <v>20</v>
      </c>
      <c r="E18" s="32">
        <f>Cost!D29</f>
        <v>0</v>
      </c>
      <c r="G18" t="s">
        <v>437</v>
      </c>
      <c r="Q18" t="s">
        <v>174</v>
      </c>
    </row>
    <row r="19" spans="1:131">
      <c r="A19" s="7" t="s">
        <v>427</v>
      </c>
      <c r="B19" s="7" t="s">
        <v>435</v>
      </c>
      <c r="C19" s="32">
        <f>Savings!E10</f>
        <v>33.60562826999994</v>
      </c>
      <c r="D19">
        <v>20</v>
      </c>
      <c r="E19" s="32">
        <f>Cost!D30</f>
        <v>0</v>
      </c>
      <c r="G19" t="s">
        <v>437</v>
      </c>
      <c r="Q19" t="s">
        <v>174</v>
      </c>
    </row>
    <row r="20" spans="1:131">
      <c r="A20" s="7" t="s">
        <v>428</v>
      </c>
      <c r="B20" s="7" t="s">
        <v>435</v>
      </c>
      <c r="C20" s="32">
        <f>Savings!E11</f>
        <v>-13.644004430000008</v>
      </c>
      <c r="D20">
        <v>20</v>
      </c>
      <c r="E20" s="32">
        <f>Cost!D31</f>
        <v>0</v>
      </c>
      <c r="G20" t="s">
        <v>437</v>
      </c>
      <c r="Q20" t="s">
        <v>174</v>
      </c>
    </row>
    <row r="21" spans="1:131">
      <c r="A21" s="7" t="s">
        <v>429</v>
      </c>
      <c r="B21" s="7" t="s">
        <v>435</v>
      </c>
      <c r="C21" s="32">
        <f>Savings!E12</f>
        <v>8.6228920500000008</v>
      </c>
      <c r="D21">
        <v>20</v>
      </c>
      <c r="E21" s="32">
        <f>Cost!D32</f>
        <v>0</v>
      </c>
      <c r="G21" t="s">
        <v>437</v>
      </c>
      <c r="Q21" t="s">
        <v>174</v>
      </c>
    </row>
    <row r="22" spans="1:131">
      <c r="A22" s="7" t="s">
        <v>430</v>
      </c>
      <c r="B22" s="7" t="s">
        <v>435</v>
      </c>
      <c r="C22" s="32">
        <f>Savings!E13</f>
        <v>34.239409340000094</v>
      </c>
      <c r="D22">
        <v>20</v>
      </c>
      <c r="E22" s="32">
        <f>Cost!D33</f>
        <v>0</v>
      </c>
      <c r="G22" t="s">
        <v>437</v>
      </c>
      <c r="Q22" t="s">
        <v>174</v>
      </c>
    </row>
    <row r="23" spans="1:131">
      <c r="A23" s="7" t="s">
        <v>431</v>
      </c>
      <c r="B23" s="7" t="s">
        <v>435</v>
      </c>
      <c r="C23" s="32">
        <f>Savings!E14</f>
        <v>-14.553040199999975</v>
      </c>
      <c r="D23">
        <v>20</v>
      </c>
      <c r="E23" s="32">
        <f>Cost!D34</f>
        <v>0</v>
      </c>
      <c r="G23" t="s">
        <v>437</v>
      </c>
      <c r="Q23" t="s">
        <v>174</v>
      </c>
    </row>
    <row r="24" spans="1:131">
      <c r="A24" s="7" t="s">
        <v>432</v>
      </c>
      <c r="B24" s="7" t="s">
        <v>435</v>
      </c>
      <c r="C24" s="32">
        <f>Savings!E15</f>
        <v>7.7348274800000194</v>
      </c>
      <c r="D24">
        <v>20</v>
      </c>
      <c r="E24" s="32">
        <f>Cost!D35</f>
        <v>0</v>
      </c>
      <c r="G24" t="s">
        <v>437</v>
      </c>
      <c r="Q24" t="s">
        <v>174</v>
      </c>
    </row>
    <row r="25" spans="1:131">
      <c r="A25" s="7" t="s">
        <v>433</v>
      </c>
      <c r="B25" s="7" t="s">
        <v>435</v>
      </c>
      <c r="C25" s="32">
        <f>Savings!E16</f>
        <v>33.341646940000039</v>
      </c>
      <c r="D25">
        <v>20</v>
      </c>
      <c r="E25" s="32">
        <f>Cost!D36</f>
        <v>0</v>
      </c>
      <c r="G25" t="s">
        <v>437</v>
      </c>
      <c r="Q25" t="s">
        <v>174</v>
      </c>
    </row>
    <row r="28" spans="1:131">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row>
    <row r="29" spans="1:131">
      <c r="A29" s="87" t="s">
        <v>176</v>
      </c>
      <c r="B29" s="88"/>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row>
    <row r="30" spans="1:131">
      <c r="A30" s="9" t="s">
        <v>177</v>
      </c>
      <c r="B30" s="9" t="s">
        <v>178</v>
      </c>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row>
    <row r="31" spans="1:131">
      <c r="A31" s="9" t="s">
        <v>179</v>
      </c>
      <c r="B31" s="9" t="s">
        <v>472</v>
      </c>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row>
    <row r="32" spans="1:131">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row>
    <row r="33" spans="1:131" ht="13.5" thickBot="1">
      <c r="A33" s="52" t="s">
        <v>180</v>
      </c>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53"/>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row>
    <row r="34" spans="1:131">
      <c r="A34" s="9"/>
      <c r="B34" s="90" t="s">
        <v>181</v>
      </c>
      <c r="C34" s="91"/>
      <c r="D34" s="91" t="s">
        <v>181</v>
      </c>
      <c r="E34" s="92"/>
      <c r="F34" s="9"/>
      <c r="G34" s="90" t="s">
        <v>182</v>
      </c>
      <c r="H34" s="91"/>
      <c r="I34" s="91"/>
      <c r="J34" s="91"/>
      <c r="K34" s="91"/>
      <c r="L34" s="91"/>
      <c r="M34" s="91"/>
      <c r="N34" s="91"/>
      <c r="O34" s="92"/>
      <c r="P34" s="9"/>
      <c r="Q34" s="90" t="s">
        <v>183</v>
      </c>
      <c r="R34" s="91"/>
      <c r="S34" s="91"/>
      <c r="T34" s="91"/>
      <c r="U34" s="92"/>
      <c r="V34" s="9"/>
      <c r="W34" s="90" t="s">
        <v>184</v>
      </c>
      <c r="X34" s="92"/>
      <c r="Y34" s="9"/>
      <c r="Z34" s="90" t="s">
        <v>185</v>
      </c>
      <c r="AA34" s="91"/>
      <c r="AB34" s="92"/>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row>
    <row r="35" spans="1:131">
      <c r="A35" s="9"/>
      <c r="B35" s="93" t="s">
        <v>186</v>
      </c>
      <c r="C35" s="94" t="s">
        <v>13</v>
      </c>
      <c r="D35" s="94" t="s">
        <v>186</v>
      </c>
      <c r="E35" s="95" t="s">
        <v>13</v>
      </c>
      <c r="F35" s="9"/>
      <c r="G35" s="93" t="s">
        <v>187</v>
      </c>
      <c r="H35" s="94" t="s">
        <v>384</v>
      </c>
      <c r="I35" s="94"/>
      <c r="J35" s="94"/>
      <c r="K35" s="94" t="s">
        <v>188</v>
      </c>
      <c r="L35" s="94"/>
      <c r="M35" s="94"/>
      <c r="N35" s="94"/>
      <c r="O35" s="95"/>
      <c r="P35" s="9"/>
      <c r="Q35" s="93"/>
      <c r="R35" s="94" t="s">
        <v>189</v>
      </c>
      <c r="S35" s="94" t="s">
        <v>190</v>
      </c>
      <c r="T35" s="94" t="s">
        <v>191</v>
      </c>
      <c r="U35" s="95" t="s">
        <v>192</v>
      </c>
      <c r="V35" s="9"/>
      <c r="W35" s="93" t="s">
        <v>193</v>
      </c>
      <c r="X35" s="95">
        <v>20</v>
      </c>
      <c r="Y35" s="9"/>
      <c r="Z35" s="93"/>
      <c r="AA35" s="94" t="s">
        <v>13</v>
      </c>
      <c r="AB35" s="95" t="s">
        <v>14</v>
      </c>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row>
    <row r="36" spans="1:131">
      <c r="A36" s="9"/>
      <c r="B36" s="93" t="s">
        <v>194</v>
      </c>
      <c r="C36" s="94" t="s">
        <v>195</v>
      </c>
      <c r="D36" s="94" t="s">
        <v>194</v>
      </c>
      <c r="E36" s="95" t="s">
        <v>195</v>
      </c>
      <c r="F36" s="9"/>
      <c r="G36" s="93" t="s">
        <v>196</v>
      </c>
      <c r="H36" s="94" t="s">
        <v>197</v>
      </c>
      <c r="I36" s="94"/>
      <c r="J36" s="94"/>
      <c r="K36" s="94" t="s">
        <v>198</v>
      </c>
      <c r="L36" s="94"/>
      <c r="M36" s="94"/>
      <c r="N36" s="94"/>
      <c r="O36" s="95"/>
      <c r="P36" s="9"/>
      <c r="Q36" s="93" t="s">
        <v>199</v>
      </c>
      <c r="R36" s="94">
        <v>4.3096045197740109E-2</v>
      </c>
      <c r="S36" s="94">
        <v>4.387844424080023E-2</v>
      </c>
      <c r="T36" s="94">
        <v>5.3289007766645871E-2</v>
      </c>
      <c r="U36" s="95">
        <v>5.447903102274565E-2</v>
      </c>
      <c r="V36" s="9"/>
      <c r="W36" s="93" t="s">
        <v>200</v>
      </c>
      <c r="X36" s="95">
        <v>2016</v>
      </c>
      <c r="Y36" s="9"/>
      <c r="Z36" s="93" t="s">
        <v>201</v>
      </c>
      <c r="AA36" s="94">
        <v>4.03890184699085E-3</v>
      </c>
      <c r="AB36" s="95">
        <v>0.01</v>
      </c>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row>
    <row r="37" spans="1:131">
      <c r="A37" s="9"/>
      <c r="B37" s="93" t="s">
        <v>202</v>
      </c>
      <c r="C37" s="94" t="s">
        <v>203</v>
      </c>
      <c r="D37" s="94" t="s">
        <v>202</v>
      </c>
      <c r="E37" s="95" t="s">
        <v>203</v>
      </c>
      <c r="F37" s="9"/>
      <c r="G37" s="93" t="s">
        <v>204</v>
      </c>
      <c r="H37" s="94" t="s">
        <v>205</v>
      </c>
      <c r="I37" s="94"/>
      <c r="J37" s="94"/>
      <c r="K37" s="94" t="s">
        <v>206</v>
      </c>
      <c r="L37" s="94"/>
      <c r="M37" s="94"/>
      <c r="N37" s="94"/>
      <c r="O37" s="95"/>
      <c r="P37" s="9"/>
      <c r="Q37" s="93" t="s">
        <v>207</v>
      </c>
      <c r="R37" s="94">
        <v>12</v>
      </c>
      <c r="S37" s="94">
        <v>12</v>
      </c>
      <c r="T37" s="94">
        <v>1</v>
      </c>
      <c r="U37" s="95">
        <v>1</v>
      </c>
      <c r="V37" s="9"/>
      <c r="W37" s="93" t="s">
        <v>208</v>
      </c>
      <c r="X37" s="95">
        <v>2016</v>
      </c>
      <c r="Y37" s="9"/>
      <c r="Z37" s="93" t="s">
        <v>209</v>
      </c>
      <c r="AA37" s="94">
        <v>26</v>
      </c>
      <c r="AB37" s="95">
        <v>0</v>
      </c>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row>
    <row r="38" spans="1:131" ht="13.5" thickBot="1">
      <c r="A38" s="9"/>
      <c r="B38" s="96" t="s">
        <v>210</v>
      </c>
      <c r="C38" s="97" t="s">
        <v>203</v>
      </c>
      <c r="D38" s="97" t="s">
        <v>210</v>
      </c>
      <c r="E38" s="98" t="s">
        <v>203</v>
      </c>
      <c r="F38" s="9"/>
      <c r="G38" s="93" t="s">
        <v>211</v>
      </c>
      <c r="H38" s="94" t="s">
        <v>212</v>
      </c>
      <c r="I38" s="94"/>
      <c r="J38" s="94"/>
      <c r="K38" s="94" t="s">
        <v>198</v>
      </c>
      <c r="L38" s="94"/>
      <c r="M38" s="94"/>
      <c r="N38" s="94"/>
      <c r="O38" s="95"/>
      <c r="P38" s="9"/>
      <c r="Q38" s="93"/>
      <c r="R38" s="94" t="s">
        <v>189</v>
      </c>
      <c r="S38" s="94" t="s">
        <v>190</v>
      </c>
      <c r="T38" s="94" t="s">
        <v>191</v>
      </c>
      <c r="U38" s="95" t="s">
        <v>192</v>
      </c>
      <c r="V38" s="9"/>
      <c r="W38" s="93" t="s">
        <v>213</v>
      </c>
      <c r="X38" s="95">
        <v>2012</v>
      </c>
      <c r="Y38" s="9"/>
      <c r="Z38" s="93" t="s">
        <v>214</v>
      </c>
      <c r="AA38" s="94">
        <v>0.9</v>
      </c>
      <c r="AB38" s="95" t="s">
        <v>215</v>
      </c>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row>
    <row r="39" spans="1:131">
      <c r="A39" s="9"/>
      <c r="B39" s="9"/>
      <c r="C39" s="9"/>
      <c r="D39" s="9"/>
      <c r="E39" s="9"/>
      <c r="F39" s="9"/>
      <c r="G39" s="93" t="s">
        <v>216</v>
      </c>
      <c r="H39" s="94" t="s">
        <v>205</v>
      </c>
      <c r="I39" s="94"/>
      <c r="J39" s="94"/>
      <c r="K39" s="94"/>
      <c r="L39" s="94"/>
      <c r="M39" s="94"/>
      <c r="N39" s="94"/>
      <c r="O39" s="95"/>
      <c r="P39" s="9"/>
      <c r="Q39" s="93" t="s">
        <v>217</v>
      </c>
      <c r="R39" s="94">
        <v>0.35</v>
      </c>
      <c r="S39" s="94">
        <v>0.19500000000000001</v>
      </c>
      <c r="T39" s="94">
        <v>0.45499999999999996</v>
      </c>
      <c r="U39" s="95">
        <v>0</v>
      </c>
      <c r="V39" s="9"/>
      <c r="W39" s="93" t="s">
        <v>218</v>
      </c>
      <c r="X39" s="95">
        <v>0.04</v>
      </c>
      <c r="Y39" s="9"/>
      <c r="Z39" s="93" t="s">
        <v>219</v>
      </c>
      <c r="AA39" s="94">
        <v>4.7399348199455904E-2</v>
      </c>
      <c r="AB39" s="95">
        <v>0</v>
      </c>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row>
    <row r="40" spans="1:131">
      <c r="A40" s="9"/>
      <c r="B40" s="9" t="s">
        <v>220</v>
      </c>
      <c r="C40" s="9" t="s">
        <v>13</v>
      </c>
      <c r="D40" s="9"/>
      <c r="E40" s="9"/>
      <c r="F40" s="9"/>
      <c r="G40" s="93" t="s">
        <v>221</v>
      </c>
      <c r="H40" s="94" t="s">
        <v>222</v>
      </c>
      <c r="I40" s="94"/>
      <c r="J40" s="94"/>
      <c r="K40" s="94" t="s">
        <v>223</v>
      </c>
      <c r="L40" s="94"/>
      <c r="M40" s="94"/>
      <c r="N40" s="94"/>
      <c r="O40" s="95"/>
      <c r="P40" s="9"/>
      <c r="Q40" s="93" t="s">
        <v>224</v>
      </c>
      <c r="R40" s="94">
        <v>1</v>
      </c>
      <c r="S40" s="94">
        <v>0</v>
      </c>
      <c r="T40" s="94">
        <v>0</v>
      </c>
      <c r="U40" s="95">
        <v>0</v>
      </c>
      <c r="V40" s="9"/>
      <c r="W40" s="93" t="s">
        <v>225</v>
      </c>
      <c r="X40" s="95">
        <v>0</v>
      </c>
      <c r="Y40" s="9"/>
      <c r="Z40" s="93" t="s">
        <v>226</v>
      </c>
      <c r="AA40" s="94">
        <v>31</v>
      </c>
      <c r="AB40" s="95">
        <v>0</v>
      </c>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row>
    <row r="41" spans="1:131">
      <c r="A41" s="9"/>
      <c r="B41" s="9" t="s">
        <v>227</v>
      </c>
      <c r="C41" s="9" t="s">
        <v>228</v>
      </c>
      <c r="D41" s="9"/>
      <c r="E41" s="9"/>
      <c r="F41" s="9"/>
      <c r="G41" s="93" t="s">
        <v>229</v>
      </c>
      <c r="H41" s="94" t="s">
        <v>223</v>
      </c>
      <c r="I41" s="94"/>
      <c r="J41" s="94"/>
      <c r="K41" s="94" t="s">
        <v>230</v>
      </c>
      <c r="L41" s="94"/>
      <c r="M41" s="94"/>
      <c r="N41" s="94"/>
      <c r="O41" s="95"/>
      <c r="P41" s="9"/>
      <c r="Q41" s="93" t="s">
        <v>231</v>
      </c>
      <c r="R41" s="94">
        <v>1</v>
      </c>
      <c r="S41" s="94">
        <v>0</v>
      </c>
      <c r="T41" s="94">
        <v>0</v>
      </c>
      <c r="U41" s="95">
        <v>0</v>
      </c>
      <c r="V41" s="9"/>
      <c r="W41" s="93" t="s">
        <v>232</v>
      </c>
      <c r="X41" s="95">
        <v>0.2</v>
      </c>
      <c r="Y41" s="9"/>
      <c r="Z41" s="93" t="s">
        <v>233</v>
      </c>
      <c r="AA41" s="94">
        <v>0.7</v>
      </c>
      <c r="AB41" s="95" t="s">
        <v>215</v>
      </c>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row>
    <row r="42" spans="1:131">
      <c r="A42" s="9"/>
      <c r="B42" s="9" t="s">
        <v>234</v>
      </c>
      <c r="C42" s="9" t="s">
        <v>235</v>
      </c>
      <c r="D42" s="9"/>
      <c r="E42" s="9"/>
      <c r="F42" s="9"/>
      <c r="G42" s="93" t="s">
        <v>236</v>
      </c>
      <c r="H42" s="94" t="s">
        <v>230</v>
      </c>
      <c r="I42" s="94"/>
      <c r="J42" s="94"/>
      <c r="K42" s="94" t="s">
        <v>237</v>
      </c>
      <c r="L42" s="94"/>
      <c r="M42" s="94"/>
      <c r="N42" s="94"/>
      <c r="O42" s="95"/>
      <c r="P42" s="9"/>
      <c r="Q42" s="93" t="s">
        <v>238</v>
      </c>
      <c r="R42" s="94"/>
      <c r="S42" s="94">
        <v>0.3</v>
      </c>
      <c r="T42" s="94">
        <v>0.7</v>
      </c>
      <c r="U42" s="95">
        <v>0</v>
      </c>
      <c r="V42" s="9"/>
      <c r="W42" s="93" t="s">
        <v>239</v>
      </c>
      <c r="X42" s="95">
        <v>0</v>
      </c>
      <c r="Y42" s="9"/>
      <c r="Z42" s="93" t="s">
        <v>240</v>
      </c>
      <c r="AA42" s="94">
        <v>0</v>
      </c>
      <c r="AB42" s="95">
        <v>0</v>
      </c>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row>
    <row r="43" spans="1:131" ht="13.5" thickBot="1">
      <c r="A43" s="9"/>
      <c r="B43" s="9" t="s">
        <v>241</v>
      </c>
      <c r="C43" s="9" t="s">
        <v>242</v>
      </c>
      <c r="D43" s="9"/>
      <c r="E43" s="9"/>
      <c r="F43" s="9"/>
      <c r="G43" s="96" t="s">
        <v>243</v>
      </c>
      <c r="H43" s="97" t="s">
        <v>237</v>
      </c>
      <c r="I43" s="97"/>
      <c r="J43" s="97"/>
      <c r="K43" s="97"/>
      <c r="L43" s="97"/>
      <c r="M43" s="97"/>
      <c r="N43" s="97"/>
      <c r="O43" s="98"/>
      <c r="P43" s="9"/>
      <c r="Q43" s="96" t="s">
        <v>244</v>
      </c>
      <c r="R43" s="97"/>
      <c r="S43" s="97">
        <v>20</v>
      </c>
      <c r="T43" s="97"/>
      <c r="U43" s="98"/>
      <c r="V43" s="9"/>
      <c r="W43" s="96" t="s">
        <v>245</v>
      </c>
      <c r="X43" s="98">
        <v>2018</v>
      </c>
      <c r="Y43" s="9"/>
      <c r="Z43" s="96" t="s">
        <v>246</v>
      </c>
      <c r="AA43" s="97">
        <v>0</v>
      </c>
      <c r="AB43" s="98">
        <v>0</v>
      </c>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row>
    <row r="44" spans="1:131">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row>
    <row r="45" spans="1:131">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row>
    <row r="46" spans="1:131">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row>
    <row r="47" spans="1:131">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row>
    <row r="48" spans="1:131">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row>
    <row r="49" spans="1:131">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row>
    <row r="50" spans="1:131">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row>
    <row r="51" spans="1:131" ht="13.5" thickBot="1">
      <c r="A51" s="52" t="s">
        <v>247</v>
      </c>
      <c r="B51" s="53"/>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c r="CT51" s="54"/>
      <c r="CU51" s="54"/>
      <c r="CV51" s="54"/>
      <c r="CW51" s="54"/>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row>
    <row r="52" spans="1:131" ht="26.25" thickBot="1">
      <c r="A52" s="99" t="s">
        <v>248</v>
      </c>
      <c r="B52" s="100"/>
      <c r="C52" s="101" t="s">
        <v>249</v>
      </c>
      <c r="D52" s="102"/>
      <c r="E52" s="102"/>
      <c r="F52" s="102"/>
      <c r="G52" s="102"/>
      <c r="H52" s="102"/>
      <c r="I52" s="102"/>
      <c r="J52" s="102"/>
      <c r="K52" s="103"/>
      <c r="L52" s="101" t="s">
        <v>12</v>
      </c>
      <c r="M52" s="102"/>
      <c r="N52" s="102"/>
      <c r="O52" s="102"/>
      <c r="P52" s="102"/>
      <c r="Q52" s="103"/>
      <c r="R52" s="101" t="s">
        <v>250</v>
      </c>
      <c r="S52" s="102"/>
      <c r="T52" s="102"/>
      <c r="U52" s="103"/>
      <c r="V52" s="101" t="s">
        <v>251</v>
      </c>
      <c r="W52" s="102"/>
      <c r="X52" s="102"/>
      <c r="Y52" s="103"/>
      <c r="Z52" s="101" t="s">
        <v>252</v>
      </c>
      <c r="AA52" s="102"/>
      <c r="AB52" s="102"/>
      <c r="AC52" s="103"/>
      <c r="AD52" s="101" t="s">
        <v>253</v>
      </c>
      <c r="AE52" s="102"/>
      <c r="AF52" s="102"/>
      <c r="AG52" s="103"/>
      <c r="AH52" s="101" t="s">
        <v>254</v>
      </c>
      <c r="AI52" s="102"/>
      <c r="AJ52" s="102"/>
      <c r="AK52" s="102"/>
      <c r="AL52" s="103"/>
      <c r="AM52" s="101" t="s">
        <v>255</v>
      </c>
      <c r="AN52" s="102"/>
      <c r="AO52" s="102"/>
      <c r="AP52" s="102"/>
      <c r="AQ52" s="102"/>
      <c r="AR52" s="102"/>
      <c r="AS52" s="103"/>
      <c r="AT52" s="101" t="s">
        <v>256</v>
      </c>
      <c r="AU52" s="102"/>
      <c r="AV52" s="102"/>
      <c r="AW52" s="102"/>
      <c r="AX52" s="102"/>
      <c r="AY52" s="102"/>
      <c r="AZ52" s="103"/>
      <c r="BA52" s="101" t="s">
        <v>257</v>
      </c>
      <c r="BB52" s="102"/>
      <c r="BC52" s="102"/>
      <c r="BD52" s="102"/>
      <c r="BE52" s="102"/>
      <c r="BF52" s="103"/>
      <c r="BG52" s="101" t="s">
        <v>258</v>
      </c>
      <c r="BH52" s="103"/>
      <c r="BI52" s="101" t="s">
        <v>259</v>
      </c>
      <c r="BJ52" s="102"/>
      <c r="BK52" s="102"/>
      <c r="BL52" s="102"/>
      <c r="BM52" s="103"/>
      <c r="BN52" s="101" t="s">
        <v>260</v>
      </c>
      <c r="BO52" s="102"/>
      <c r="BP52" s="102"/>
      <c r="BQ52" s="102"/>
      <c r="BR52" s="102"/>
      <c r="BS52" s="102"/>
      <c r="BT52" s="102"/>
      <c r="BU52" s="102"/>
      <c r="BV52" s="102"/>
      <c r="BW52" s="102"/>
      <c r="BX52" s="102"/>
      <c r="BY52" s="102"/>
      <c r="BZ52" s="102"/>
      <c r="CA52" s="102"/>
      <c r="CB52" s="102"/>
      <c r="CC52" s="103"/>
      <c r="CD52" s="101" t="s">
        <v>261</v>
      </c>
      <c r="CE52" s="103"/>
      <c r="CF52" s="101" t="s">
        <v>262</v>
      </c>
      <c r="CG52" s="102"/>
      <c r="CH52" s="102"/>
      <c r="CI52" s="102"/>
      <c r="CJ52" s="102"/>
      <c r="CK52" s="103"/>
      <c r="CL52" s="104"/>
      <c r="CM52" s="101" t="s">
        <v>19</v>
      </c>
      <c r="CN52" s="102"/>
      <c r="CO52" s="102"/>
      <c r="CP52" s="103"/>
      <c r="CQ52" s="101" t="s">
        <v>263</v>
      </c>
      <c r="CR52" s="102"/>
      <c r="CS52" s="102"/>
      <c r="CT52" s="102"/>
      <c r="CU52" s="103"/>
      <c r="CV52" s="101" t="s">
        <v>264</v>
      </c>
      <c r="CW52" s="103"/>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row>
    <row r="53" spans="1:131" ht="204">
      <c r="A53" s="61" t="s">
        <v>126</v>
      </c>
      <c r="B53" s="62" t="s">
        <v>127</v>
      </c>
      <c r="C53" s="63" t="s">
        <v>165</v>
      </c>
      <c r="D53" s="63" t="s">
        <v>265</v>
      </c>
      <c r="E53" s="63" t="s">
        <v>266</v>
      </c>
      <c r="F53" s="63" t="s">
        <v>267</v>
      </c>
      <c r="G53" s="63" t="s">
        <v>268</v>
      </c>
      <c r="H53" s="63" t="s">
        <v>269</v>
      </c>
      <c r="I53" s="63" t="s">
        <v>270</v>
      </c>
      <c r="J53" s="63" t="s">
        <v>271</v>
      </c>
      <c r="K53" s="63" t="s">
        <v>272</v>
      </c>
      <c r="L53" s="63" t="s">
        <v>273</v>
      </c>
      <c r="M53" s="63" t="s">
        <v>274</v>
      </c>
      <c r="N53" s="63" t="s">
        <v>275</v>
      </c>
      <c r="O53" s="63" t="s">
        <v>276</v>
      </c>
      <c r="P53" s="63" t="s">
        <v>277</v>
      </c>
      <c r="Q53" s="63" t="s">
        <v>278</v>
      </c>
      <c r="R53" s="63" t="s">
        <v>279</v>
      </c>
      <c r="S53" s="63" t="s">
        <v>280</v>
      </c>
      <c r="T53" s="63" t="s">
        <v>281</v>
      </c>
      <c r="U53" s="63" t="s">
        <v>189</v>
      </c>
      <c r="V53" s="63" t="s">
        <v>279</v>
      </c>
      <c r="W53" s="63" t="s">
        <v>280</v>
      </c>
      <c r="X53" s="63" t="s">
        <v>281</v>
      </c>
      <c r="Y53" s="63" t="s">
        <v>189</v>
      </c>
      <c r="Z53" s="63" t="s">
        <v>279</v>
      </c>
      <c r="AA53" s="63" t="s">
        <v>280</v>
      </c>
      <c r="AB53" s="63" t="s">
        <v>281</v>
      </c>
      <c r="AC53" s="63" t="s">
        <v>189</v>
      </c>
      <c r="AD53" s="63" t="s">
        <v>279</v>
      </c>
      <c r="AE53" s="63" t="s">
        <v>280</v>
      </c>
      <c r="AF53" s="63" t="s">
        <v>281</v>
      </c>
      <c r="AG53" s="63" t="s">
        <v>189</v>
      </c>
      <c r="AH53" s="63" t="s">
        <v>279</v>
      </c>
      <c r="AI53" s="63" t="s">
        <v>280</v>
      </c>
      <c r="AJ53" s="63" t="s">
        <v>281</v>
      </c>
      <c r="AK53" s="63" t="s">
        <v>189</v>
      </c>
      <c r="AL53" s="63" t="s">
        <v>282</v>
      </c>
      <c r="AM53" s="63" t="s">
        <v>283</v>
      </c>
      <c r="AN53" s="63" t="s">
        <v>284</v>
      </c>
      <c r="AO53" s="63" t="s">
        <v>285</v>
      </c>
      <c r="AP53" s="63" t="s">
        <v>286</v>
      </c>
      <c r="AQ53" s="63" t="s">
        <v>287</v>
      </c>
      <c r="AR53" s="63" t="s">
        <v>288</v>
      </c>
      <c r="AS53" s="63" t="s">
        <v>289</v>
      </c>
      <c r="AT53" s="63" t="s">
        <v>290</v>
      </c>
      <c r="AU53" s="63" t="s">
        <v>291</v>
      </c>
      <c r="AV53" s="63" t="s">
        <v>292</v>
      </c>
      <c r="AW53" s="63" t="s">
        <v>293</v>
      </c>
      <c r="AX53" s="63" t="s">
        <v>294</v>
      </c>
      <c r="AY53" s="63" t="s">
        <v>295</v>
      </c>
      <c r="AZ53" s="63" t="s">
        <v>296</v>
      </c>
      <c r="BA53" s="63" t="s">
        <v>297</v>
      </c>
      <c r="BB53" s="63" t="s">
        <v>298</v>
      </c>
      <c r="BC53" s="63" t="s">
        <v>299</v>
      </c>
      <c r="BD53" s="63" t="s">
        <v>300</v>
      </c>
      <c r="BE53" s="63" t="s">
        <v>301</v>
      </c>
      <c r="BF53" s="63" t="s">
        <v>302</v>
      </c>
      <c r="BG53" s="63" t="s">
        <v>303</v>
      </c>
      <c r="BH53" s="63" t="s">
        <v>304</v>
      </c>
      <c r="BI53" s="63" t="s">
        <v>305</v>
      </c>
      <c r="BJ53" s="63" t="s">
        <v>306</v>
      </c>
      <c r="BK53" s="63" t="s">
        <v>307</v>
      </c>
      <c r="BL53" s="63" t="s">
        <v>308</v>
      </c>
      <c r="BM53" s="63" t="s">
        <v>309</v>
      </c>
      <c r="BN53" s="63" t="s">
        <v>310</v>
      </c>
      <c r="BO53" s="63" t="s">
        <v>311</v>
      </c>
      <c r="BP53" s="63" t="s">
        <v>312</v>
      </c>
      <c r="BQ53" s="63" t="s">
        <v>313</v>
      </c>
      <c r="BR53" s="63" t="s">
        <v>314</v>
      </c>
      <c r="BS53" s="63" t="s">
        <v>315</v>
      </c>
      <c r="BT53" s="63" t="s">
        <v>316</v>
      </c>
      <c r="BU53" s="63" t="s">
        <v>317</v>
      </c>
      <c r="BV53" s="63" t="s">
        <v>318</v>
      </c>
      <c r="BW53" s="63" t="s">
        <v>319</v>
      </c>
      <c r="BX53" s="63" t="s">
        <v>320</v>
      </c>
      <c r="BY53" s="63" t="s">
        <v>321</v>
      </c>
      <c r="BZ53" s="63" t="s">
        <v>322</v>
      </c>
      <c r="CA53" s="63" t="s">
        <v>323</v>
      </c>
      <c r="CB53" s="63" t="s">
        <v>324</v>
      </c>
      <c r="CC53" s="63" t="s">
        <v>325</v>
      </c>
      <c r="CD53" s="63" t="s">
        <v>137</v>
      </c>
      <c r="CE53" s="63" t="s">
        <v>136</v>
      </c>
      <c r="CF53" s="63" t="s">
        <v>326</v>
      </c>
      <c r="CG53" s="63" t="s">
        <v>327</v>
      </c>
      <c r="CH53" s="63" t="s">
        <v>328</v>
      </c>
      <c r="CI53" s="63" t="s">
        <v>329</v>
      </c>
      <c r="CJ53" s="63" t="s">
        <v>330</v>
      </c>
      <c r="CK53" s="63" t="s">
        <v>331</v>
      </c>
      <c r="CL53" s="63"/>
      <c r="CM53" s="63" t="s">
        <v>332</v>
      </c>
      <c r="CN53" s="63" t="s">
        <v>333</v>
      </c>
      <c r="CO53" s="63" t="s">
        <v>334</v>
      </c>
      <c r="CP53" s="63" t="s">
        <v>335</v>
      </c>
      <c r="CQ53" s="63" t="s">
        <v>336</v>
      </c>
      <c r="CR53" s="63" t="s">
        <v>337</v>
      </c>
      <c r="CS53" s="63" t="s">
        <v>338</v>
      </c>
      <c r="CT53" s="63" t="s">
        <v>339</v>
      </c>
      <c r="CU53" s="63" t="s">
        <v>340</v>
      </c>
      <c r="CV53" s="63" t="s">
        <v>341</v>
      </c>
      <c r="CW53" s="105" t="s">
        <v>342</v>
      </c>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row>
    <row r="54" spans="1:131">
      <c r="A54" s="9" t="s">
        <v>425</v>
      </c>
      <c r="B54" s="9" t="s">
        <v>434</v>
      </c>
      <c r="C54" s="54">
        <v>20</v>
      </c>
      <c r="D54" s="54">
        <v>671.33042414840406</v>
      </c>
      <c r="E54" s="54">
        <v>0</v>
      </c>
      <c r="F54" s="54">
        <v>1270.0446264290774</v>
      </c>
      <c r="G54" s="54">
        <v>0</v>
      </c>
      <c r="H54" s="54">
        <v>0</v>
      </c>
      <c r="I54" s="54" t="s">
        <v>436</v>
      </c>
      <c r="J54" s="54"/>
      <c r="K54" s="54"/>
      <c r="L54" s="54">
        <v>723.12582264292053</v>
      </c>
      <c r="M54" s="54">
        <v>0.2526205437036852</v>
      </c>
      <c r="N54" s="54">
        <v>0.25079724190529251</v>
      </c>
      <c r="O54" s="54">
        <v>0</v>
      </c>
      <c r="P54" s="54">
        <v>0</v>
      </c>
      <c r="Q54" s="54">
        <v>0</v>
      </c>
      <c r="R54" s="54">
        <v>253.26386440385903</v>
      </c>
      <c r="S54" s="54">
        <v>585.25426942099398</v>
      </c>
      <c r="T54" s="54">
        <v>0</v>
      </c>
      <c r="U54" s="54">
        <v>452.53745057921549</v>
      </c>
      <c r="V54" s="54" t="s">
        <v>343</v>
      </c>
      <c r="W54" s="54" t="s">
        <v>343</v>
      </c>
      <c r="X54" s="54" t="s">
        <v>343</v>
      </c>
      <c r="Y54" s="54" t="s">
        <v>343</v>
      </c>
      <c r="Z54" s="54">
        <v>0</v>
      </c>
      <c r="AA54" s="54">
        <v>0</v>
      </c>
      <c r="AB54" s="54">
        <v>0</v>
      </c>
      <c r="AC54" s="54">
        <v>0</v>
      </c>
      <c r="AD54" s="54">
        <v>0</v>
      </c>
      <c r="AE54" s="54">
        <v>0</v>
      </c>
      <c r="AF54" s="54">
        <v>0</v>
      </c>
      <c r="AG54" s="54">
        <v>0</v>
      </c>
      <c r="AH54" s="54">
        <v>253.26386440385903</v>
      </c>
      <c r="AI54" s="54">
        <v>585.25426942099398</v>
      </c>
      <c r="AJ54" s="54">
        <v>0</v>
      </c>
      <c r="AK54" s="54">
        <v>452.53745057921549</v>
      </c>
      <c r="AL54" s="54">
        <v>1291.0555844040687</v>
      </c>
      <c r="AM54" s="54">
        <v>375.83826418628848</v>
      </c>
      <c r="AN54" s="54">
        <v>89.2630863897826</v>
      </c>
      <c r="AO54" s="54">
        <v>0</v>
      </c>
      <c r="AP54" s="54">
        <v>0</v>
      </c>
      <c r="AQ54" s="54">
        <v>465.10135057607107</v>
      </c>
      <c r="AR54" s="54">
        <v>253.26386440385903</v>
      </c>
      <c r="AS54" s="106">
        <v>1.8364299686844083</v>
      </c>
      <c r="AT54" s="54">
        <v>375.83826418628848</v>
      </c>
      <c r="AU54" s="54">
        <v>105.66090728123264</v>
      </c>
      <c r="AV54" s="54">
        <v>0</v>
      </c>
      <c r="AW54" s="54">
        <v>0</v>
      </c>
      <c r="AX54" s="54">
        <v>481.49917146752114</v>
      </c>
      <c r="AY54" s="54">
        <v>585.25426942099398</v>
      </c>
      <c r="AZ54" s="107">
        <v>0.82271791360681534</v>
      </c>
      <c r="BA54" s="54">
        <v>375.83826418628848</v>
      </c>
      <c r="BB54" s="54">
        <v>194.92399367101524</v>
      </c>
      <c r="BC54" s="54">
        <v>0</v>
      </c>
      <c r="BD54" s="54">
        <v>0</v>
      </c>
      <c r="BE54" s="54">
        <v>570.76225785730378</v>
      </c>
      <c r="BF54" s="54">
        <v>838.51813382485307</v>
      </c>
      <c r="BG54" s="54">
        <v>65.488994931319198</v>
      </c>
      <c r="BH54" s="107">
        <v>0.68067968340029095</v>
      </c>
      <c r="BI54" s="54">
        <v>25.770893327689564</v>
      </c>
      <c r="BJ54" s="54">
        <v>59.552614749542244</v>
      </c>
      <c r="BK54" s="54">
        <v>0</v>
      </c>
      <c r="BL54" s="54">
        <v>46.047999753587618</v>
      </c>
      <c r="BM54" s="54">
        <v>131.37150783081947</v>
      </c>
      <c r="BN54" s="54">
        <v>375.83826418628848</v>
      </c>
      <c r="BO54" s="54">
        <v>0</v>
      </c>
      <c r="BP54" s="54">
        <v>194.92399367101524</v>
      </c>
      <c r="BQ54" s="54">
        <v>0</v>
      </c>
      <c r="BR54" s="54">
        <v>0</v>
      </c>
      <c r="BS54" s="54">
        <v>0</v>
      </c>
      <c r="BT54" s="54">
        <v>0</v>
      </c>
      <c r="BU54" s="54">
        <v>0</v>
      </c>
      <c r="BV54" s="54">
        <v>0</v>
      </c>
      <c r="BW54" s="54">
        <v>0</v>
      </c>
      <c r="BX54" s="54">
        <v>1291.0555844040687</v>
      </c>
      <c r="BY54" s="54"/>
      <c r="BZ54" s="54">
        <v>0</v>
      </c>
      <c r="CA54" s="54">
        <v>0</v>
      </c>
      <c r="CB54" s="54">
        <v>570.76225785730367</v>
      </c>
      <c r="CC54" s="54">
        <v>1291.0555844040687</v>
      </c>
      <c r="CD54" s="107">
        <v>0.44208960849718854</v>
      </c>
      <c r="CE54" s="54">
        <v>111.53699468490686</v>
      </c>
      <c r="CF54" s="54">
        <v>6.8697788008908853</v>
      </c>
      <c r="CG54" s="54">
        <v>0</v>
      </c>
      <c r="CH54" s="54">
        <v>6.8697788008908853</v>
      </c>
      <c r="CI54" s="54">
        <v>0.34348476575538722</v>
      </c>
      <c r="CJ54" s="54">
        <v>0</v>
      </c>
      <c r="CK54" s="54">
        <v>0.34348476575538722</v>
      </c>
      <c r="CL54" s="54"/>
      <c r="CM54" s="54">
        <v>0</v>
      </c>
      <c r="CN54" s="54"/>
      <c r="CO54" s="54">
        <v>0</v>
      </c>
      <c r="CP54" s="54">
        <v>0</v>
      </c>
      <c r="CQ54" s="54">
        <v>0</v>
      </c>
      <c r="CR54" s="54">
        <v>0</v>
      </c>
      <c r="CS54" s="54">
        <v>0</v>
      </c>
      <c r="CT54" s="54">
        <v>0</v>
      </c>
      <c r="CU54" s="54">
        <v>0</v>
      </c>
      <c r="CV54" s="54">
        <v>9999</v>
      </c>
      <c r="CW54" s="106">
        <v>9999</v>
      </c>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row>
    <row r="55" spans="1:131">
      <c r="A55" s="9" t="s">
        <v>426</v>
      </c>
      <c r="B55" s="9" t="s">
        <v>434</v>
      </c>
      <c r="C55" s="54">
        <v>20</v>
      </c>
      <c r="D55" s="54">
        <v>671.33042414840406</v>
      </c>
      <c r="E55" s="54">
        <v>0</v>
      </c>
      <c r="F55" s="54">
        <v>1270.0446264290774</v>
      </c>
      <c r="G55" s="54">
        <v>0</v>
      </c>
      <c r="H55" s="54">
        <v>0</v>
      </c>
      <c r="I55" s="54" t="s">
        <v>436</v>
      </c>
      <c r="J55" s="54"/>
      <c r="K55" s="54"/>
      <c r="L55" s="54">
        <v>723.12582264292053</v>
      </c>
      <c r="M55" s="54">
        <v>0.2526205437036852</v>
      </c>
      <c r="N55" s="54">
        <v>0.25079724190529251</v>
      </c>
      <c r="O55" s="54">
        <v>0</v>
      </c>
      <c r="P55" s="54">
        <v>0</v>
      </c>
      <c r="Q55" s="54">
        <v>0</v>
      </c>
      <c r="R55" s="54">
        <v>253.26386440385903</v>
      </c>
      <c r="S55" s="54">
        <v>585.25426942099398</v>
      </c>
      <c r="T55" s="54">
        <v>0</v>
      </c>
      <c r="U55" s="54">
        <v>452.53745057921549</v>
      </c>
      <c r="V55" s="54" t="s">
        <v>343</v>
      </c>
      <c r="W55" s="54" t="s">
        <v>343</v>
      </c>
      <c r="X55" s="54" t="s">
        <v>343</v>
      </c>
      <c r="Y55" s="54" t="s">
        <v>343</v>
      </c>
      <c r="Z55" s="54">
        <v>0</v>
      </c>
      <c r="AA55" s="54">
        <v>0</v>
      </c>
      <c r="AB55" s="54">
        <v>0</v>
      </c>
      <c r="AC55" s="54">
        <v>0</v>
      </c>
      <c r="AD55" s="54">
        <v>0</v>
      </c>
      <c r="AE55" s="54">
        <v>0</v>
      </c>
      <c r="AF55" s="54">
        <v>0</v>
      </c>
      <c r="AG55" s="54">
        <v>0</v>
      </c>
      <c r="AH55" s="54">
        <v>253.26386440385903</v>
      </c>
      <c r="AI55" s="54">
        <v>585.25426942099398</v>
      </c>
      <c r="AJ55" s="54">
        <v>0</v>
      </c>
      <c r="AK55" s="54">
        <v>452.53745057921549</v>
      </c>
      <c r="AL55" s="54">
        <v>1291.0555844040687</v>
      </c>
      <c r="AM55" s="54">
        <v>375.83826418628848</v>
      </c>
      <c r="AN55" s="54">
        <v>89.2630863897826</v>
      </c>
      <c r="AO55" s="54">
        <v>0</v>
      </c>
      <c r="AP55" s="54">
        <v>0</v>
      </c>
      <c r="AQ55" s="54">
        <v>465.10135057607107</v>
      </c>
      <c r="AR55" s="54">
        <v>253.26386440385903</v>
      </c>
      <c r="AS55" s="106">
        <v>1.8364299686844083</v>
      </c>
      <c r="AT55" s="54">
        <v>375.83826418628848</v>
      </c>
      <c r="AU55" s="54">
        <v>105.66090728123264</v>
      </c>
      <c r="AV55" s="54">
        <v>0</v>
      </c>
      <c r="AW55" s="54">
        <v>0</v>
      </c>
      <c r="AX55" s="54">
        <v>481.49917146752114</v>
      </c>
      <c r="AY55" s="54">
        <v>585.25426942099398</v>
      </c>
      <c r="AZ55" s="107">
        <v>0.82271791360681534</v>
      </c>
      <c r="BA55" s="54">
        <v>375.83826418628848</v>
      </c>
      <c r="BB55" s="54">
        <v>194.92399367101524</v>
      </c>
      <c r="BC55" s="54">
        <v>0</v>
      </c>
      <c r="BD55" s="54">
        <v>0</v>
      </c>
      <c r="BE55" s="54">
        <v>570.76225785730378</v>
      </c>
      <c r="BF55" s="54">
        <v>838.51813382485307</v>
      </c>
      <c r="BG55" s="54">
        <v>65.488994931319198</v>
      </c>
      <c r="BH55" s="107">
        <v>0.68067968340029095</v>
      </c>
      <c r="BI55" s="54">
        <v>25.770893327689564</v>
      </c>
      <c r="BJ55" s="54">
        <v>59.552614749542244</v>
      </c>
      <c r="BK55" s="54">
        <v>0</v>
      </c>
      <c r="BL55" s="54">
        <v>46.047999753587618</v>
      </c>
      <c r="BM55" s="54">
        <v>131.37150783081947</v>
      </c>
      <c r="BN55" s="54">
        <v>375.83826418628848</v>
      </c>
      <c r="BO55" s="54">
        <v>0</v>
      </c>
      <c r="BP55" s="54">
        <v>194.92399367101524</v>
      </c>
      <c r="BQ55" s="54">
        <v>0</v>
      </c>
      <c r="BR55" s="54">
        <v>0</v>
      </c>
      <c r="BS55" s="54">
        <v>0</v>
      </c>
      <c r="BT55" s="54">
        <v>0</v>
      </c>
      <c r="BU55" s="54">
        <v>0</v>
      </c>
      <c r="BV55" s="54">
        <v>0</v>
      </c>
      <c r="BW55" s="54">
        <v>0</v>
      </c>
      <c r="BX55" s="54">
        <v>1291.0555844040687</v>
      </c>
      <c r="BY55" s="54"/>
      <c r="BZ55" s="54">
        <v>0</v>
      </c>
      <c r="CA55" s="54">
        <v>0</v>
      </c>
      <c r="CB55" s="54">
        <v>570.76225785730367</v>
      </c>
      <c r="CC55" s="54">
        <v>1291.0555844040687</v>
      </c>
      <c r="CD55" s="107">
        <v>0.44208960849718854</v>
      </c>
      <c r="CE55" s="54">
        <v>111.53699468490686</v>
      </c>
      <c r="CF55" s="54">
        <v>6.8697788008908853</v>
      </c>
      <c r="CG55" s="54">
        <v>0</v>
      </c>
      <c r="CH55" s="54">
        <v>6.8697788008908853</v>
      </c>
      <c r="CI55" s="54">
        <v>0.34348476575538722</v>
      </c>
      <c r="CJ55" s="54">
        <v>0</v>
      </c>
      <c r="CK55" s="54">
        <v>0.34348476575538722</v>
      </c>
      <c r="CL55" s="54"/>
      <c r="CM55" s="54">
        <v>0</v>
      </c>
      <c r="CN55" s="54"/>
      <c r="CO55" s="54">
        <v>0</v>
      </c>
      <c r="CP55" s="54">
        <v>0</v>
      </c>
      <c r="CQ55" s="54">
        <v>0</v>
      </c>
      <c r="CR55" s="54">
        <v>0</v>
      </c>
      <c r="CS55" s="54">
        <v>0</v>
      </c>
      <c r="CT55" s="54">
        <v>0</v>
      </c>
      <c r="CU55" s="54">
        <v>0</v>
      </c>
      <c r="CV55" s="54">
        <v>9999</v>
      </c>
      <c r="CW55" s="106">
        <v>9999</v>
      </c>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row>
    <row r="56" spans="1:131">
      <c r="A56" s="9" t="s">
        <v>427</v>
      </c>
      <c r="B56" s="9" t="s">
        <v>434</v>
      </c>
      <c r="C56" s="54">
        <v>20</v>
      </c>
      <c r="D56" s="54">
        <v>671.33042414840406</v>
      </c>
      <c r="E56" s="54">
        <v>0</v>
      </c>
      <c r="F56" s="54">
        <v>1270.0446264290774</v>
      </c>
      <c r="G56" s="54">
        <v>0</v>
      </c>
      <c r="H56" s="54">
        <v>0</v>
      </c>
      <c r="I56" s="54" t="s">
        <v>436</v>
      </c>
      <c r="J56" s="54"/>
      <c r="K56" s="54"/>
      <c r="L56" s="54">
        <v>723.12582264292053</v>
      </c>
      <c r="M56" s="54">
        <v>0.2526205437036852</v>
      </c>
      <c r="N56" s="54">
        <v>0.25079724190529251</v>
      </c>
      <c r="O56" s="54">
        <v>0</v>
      </c>
      <c r="P56" s="54">
        <v>0</v>
      </c>
      <c r="Q56" s="54">
        <v>0</v>
      </c>
      <c r="R56" s="54">
        <v>253.26386440385903</v>
      </c>
      <c r="S56" s="54">
        <v>585.25426942099398</v>
      </c>
      <c r="T56" s="54">
        <v>0</v>
      </c>
      <c r="U56" s="54">
        <v>452.53745057921549</v>
      </c>
      <c r="V56" s="54" t="s">
        <v>343</v>
      </c>
      <c r="W56" s="54" t="s">
        <v>343</v>
      </c>
      <c r="X56" s="54" t="s">
        <v>343</v>
      </c>
      <c r="Y56" s="54" t="s">
        <v>343</v>
      </c>
      <c r="Z56" s="54">
        <v>0</v>
      </c>
      <c r="AA56" s="54">
        <v>0</v>
      </c>
      <c r="AB56" s="54">
        <v>0</v>
      </c>
      <c r="AC56" s="54">
        <v>0</v>
      </c>
      <c r="AD56" s="54">
        <v>0</v>
      </c>
      <c r="AE56" s="54">
        <v>0</v>
      </c>
      <c r="AF56" s="54">
        <v>0</v>
      </c>
      <c r="AG56" s="54">
        <v>0</v>
      </c>
      <c r="AH56" s="54">
        <v>253.26386440385903</v>
      </c>
      <c r="AI56" s="54">
        <v>585.25426942099398</v>
      </c>
      <c r="AJ56" s="54">
        <v>0</v>
      </c>
      <c r="AK56" s="54">
        <v>452.53745057921549</v>
      </c>
      <c r="AL56" s="54">
        <v>1291.0555844040687</v>
      </c>
      <c r="AM56" s="54">
        <v>375.83826418628848</v>
      </c>
      <c r="AN56" s="54">
        <v>89.2630863897826</v>
      </c>
      <c r="AO56" s="54">
        <v>0</v>
      </c>
      <c r="AP56" s="54">
        <v>0</v>
      </c>
      <c r="AQ56" s="54">
        <v>465.10135057607107</v>
      </c>
      <c r="AR56" s="54">
        <v>253.26386440385903</v>
      </c>
      <c r="AS56" s="106">
        <v>1.8364299686844083</v>
      </c>
      <c r="AT56" s="54">
        <v>375.83826418628848</v>
      </c>
      <c r="AU56" s="54">
        <v>105.66090728123264</v>
      </c>
      <c r="AV56" s="54">
        <v>0</v>
      </c>
      <c r="AW56" s="54">
        <v>0</v>
      </c>
      <c r="AX56" s="54">
        <v>481.49917146752114</v>
      </c>
      <c r="AY56" s="54">
        <v>585.25426942099398</v>
      </c>
      <c r="AZ56" s="107">
        <v>0.82271791360681534</v>
      </c>
      <c r="BA56" s="54">
        <v>375.83826418628848</v>
      </c>
      <c r="BB56" s="54">
        <v>194.92399367101524</v>
      </c>
      <c r="BC56" s="54">
        <v>0</v>
      </c>
      <c r="BD56" s="54">
        <v>0</v>
      </c>
      <c r="BE56" s="54">
        <v>570.76225785730378</v>
      </c>
      <c r="BF56" s="54">
        <v>838.51813382485307</v>
      </c>
      <c r="BG56" s="54">
        <v>65.488994931319198</v>
      </c>
      <c r="BH56" s="107">
        <v>0.68067968340029095</v>
      </c>
      <c r="BI56" s="54">
        <v>25.770893327689564</v>
      </c>
      <c r="BJ56" s="54">
        <v>59.552614749542244</v>
      </c>
      <c r="BK56" s="54">
        <v>0</v>
      </c>
      <c r="BL56" s="54">
        <v>46.047999753587618</v>
      </c>
      <c r="BM56" s="54">
        <v>131.37150783081947</v>
      </c>
      <c r="BN56" s="54">
        <v>375.83826418628848</v>
      </c>
      <c r="BO56" s="54">
        <v>0</v>
      </c>
      <c r="BP56" s="54">
        <v>194.92399367101524</v>
      </c>
      <c r="BQ56" s="54">
        <v>0</v>
      </c>
      <c r="BR56" s="54">
        <v>0</v>
      </c>
      <c r="BS56" s="54">
        <v>0</v>
      </c>
      <c r="BT56" s="54">
        <v>0</v>
      </c>
      <c r="BU56" s="54">
        <v>0</v>
      </c>
      <c r="BV56" s="54">
        <v>0</v>
      </c>
      <c r="BW56" s="54">
        <v>0</v>
      </c>
      <c r="BX56" s="54">
        <v>1291.0555844040687</v>
      </c>
      <c r="BY56" s="54"/>
      <c r="BZ56" s="54">
        <v>0</v>
      </c>
      <c r="CA56" s="54">
        <v>0</v>
      </c>
      <c r="CB56" s="54">
        <v>570.76225785730367</v>
      </c>
      <c r="CC56" s="54">
        <v>1291.0555844040687</v>
      </c>
      <c r="CD56" s="107">
        <v>0.44208960849718854</v>
      </c>
      <c r="CE56" s="54">
        <v>111.53699468490686</v>
      </c>
      <c r="CF56" s="54">
        <v>6.8697788008908853</v>
      </c>
      <c r="CG56" s="54">
        <v>0</v>
      </c>
      <c r="CH56" s="54">
        <v>6.8697788008908853</v>
      </c>
      <c r="CI56" s="54">
        <v>0.34348476575538722</v>
      </c>
      <c r="CJ56" s="54">
        <v>0</v>
      </c>
      <c r="CK56" s="54">
        <v>0.34348476575538722</v>
      </c>
      <c r="CL56" s="54"/>
      <c r="CM56" s="54">
        <v>0</v>
      </c>
      <c r="CN56" s="54"/>
      <c r="CO56" s="54">
        <v>0</v>
      </c>
      <c r="CP56" s="54">
        <v>0</v>
      </c>
      <c r="CQ56" s="54">
        <v>0</v>
      </c>
      <c r="CR56" s="54">
        <v>0</v>
      </c>
      <c r="CS56" s="54">
        <v>0</v>
      </c>
      <c r="CT56" s="54">
        <v>0</v>
      </c>
      <c r="CU56" s="54">
        <v>0</v>
      </c>
      <c r="CV56" s="54">
        <v>9999</v>
      </c>
      <c r="CW56" s="106">
        <v>9999</v>
      </c>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row>
    <row r="57" spans="1:131">
      <c r="A57" s="9" t="s">
        <v>428</v>
      </c>
      <c r="B57" s="9" t="s">
        <v>434</v>
      </c>
      <c r="C57" s="54">
        <v>20</v>
      </c>
      <c r="D57" s="54">
        <v>961.07248711120326</v>
      </c>
      <c r="E57" s="54">
        <v>0</v>
      </c>
      <c r="F57" s="54">
        <v>1270.0446264290774</v>
      </c>
      <c r="G57" s="54">
        <v>0</v>
      </c>
      <c r="H57" s="54">
        <v>0</v>
      </c>
      <c r="I57" s="54" t="s">
        <v>436</v>
      </c>
      <c r="J57" s="54"/>
      <c r="K57" s="54"/>
      <c r="L57" s="54">
        <v>1035.2224595561236</v>
      </c>
      <c r="M57" s="54">
        <v>0.36165000944306203</v>
      </c>
      <c r="N57" s="54">
        <v>0.35903978185452623</v>
      </c>
      <c r="O57" s="54">
        <v>0</v>
      </c>
      <c r="P57" s="54">
        <v>0</v>
      </c>
      <c r="Q57" s="54">
        <v>0</v>
      </c>
      <c r="R57" s="54">
        <v>253.26386440385903</v>
      </c>
      <c r="S57" s="54">
        <v>585.25426942099398</v>
      </c>
      <c r="T57" s="54">
        <v>0</v>
      </c>
      <c r="U57" s="54">
        <v>452.53745057921549</v>
      </c>
      <c r="V57" s="54" t="s">
        <v>343</v>
      </c>
      <c r="W57" s="54" t="s">
        <v>343</v>
      </c>
      <c r="X57" s="54" t="s">
        <v>343</v>
      </c>
      <c r="Y57" s="54" t="s">
        <v>343</v>
      </c>
      <c r="Z57" s="54">
        <v>0</v>
      </c>
      <c r="AA57" s="54">
        <v>0</v>
      </c>
      <c r="AB57" s="54">
        <v>0</v>
      </c>
      <c r="AC57" s="54">
        <v>0</v>
      </c>
      <c r="AD57" s="54">
        <v>0</v>
      </c>
      <c r="AE57" s="54">
        <v>0</v>
      </c>
      <c r="AF57" s="54">
        <v>0</v>
      </c>
      <c r="AG57" s="54">
        <v>0</v>
      </c>
      <c r="AH57" s="54">
        <v>253.26386440385903</v>
      </c>
      <c r="AI57" s="54">
        <v>585.25426942099398</v>
      </c>
      <c r="AJ57" s="54">
        <v>0</v>
      </c>
      <c r="AK57" s="54">
        <v>452.53745057921549</v>
      </c>
      <c r="AL57" s="54">
        <v>1291.0555844040687</v>
      </c>
      <c r="AM57" s="54">
        <v>538.04773673302952</v>
      </c>
      <c r="AN57" s="54">
        <v>127.78848292578827</v>
      </c>
      <c r="AO57" s="54">
        <v>0</v>
      </c>
      <c r="AP57" s="54">
        <v>0</v>
      </c>
      <c r="AQ57" s="54">
        <v>665.83621965881775</v>
      </c>
      <c r="AR57" s="54">
        <v>253.26386440385903</v>
      </c>
      <c r="AS57" s="106">
        <v>2.629021796007438</v>
      </c>
      <c r="AT57" s="54">
        <v>538.04773673302952</v>
      </c>
      <c r="AU57" s="54">
        <v>151.26350199309957</v>
      </c>
      <c r="AV57" s="54">
        <v>0</v>
      </c>
      <c r="AW57" s="54">
        <v>0</v>
      </c>
      <c r="AX57" s="54">
        <v>689.31123872612909</v>
      </c>
      <c r="AY57" s="54">
        <v>585.25426942099398</v>
      </c>
      <c r="AZ57" s="106">
        <v>1.1777978816080763</v>
      </c>
      <c r="BA57" s="54">
        <v>538.04773673302952</v>
      </c>
      <c r="BB57" s="54">
        <v>279.05198491888785</v>
      </c>
      <c r="BC57" s="54">
        <v>0</v>
      </c>
      <c r="BD57" s="54">
        <v>0</v>
      </c>
      <c r="BE57" s="54">
        <v>817.09972165191732</v>
      </c>
      <c r="BF57" s="54">
        <v>838.51813382485307</v>
      </c>
      <c r="BG57" s="54">
        <v>39.765847529785376</v>
      </c>
      <c r="BH57" s="107">
        <v>0.97445682888784191</v>
      </c>
      <c r="BI57" s="54">
        <v>18.001539925842533</v>
      </c>
      <c r="BJ57" s="54">
        <v>41.598820749855435</v>
      </c>
      <c r="BK57" s="54">
        <v>0</v>
      </c>
      <c r="BL57" s="54">
        <v>32.16554798970607</v>
      </c>
      <c r="BM57" s="54">
        <v>91.765908665404055</v>
      </c>
      <c r="BN57" s="54">
        <v>538.04773673302952</v>
      </c>
      <c r="BO57" s="54">
        <v>0</v>
      </c>
      <c r="BP57" s="54">
        <v>279.05198491888785</v>
      </c>
      <c r="BQ57" s="54">
        <v>0</v>
      </c>
      <c r="BR57" s="54">
        <v>0</v>
      </c>
      <c r="BS57" s="54">
        <v>0</v>
      </c>
      <c r="BT57" s="54">
        <v>0</v>
      </c>
      <c r="BU57" s="54">
        <v>0</v>
      </c>
      <c r="BV57" s="54">
        <v>0</v>
      </c>
      <c r="BW57" s="54">
        <v>0</v>
      </c>
      <c r="BX57" s="54">
        <v>1291.0555844040687</v>
      </c>
      <c r="BY57" s="54"/>
      <c r="BZ57" s="54">
        <v>0</v>
      </c>
      <c r="CA57" s="54">
        <v>0</v>
      </c>
      <c r="CB57" s="54">
        <v>817.09972165191732</v>
      </c>
      <c r="CC57" s="54">
        <v>1291.0555844040687</v>
      </c>
      <c r="CD57" s="107">
        <v>0.63289275188649441</v>
      </c>
      <c r="CE57" s="54">
        <v>71.93139551949146</v>
      </c>
      <c r="CF57" s="54">
        <v>9.8347328835144818</v>
      </c>
      <c r="CG57" s="54">
        <v>0</v>
      </c>
      <c r="CH57" s="54">
        <v>9.8347328835144818</v>
      </c>
      <c r="CI57" s="54">
        <v>0.49173066828915885</v>
      </c>
      <c r="CJ57" s="54">
        <v>0</v>
      </c>
      <c r="CK57" s="54">
        <v>0.49173066828915885</v>
      </c>
      <c r="CL57" s="54"/>
      <c r="CM57" s="54">
        <v>0</v>
      </c>
      <c r="CN57" s="54"/>
      <c r="CO57" s="54">
        <v>0</v>
      </c>
      <c r="CP57" s="54">
        <v>0</v>
      </c>
      <c r="CQ57" s="54">
        <v>0</v>
      </c>
      <c r="CR57" s="54">
        <v>0</v>
      </c>
      <c r="CS57" s="54">
        <v>0</v>
      </c>
      <c r="CT57" s="54">
        <v>0</v>
      </c>
      <c r="CU57" s="54">
        <v>0</v>
      </c>
      <c r="CV57" s="54">
        <v>9999</v>
      </c>
      <c r="CW57" s="106">
        <v>9999</v>
      </c>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row>
    <row r="58" spans="1:131">
      <c r="A58" s="9" t="s">
        <v>429</v>
      </c>
      <c r="B58" s="9" t="s">
        <v>434</v>
      </c>
      <c r="C58" s="54">
        <v>20</v>
      </c>
      <c r="D58" s="54">
        <v>961.07248711120326</v>
      </c>
      <c r="E58" s="54">
        <v>0</v>
      </c>
      <c r="F58" s="54">
        <v>1270.0446264290774</v>
      </c>
      <c r="G58" s="54">
        <v>0</v>
      </c>
      <c r="H58" s="54">
        <v>0</v>
      </c>
      <c r="I58" s="54" t="s">
        <v>436</v>
      </c>
      <c r="J58" s="54"/>
      <c r="K58" s="54"/>
      <c r="L58" s="54">
        <v>1035.2224595561236</v>
      </c>
      <c r="M58" s="54">
        <v>0.36165000944306203</v>
      </c>
      <c r="N58" s="54">
        <v>0.35903978185452623</v>
      </c>
      <c r="O58" s="54">
        <v>0</v>
      </c>
      <c r="P58" s="54">
        <v>0</v>
      </c>
      <c r="Q58" s="54">
        <v>0</v>
      </c>
      <c r="R58" s="54">
        <v>253.26386440385903</v>
      </c>
      <c r="S58" s="54">
        <v>585.25426942099398</v>
      </c>
      <c r="T58" s="54">
        <v>0</v>
      </c>
      <c r="U58" s="54">
        <v>452.53745057921549</v>
      </c>
      <c r="V58" s="54" t="s">
        <v>343</v>
      </c>
      <c r="W58" s="54" t="s">
        <v>343</v>
      </c>
      <c r="X58" s="54" t="s">
        <v>343</v>
      </c>
      <c r="Y58" s="54" t="s">
        <v>343</v>
      </c>
      <c r="Z58" s="54">
        <v>0</v>
      </c>
      <c r="AA58" s="54">
        <v>0</v>
      </c>
      <c r="AB58" s="54">
        <v>0</v>
      </c>
      <c r="AC58" s="54">
        <v>0</v>
      </c>
      <c r="AD58" s="54">
        <v>0</v>
      </c>
      <c r="AE58" s="54">
        <v>0</v>
      </c>
      <c r="AF58" s="54">
        <v>0</v>
      </c>
      <c r="AG58" s="54">
        <v>0</v>
      </c>
      <c r="AH58" s="54">
        <v>253.26386440385903</v>
      </c>
      <c r="AI58" s="54">
        <v>585.25426942099398</v>
      </c>
      <c r="AJ58" s="54">
        <v>0</v>
      </c>
      <c r="AK58" s="54">
        <v>452.53745057921549</v>
      </c>
      <c r="AL58" s="54">
        <v>1291.0555844040687</v>
      </c>
      <c r="AM58" s="54">
        <v>538.04773673302952</v>
      </c>
      <c r="AN58" s="54">
        <v>127.78848292578827</v>
      </c>
      <c r="AO58" s="54">
        <v>0</v>
      </c>
      <c r="AP58" s="54">
        <v>0</v>
      </c>
      <c r="AQ58" s="54">
        <v>665.83621965881775</v>
      </c>
      <c r="AR58" s="54">
        <v>253.26386440385903</v>
      </c>
      <c r="AS58" s="106">
        <v>2.629021796007438</v>
      </c>
      <c r="AT58" s="54">
        <v>538.04773673302952</v>
      </c>
      <c r="AU58" s="54">
        <v>151.26350199309957</v>
      </c>
      <c r="AV58" s="54">
        <v>0</v>
      </c>
      <c r="AW58" s="54">
        <v>0</v>
      </c>
      <c r="AX58" s="54">
        <v>689.31123872612909</v>
      </c>
      <c r="AY58" s="54">
        <v>585.25426942099398</v>
      </c>
      <c r="AZ58" s="106">
        <v>1.1777978816080763</v>
      </c>
      <c r="BA58" s="54">
        <v>538.04773673302952</v>
      </c>
      <c r="BB58" s="54">
        <v>279.05198491888785</v>
      </c>
      <c r="BC58" s="54">
        <v>0</v>
      </c>
      <c r="BD58" s="54">
        <v>0</v>
      </c>
      <c r="BE58" s="54">
        <v>817.09972165191732</v>
      </c>
      <c r="BF58" s="54">
        <v>838.51813382485307</v>
      </c>
      <c r="BG58" s="54">
        <v>39.765847529785376</v>
      </c>
      <c r="BH58" s="107">
        <v>0.97445682888784191</v>
      </c>
      <c r="BI58" s="54">
        <v>18.001539925842533</v>
      </c>
      <c r="BJ58" s="54">
        <v>41.598820749855435</v>
      </c>
      <c r="BK58" s="54">
        <v>0</v>
      </c>
      <c r="BL58" s="54">
        <v>32.16554798970607</v>
      </c>
      <c r="BM58" s="54">
        <v>91.765908665404055</v>
      </c>
      <c r="BN58" s="54">
        <v>538.04773673302952</v>
      </c>
      <c r="BO58" s="54">
        <v>0</v>
      </c>
      <c r="BP58" s="54">
        <v>279.05198491888785</v>
      </c>
      <c r="BQ58" s="54">
        <v>0</v>
      </c>
      <c r="BR58" s="54">
        <v>0</v>
      </c>
      <c r="BS58" s="54">
        <v>0</v>
      </c>
      <c r="BT58" s="54">
        <v>0</v>
      </c>
      <c r="BU58" s="54">
        <v>0</v>
      </c>
      <c r="BV58" s="54">
        <v>0</v>
      </c>
      <c r="BW58" s="54">
        <v>0</v>
      </c>
      <c r="BX58" s="54">
        <v>1291.0555844040687</v>
      </c>
      <c r="BY58" s="54"/>
      <c r="BZ58" s="54">
        <v>0</v>
      </c>
      <c r="CA58" s="54">
        <v>0</v>
      </c>
      <c r="CB58" s="54">
        <v>817.09972165191732</v>
      </c>
      <c r="CC58" s="54">
        <v>1291.0555844040687</v>
      </c>
      <c r="CD58" s="107">
        <v>0.63289275188649441</v>
      </c>
      <c r="CE58" s="54">
        <v>71.93139551949146</v>
      </c>
      <c r="CF58" s="54">
        <v>9.8347328835144818</v>
      </c>
      <c r="CG58" s="54">
        <v>0</v>
      </c>
      <c r="CH58" s="54">
        <v>9.8347328835144818</v>
      </c>
      <c r="CI58" s="54">
        <v>0.49173066828915885</v>
      </c>
      <c r="CJ58" s="54">
        <v>0</v>
      </c>
      <c r="CK58" s="54">
        <v>0.49173066828915885</v>
      </c>
      <c r="CL58" s="54"/>
      <c r="CM58" s="54">
        <v>0</v>
      </c>
      <c r="CN58" s="54"/>
      <c r="CO58" s="54">
        <v>0</v>
      </c>
      <c r="CP58" s="54">
        <v>0</v>
      </c>
      <c r="CQ58" s="54">
        <v>0</v>
      </c>
      <c r="CR58" s="54">
        <v>0</v>
      </c>
      <c r="CS58" s="54">
        <v>0</v>
      </c>
      <c r="CT58" s="54">
        <v>0</v>
      </c>
      <c r="CU58" s="54">
        <v>0</v>
      </c>
      <c r="CV58" s="54">
        <v>9999</v>
      </c>
      <c r="CW58" s="106">
        <v>9999</v>
      </c>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row>
    <row r="59" spans="1:131">
      <c r="A59" s="9" t="s">
        <v>430</v>
      </c>
      <c r="B59" s="9" t="s">
        <v>434</v>
      </c>
      <c r="C59" s="54">
        <v>20</v>
      </c>
      <c r="D59" s="54">
        <v>961.07248711120326</v>
      </c>
      <c r="E59" s="54">
        <v>0</v>
      </c>
      <c r="F59" s="54">
        <v>1270.0446264290774</v>
      </c>
      <c r="G59" s="54">
        <v>0</v>
      </c>
      <c r="H59" s="54">
        <v>0</v>
      </c>
      <c r="I59" s="54" t="s">
        <v>436</v>
      </c>
      <c r="J59" s="54"/>
      <c r="K59" s="54"/>
      <c r="L59" s="54">
        <v>1035.2224595561236</v>
      </c>
      <c r="M59" s="54">
        <v>0.36165000944306203</v>
      </c>
      <c r="N59" s="54">
        <v>0.35903978185452623</v>
      </c>
      <c r="O59" s="54">
        <v>0</v>
      </c>
      <c r="P59" s="54">
        <v>0</v>
      </c>
      <c r="Q59" s="54">
        <v>0</v>
      </c>
      <c r="R59" s="54">
        <v>253.26386440385903</v>
      </c>
      <c r="S59" s="54">
        <v>585.25426942099398</v>
      </c>
      <c r="T59" s="54">
        <v>0</v>
      </c>
      <c r="U59" s="54">
        <v>452.53745057921549</v>
      </c>
      <c r="V59" s="54" t="s">
        <v>343</v>
      </c>
      <c r="W59" s="54" t="s">
        <v>343</v>
      </c>
      <c r="X59" s="54" t="s">
        <v>343</v>
      </c>
      <c r="Y59" s="54" t="s">
        <v>343</v>
      </c>
      <c r="Z59" s="54">
        <v>0</v>
      </c>
      <c r="AA59" s="54">
        <v>0</v>
      </c>
      <c r="AB59" s="54">
        <v>0</v>
      </c>
      <c r="AC59" s="54">
        <v>0</v>
      </c>
      <c r="AD59" s="54">
        <v>0</v>
      </c>
      <c r="AE59" s="54">
        <v>0</v>
      </c>
      <c r="AF59" s="54">
        <v>0</v>
      </c>
      <c r="AG59" s="54">
        <v>0</v>
      </c>
      <c r="AH59" s="54">
        <v>253.26386440385903</v>
      </c>
      <c r="AI59" s="54">
        <v>585.25426942099398</v>
      </c>
      <c r="AJ59" s="54">
        <v>0</v>
      </c>
      <c r="AK59" s="54">
        <v>452.53745057921549</v>
      </c>
      <c r="AL59" s="54">
        <v>1291.0555844040687</v>
      </c>
      <c r="AM59" s="54">
        <v>538.04773673302952</v>
      </c>
      <c r="AN59" s="54">
        <v>127.78848292578827</v>
      </c>
      <c r="AO59" s="54">
        <v>0</v>
      </c>
      <c r="AP59" s="54">
        <v>0</v>
      </c>
      <c r="AQ59" s="54">
        <v>665.83621965881775</v>
      </c>
      <c r="AR59" s="54">
        <v>253.26386440385903</v>
      </c>
      <c r="AS59" s="106">
        <v>2.629021796007438</v>
      </c>
      <c r="AT59" s="54">
        <v>538.04773673302952</v>
      </c>
      <c r="AU59" s="54">
        <v>151.26350199309957</v>
      </c>
      <c r="AV59" s="54">
        <v>0</v>
      </c>
      <c r="AW59" s="54">
        <v>0</v>
      </c>
      <c r="AX59" s="54">
        <v>689.31123872612909</v>
      </c>
      <c r="AY59" s="54">
        <v>585.25426942099398</v>
      </c>
      <c r="AZ59" s="106">
        <v>1.1777978816080763</v>
      </c>
      <c r="BA59" s="54">
        <v>538.04773673302952</v>
      </c>
      <c r="BB59" s="54">
        <v>279.05198491888785</v>
      </c>
      <c r="BC59" s="54">
        <v>0</v>
      </c>
      <c r="BD59" s="54">
        <v>0</v>
      </c>
      <c r="BE59" s="54">
        <v>817.09972165191732</v>
      </c>
      <c r="BF59" s="54">
        <v>838.51813382485307</v>
      </c>
      <c r="BG59" s="54">
        <v>39.765847529785376</v>
      </c>
      <c r="BH59" s="107">
        <v>0.97445682888784191</v>
      </c>
      <c r="BI59" s="54">
        <v>18.001539925842533</v>
      </c>
      <c r="BJ59" s="54">
        <v>41.598820749855435</v>
      </c>
      <c r="BK59" s="54">
        <v>0</v>
      </c>
      <c r="BL59" s="54">
        <v>32.16554798970607</v>
      </c>
      <c r="BM59" s="54">
        <v>91.765908665404055</v>
      </c>
      <c r="BN59" s="54">
        <v>538.04773673302952</v>
      </c>
      <c r="BO59" s="54">
        <v>0</v>
      </c>
      <c r="BP59" s="54">
        <v>279.05198491888785</v>
      </c>
      <c r="BQ59" s="54">
        <v>0</v>
      </c>
      <c r="BR59" s="54">
        <v>0</v>
      </c>
      <c r="BS59" s="54">
        <v>0</v>
      </c>
      <c r="BT59" s="54">
        <v>0</v>
      </c>
      <c r="BU59" s="54">
        <v>0</v>
      </c>
      <c r="BV59" s="54">
        <v>0</v>
      </c>
      <c r="BW59" s="54">
        <v>0</v>
      </c>
      <c r="BX59" s="54">
        <v>1291.0555844040687</v>
      </c>
      <c r="BY59" s="54"/>
      <c r="BZ59" s="54">
        <v>0</v>
      </c>
      <c r="CA59" s="54">
        <v>0</v>
      </c>
      <c r="CB59" s="54">
        <v>817.09972165191732</v>
      </c>
      <c r="CC59" s="54">
        <v>1291.0555844040687</v>
      </c>
      <c r="CD59" s="107">
        <v>0.63289275188649441</v>
      </c>
      <c r="CE59" s="54">
        <v>71.93139551949146</v>
      </c>
      <c r="CF59" s="54">
        <v>9.8347328835144818</v>
      </c>
      <c r="CG59" s="54">
        <v>0</v>
      </c>
      <c r="CH59" s="54">
        <v>9.8347328835144818</v>
      </c>
      <c r="CI59" s="54">
        <v>0.49173066828915885</v>
      </c>
      <c r="CJ59" s="54">
        <v>0</v>
      </c>
      <c r="CK59" s="54">
        <v>0.49173066828915885</v>
      </c>
      <c r="CL59" s="54"/>
      <c r="CM59" s="54">
        <v>0</v>
      </c>
      <c r="CN59" s="54"/>
      <c r="CO59" s="54">
        <v>0</v>
      </c>
      <c r="CP59" s="54">
        <v>0</v>
      </c>
      <c r="CQ59" s="54">
        <v>0</v>
      </c>
      <c r="CR59" s="54">
        <v>0</v>
      </c>
      <c r="CS59" s="54">
        <v>0</v>
      </c>
      <c r="CT59" s="54">
        <v>0</v>
      </c>
      <c r="CU59" s="54">
        <v>0</v>
      </c>
      <c r="CV59" s="54">
        <v>9999</v>
      </c>
      <c r="CW59" s="106">
        <v>9999</v>
      </c>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row>
    <row r="60" spans="1:131">
      <c r="A60" s="9" t="s">
        <v>431</v>
      </c>
      <c r="B60" s="9" t="s">
        <v>434</v>
      </c>
      <c r="C60" s="54">
        <v>20</v>
      </c>
      <c r="D60" s="54">
        <v>1073.2278989875481</v>
      </c>
      <c r="E60" s="54">
        <v>0</v>
      </c>
      <c r="F60" s="54">
        <v>1270.0446264290774</v>
      </c>
      <c r="G60" s="54">
        <v>0</v>
      </c>
      <c r="H60" s="54">
        <v>0</v>
      </c>
      <c r="I60" s="54" t="s">
        <v>436</v>
      </c>
      <c r="J60" s="54"/>
      <c r="K60" s="54"/>
      <c r="L60" s="54">
        <v>1156.0310384013585</v>
      </c>
      <c r="M60" s="54">
        <v>0.40385390801276211</v>
      </c>
      <c r="N60" s="54">
        <v>0.40093907161041753</v>
      </c>
      <c r="O60" s="54">
        <v>0</v>
      </c>
      <c r="P60" s="54">
        <v>0</v>
      </c>
      <c r="Q60" s="54">
        <v>0</v>
      </c>
      <c r="R60" s="54">
        <v>253.26386440385903</v>
      </c>
      <c r="S60" s="54">
        <v>585.25426942099398</v>
      </c>
      <c r="T60" s="54">
        <v>0</v>
      </c>
      <c r="U60" s="54">
        <v>452.53745057921549</v>
      </c>
      <c r="V60" s="54" t="s">
        <v>343</v>
      </c>
      <c r="W60" s="54" t="s">
        <v>343</v>
      </c>
      <c r="X60" s="54" t="s">
        <v>343</v>
      </c>
      <c r="Y60" s="54" t="s">
        <v>343</v>
      </c>
      <c r="Z60" s="54">
        <v>0</v>
      </c>
      <c r="AA60" s="54">
        <v>0</v>
      </c>
      <c r="AB60" s="54">
        <v>0</v>
      </c>
      <c r="AC60" s="54">
        <v>0</v>
      </c>
      <c r="AD60" s="54">
        <v>0</v>
      </c>
      <c r="AE60" s="54">
        <v>0</v>
      </c>
      <c r="AF60" s="54">
        <v>0</v>
      </c>
      <c r="AG60" s="54">
        <v>0</v>
      </c>
      <c r="AH60" s="54">
        <v>253.26386440385903</v>
      </c>
      <c r="AI60" s="54">
        <v>585.25426942099398</v>
      </c>
      <c r="AJ60" s="54">
        <v>0</v>
      </c>
      <c r="AK60" s="54">
        <v>452.53745057921549</v>
      </c>
      <c r="AL60" s="54">
        <v>1291.0555844040687</v>
      </c>
      <c r="AM60" s="54">
        <v>600.83692936075056</v>
      </c>
      <c r="AN60" s="54">
        <v>142.7011665451839</v>
      </c>
      <c r="AO60" s="54">
        <v>0</v>
      </c>
      <c r="AP60" s="54">
        <v>0</v>
      </c>
      <c r="AQ60" s="54">
        <v>743.53809590593448</v>
      </c>
      <c r="AR60" s="54">
        <v>253.26386440385903</v>
      </c>
      <c r="AS60" s="106">
        <v>2.9358238596575923</v>
      </c>
      <c r="AT60" s="54">
        <v>600.83692936075056</v>
      </c>
      <c r="AU60" s="54">
        <v>168.91567765665221</v>
      </c>
      <c r="AV60" s="54">
        <v>0</v>
      </c>
      <c r="AW60" s="54">
        <v>0</v>
      </c>
      <c r="AX60" s="54">
        <v>769.75260701740274</v>
      </c>
      <c r="AY60" s="54">
        <v>585.25426942099398</v>
      </c>
      <c r="AZ60" s="106">
        <v>1.3152447529839251</v>
      </c>
      <c r="BA60" s="54">
        <v>600.83692936075056</v>
      </c>
      <c r="BB60" s="54">
        <v>311.6168442018361</v>
      </c>
      <c r="BC60" s="54">
        <v>0</v>
      </c>
      <c r="BD60" s="54">
        <v>0</v>
      </c>
      <c r="BE60" s="54">
        <v>912.45377356258666</v>
      </c>
      <c r="BF60" s="54">
        <v>838.51813382485307</v>
      </c>
      <c r="BG60" s="54">
        <v>33.537437882712673</v>
      </c>
      <c r="BH60" s="106">
        <v>1.0881741691148412</v>
      </c>
      <c r="BI60" s="54">
        <v>16.120327066303592</v>
      </c>
      <c r="BJ60" s="54">
        <v>37.251623962321673</v>
      </c>
      <c r="BK60" s="54">
        <v>0</v>
      </c>
      <c r="BL60" s="54">
        <v>28.804155422091057</v>
      </c>
      <c r="BM60" s="54">
        <v>82.176106450716347</v>
      </c>
      <c r="BN60" s="54">
        <v>600.83692936075056</v>
      </c>
      <c r="BO60" s="54">
        <v>0</v>
      </c>
      <c r="BP60" s="54">
        <v>311.6168442018361</v>
      </c>
      <c r="BQ60" s="54">
        <v>0</v>
      </c>
      <c r="BR60" s="54">
        <v>0</v>
      </c>
      <c r="BS60" s="54">
        <v>0</v>
      </c>
      <c r="BT60" s="54">
        <v>0</v>
      </c>
      <c r="BU60" s="54">
        <v>0</v>
      </c>
      <c r="BV60" s="54">
        <v>0</v>
      </c>
      <c r="BW60" s="54">
        <v>0</v>
      </c>
      <c r="BX60" s="54">
        <v>1291.0555844040687</v>
      </c>
      <c r="BY60" s="54"/>
      <c r="BZ60" s="54">
        <v>0</v>
      </c>
      <c r="CA60" s="54">
        <v>0</v>
      </c>
      <c r="CB60" s="54">
        <v>912.45377356258666</v>
      </c>
      <c r="CC60" s="54">
        <v>1291.0555844040687</v>
      </c>
      <c r="CD60" s="107">
        <v>0.70675018534059575</v>
      </c>
      <c r="CE60" s="54">
        <v>62.341593304803737</v>
      </c>
      <c r="CF60" s="54">
        <v>10.98242833004614</v>
      </c>
      <c r="CG60" s="54">
        <v>0</v>
      </c>
      <c r="CH60" s="54">
        <v>10.98242833004614</v>
      </c>
      <c r="CI60" s="54">
        <v>0.54911474324064535</v>
      </c>
      <c r="CJ60" s="54">
        <v>0</v>
      </c>
      <c r="CK60" s="54">
        <v>0.54911474324064535</v>
      </c>
      <c r="CL60" s="54"/>
      <c r="CM60" s="54">
        <v>0</v>
      </c>
      <c r="CN60" s="54"/>
      <c r="CO60" s="54">
        <v>0</v>
      </c>
      <c r="CP60" s="54">
        <v>0</v>
      </c>
      <c r="CQ60" s="54">
        <v>0</v>
      </c>
      <c r="CR60" s="54">
        <v>0</v>
      </c>
      <c r="CS60" s="54">
        <v>0</v>
      </c>
      <c r="CT60" s="54">
        <v>0</v>
      </c>
      <c r="CU60" s="54">
        <v>0</v>
      </c>
      <c r="CV60" s="54">
        <v>9999</v>
      </c>
      <c r="CW60" s="106">
        <v>9999</v>
      </c>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row>
    <row r="61" spans="1:131">
      <c r="A61" s="9" t="s">
        <v>432</v>
      </c>
      <c r="B61" s="9" t="s">
        <v>434</v>
      </c>
      <c r="C61" s="54">
        <v>20</v>
      </c>
      <c r="D61" s="54">
        <v>1073.2278989875481</v>
      </c>
      <c r="E61" s="54">
        <v>0</v>
      </c>
      <c r="F61" s="54">
        <v>1270.0446264290774</v>
      </c>
      <c r="G61" s="54">
        <v>0</v>
      </c>
      <c r="H61" s="54">
        <v>0</v>
      </c>
      <c r="I61" s="54" t="s">
        <v>436</v>
      </c>
      <c r="J61" s="54"/>
      <c r="K61" s="54"/>
      <c r="L61" s="54">
        <v>1156.0310384013585</v>
      </c>
      <c r="M61" s="54">
        <v>0.40385390801276211</v>
      </c>
      <c r="N61" s="54">
        <v>0.40093907161041753</v>
      </c>
      <c r="O61" s="54">
        <v>0</v>
      </c>
      <c r="P61" s="54">
        <v>0</v>
      </c>
      <c r="Q61" s="54">
        <v>0</v>
      </c>
      <c r="R61" s="54">
        <v>253.26386440385903</v>
      </c>
      <c r="S61" s="54">
        <v>585.25426942099398</v>
      </c>
      <c r="T61" s="54">
        <v>0</v>
      </c>
      <c r="U61" s="54">
        <v>452.53745057921549</v>
      </c>
      <c r="V61" s="54" t="s">
        <v>343</v>
      </c>
      <c r="W61" s="54" t="s">
        <v>343</v>
      </c>
      <c r="X61" s="54" t="s">
        <v>343</v>
      </c>
      <c r="Y61" s="54" t="s">
        <v>343</v>
      </c>
      <c r="Z61" s="54">
        <v>0</v>
      </c>
      <c r="AA61" s="54">
        <v>0</v>
      </c>
      <c r="AB61" s="54">
        <v>0</v>
      </c>
      <c r="AC61" s="54">
        <v>0</v>
      </c>
      <c r="AD61" s="54">
        <v>0</v>
      </c>
      <c r="AE61" s="54">
        <v>0</v>
      </c>
      <c r="AF61" s="54">
        <v>0</v>
      </c>
      <c r="AG61" s="54">
        <v>0</v>
      </c>
      <c r="AH61" s="54">
        <v>253.26386440385903</v>
      </c>
      <c r="AI61" s="54">
        <v>585.25426942099398</v>
      </c>
      <c r="AJ61" s="54">
        <v>0</v>
      </c>
      <c r="AK61" s="54">
        <v>452.53745057921549</v>
      </c>
      <c r="AL61" s="54">
        <v>1291.0555844040687</v>
      </c>
      <c r="AM61" s="54">
        <v>600.83692936075056</v>
      </c>
      <c r="AN61" s="54">
        <v>142.7011665451839</v>
      </c>
      <c r="AO61" s="54">
        <v>0</v>
      </c>
      <c r="AP61" s="54">
        <v>0</v>
      </c>
      <c r="AQ61" s="54">
        <v>743.53809590593448</v>
      </c>
      <c r="AR61" s="54">
        <v>253.26386440385903</v>
      </c>
      <c r="AS61" s="106">
        <v>2.9358238596575923</v>
      </c>
      <c r="AT61" s="54">
        <v>600.83692936075056</v>
      </c>
      <c r="AU61" s="54">
        <v>168.91567765665221</v>
      </c>
      <c r="AV61" s="54">
        <v>0</v>
      </c>
      <c r="AW61" s="54">
        <v>0</v>
      </c>
      <c r="AX61" s="54">
        <v>769.75260701740274</v>
      </c>
      <c r="AY61" s="54">
        <v>585.25426942099398</v>
      </c>
      <c r="AZ61" s="106">
        <v>1.3152447529839251</v>
      </c>
      <c r="BA61" s="54">
        <v>600.83692936075056</v>
      </c>
      <c r="BB61" s="54">
        <v>311.6168442018361</v>
      </c>
      <c r="BC61" s="54">
        <v>0</v>
      </c>
      <c r="BD61" s="54">
        <v>0</v>
      </c>
      <c r="BE61" s="54">
        <v>912.45377356258666</v>
      </c>
      <c r="BF61" s="54">
        <v>838.51813382485307</v>
      </c>
      <c r="BG61" s="54">
        <v>33.537437882712673</v>
      </c>
      <c r="BH61" s="106">
        <v>1.0881741691148412</v>
      </c>
      <c r="BI61" s="54">
        <v>16.120327066303592</v>
      </c>
      <c r="BJ61" s="54">
        <v>37.251623962321673</v>
      </c>
      <c r="BK61" s="54">
        <v>0</v>
      </c>
      <c r="BL61" s="54">
        <v>28.804155422091057</v>
      </c>
      <c r="BM61" s="54">
        <v>82.176106450716347</v>
      </c>
      <c r="BN61" s="54">
        <v>600.83692936075056</v>
      </c>
      <c r="BO61" s="54">
        <v>0</v>
      </c>
      <c r="BP61" s="54">
        <v>311.6168442018361</v>
      </c>
      <c r="BQ61" s="54">
        <v>0</v>
      </c>
      <c r="BR61" s="54">
        <v>0</v>
      </c>
      <c r="BS61" s="54">
        <v>0</v>
      </c>
      <c r="BT61" s="54">
        <v>0</v>
      </c>
      <c r="BU61" s="54">
        <v>0</v>
      </c>
      <c r="BV61" s="54">
        <v>0</v>
      </c>
      <c r="BW61" s="54">
        <v>0</v>
      </c>
      <c r="BX61" s="54">
        <v>1291.0555844040687</v>
      </c>
      <c r="BY61" s="54"/>
      <c r="BZ61" s="54">
        <v>0</v>
      </c>
      <c r="CA61" s="54">
        <v>0</v>
      </c>
      <c r="CB61" s="54">
        <v>912.45377356258666</v>
      </c>
      <c r="CC61" s="54">
        <v>1291.0555844040687</v>
      </c>
      <c r="CD61" s="107">
        <v>0.70675018534059575</v>
      </c>
      <c r="CE61" s="54">
        <v>62.341593304803737</v>
      </c>
      <c r="CF61" s="54">
        <v>10.98242833004614</v>
      </c>
      <c r="CG61" s="54">
        <v>0</v>
      </c>
      <c r="CH61" s="54">
        <v>10.98242833004614</v>
      </c>
      <c r="CI61" s="54">
        <v>0.54911474324064535</v>
      </c>
      <c r="CJ61" s="54">
        <v>0</v>
      </c>
      <c r="CK61" s="54">
        <v>0.54911474324064535</v>
      </c>
      <c r="CL61" s="54"/>
      <c r="CM61" s="54">
        <v>0</v>
      </c>
      <c r="CN61" s="54"/>
      <c r="CO61" s="54">
        <v>0</v>
      </c>
      <c r="CP61" s="54">
        <v>0</v>
      </c>
      <c r="CQ61" s="54">
        <v>0</v>
      </c>
      <c r="CR61" s="54">
        <v>0</v>
      </c>
      <c r="CS61" s="54">
        <v>0</v>
      </c>
      <c r="CT61" s="54">
        <v>0</v>
      </c>
      <c r="CU61" s="54">
        <v>0</v>
      </c>
      <c r="CV61" s="54">
        <v>9999</v>
      </c>
      <c r="CW61" s="106">
        <v>9999</v>
      </c>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row>
    <row r="62" spans="1:131">
      <c r="A62" s="9" t="s">
        <v>433</v>
      </c>
      <c r="B62" s="9" t="s">
        <v>434</v>
      </c>
      <c r="C62" s="54">
        <v>20</v>
      </c>
      <c r="D62" s="54">
        <v>1073.2278989875481</v>
      </c>
      <c r="E62" s="54">
        <v>0</v>
      </c>
      <c r="F62" s="54">
        <v>1270.0446264290774</v>
      </c>
      <c r="G62" s="54">
        <v>0</v>
      </c>
      <c r="H62" s="54">
        <v>0</v>
      </c>
      <c r="I62" s="54" t="s">
        <v>436</v>
      </c>
      <c r="J62" s="54"/>
      <c r="K62" s="54"/>
      <c r="L62" s="54">
        <v>1156.0310384013585</v>
      </c>
      <c r="M62" s="54">
        <v>0.40385390801276211</v>
      </c>
      <c r="N62" s="54">
        <v>0.40093907161041753</v>
      </c>
      <c r="O62" s="54">
        <v>0</v>
      </c>
      <c r="P62" s="54">
        <v>0</v>
      </c>
      <c r="Q62" s="54">
        <v>0</v>
      </c>
      <c r="R62" s="54">
        <v>253.26386440385903</v>
      </c>
      <c r="S62" s="54">
        <v>585.25426942099398</v>
      </c>
      <c r="T62" s="54">
        <v>0</v>
      </c>
      <c r="U62" s="54">
        <v>452.53745057921549</v>
      </c>
      <c r="V62" s="54" t="s">
        <v>343</v>
      </c>
      <c r="W62" s="54" t="s">
        <v>343</v>
      </c>
      <c r="X62" s="54" t="s">
        <v>343</v>
      </c>
      <c r="Y62" s="54" t="s">
        <v>343</v>
      </c>
      <c r="Z62" s="54">
        <v>0</v>
      </c>
      <c r="AA62" s="54">
        <v>0</v>
      </c>
      <c r="AB62" s="54">
        <v>0</v>
      </c>
      <c r="AC62" s="54">
        <v>0</v>
      </c>
      <c r="AD62" s="54">
        <v>0</v>
      </c>
      <c r="AE62" s="54">
        <v>0</v>
      </c>
      <c r="AF62" s="54">
        <v>0</v>
      </c>
      <c r="AG62" s="54">
        <v>0</v>
      </c>
      <c r="AH62" s="54">
        <v>253.26386440385903</v>
      </c>
      <c r="AI62" s="54">
        <v>585.25426942099398</v>
      </c>
      <c r="AJ62" s="54">
        <v>0</v>
      </c>
      <c r="AK62" s="54">
        <v>452.53745057921549</v>
      </c>
      <c r="AL62" s="54">
        <v>1291.0555844040687</v>
      </c>
      <c r="AM62" s="54">
        <v>600.83692936075056</v>
      </c>
      <c r="AN62" s="54">
        <v>142.7011665451839</v>
      </c>
      <c r="AO62" s="54">
        <v>0</v>
      </c>
      <c r="AP62" s="54">
        <v>0</v>
      </c>
      <c r="AQ62" s="54">
        <v>743.53809590593448</v>
      </c>
      <c r="AR62" s="54">
        <v>253.26386440385903</v>
      </c>
      <c r="AS62" s="106">
        <v>2.9358238596575923</v>
      </c>
      <c r="AT62" s="54">
        <v>600.83692936075056</v>
      </c>
      <c r="AU62" s="54">
        <v>168.91567765665221</v>
      </c>
      <c r="AV62" s="54">
        <v>0</v>
      </c>
      <c r="AW62" s="54">
        <v>0</v>
      </c>
      <c r="AX62" s="54">
        <v>769.75260701740274</v>
      </c>
      <c r="AY62" s="54">
        <v>585.25426942099398</v>
      </c>
      <c r="AZ62" s="106">
        <v>1.3152447529839251</v>
      </c>
      <c r="BA62" s="54">
        <v>600.83692936075056</v>
      </c>
      <c r="BB62" s="54">
        <v>311.6168442018361</v>
      </c>
      <c r="BC62" s="54">
        <v>0</v>
      </c>
      <c r="BD62" s="54">
        <v>0</v>
      </c>
      <c r="BE62" s="54">
        <v>912.45377356258666</v>
      </c>
      <c r="BF62" s="54">
        <v>838.51813382485307</v>
      </c>
      <c r="BG62" s="54">
        <v>33.537437882712673</v>
      </c>
      <c r="BH62" s="106">
        <v>1.0881741691148412</v>
      </c>
      <c r="BI62" s="54">
        <v>16.120327066303592</v>
      </c>
      <c r="BJ62" s="54">
        <v>37.251623962321673</v>
      </c>
      <c r="BK62" s="54">
        <v>0</v>
      </c>
      <c r="BL62" s="54">
        <v>28.804155422091057</v>
      </c>
      <c r="BM62" s="54">
        <v>82.176106450716347</v>
      </c>
      <c r="BN62" s="54">
        <v>600.83692936075056</v>
      </c>
      <c r="BO62" s="54">
        <v>0</v>
      </c>
      <c r="BP62" s="54">
        <v>311.6168442018361</v>
      </c>
      <c r="BQ62" s="54">
        <v>0</v>
      </c>
      <c r="BR62" s="54">
        <v>0</v>
      </c>
      <c r="BS62" s="54">
        <v>0</v>
      </c>
      <c r="BT62" s="54">
        <v>0</v>
      </c>
      <c r="BU62" s="54">
        <v>0</v>
      </c>
      <c r="BV62" s="54">
        <v>0</v>
      </c>
      <c r="BW62" s="54">
        <v>0</v>
      </c>
      <c r="BX62" s="54">
        <v>1291.0555844040687</v>
      </c>
      <c r="BY62" s="54"/>
      <c r="BZ62" s="54">
        <v>0</v>
      </c>
      <c r="CA62" s="54">
        <v>0</v>
      </c>
      <c r="CB62" s="54">
        <v>912.45377356258666</v>
      </c>
      <c r="CC62" s="54">
        <v>1291.0555844040687</v>
      </c>
      <c r="CD62" s="107">
        <v>0.70675018534059575</v>
      </c>
      <c r="CE62" s="54">
        <v>62.341593304803737</v>
      </c>
      <c r="CF62" s="54">
        <v>10.98242833004614</v>
      </c>
      <c r="CG62" s="54">
        <v>0</v>
      </c>
      <c r="CH62" s="54">
        <v>10.98242833004614</v>
      </c>
      <c r="CI62" s="54">
        <v>0.54911474324064535</v>
      </c>
      <c r="CJ62" s="54">
        <v>0</v>
      </c>
      <c r="CK62" s="54">
        <v>0.54911474324064535</v>
      </c>
      <c r="CL62" s="54"/>
      <c r="CM62" s="54">
        <v>0</v>
      </c>
      <c r="CN62" s="54"/>
      <c r="CO62" s="54">
        <v>0</v>
      </c>
      <c r="CP62" s="54">
        <v>0</v>
      </c>
      <c r="CQ62" s="54">
        <v>0</v>
      </c>
      <c r="CR62" s="54">
        <v>0</v>
      </c>
      <c r="CS62" s="54">
        <v>0</v>
      </c>
      <c r="CT62" s="54">
        <v>0</v>
      </c>
      <c r="CU62" s="54">
        <v>0</v>
      </c>
      <c r="CV62" s="54">
        <v>9999</v>
      </c>
      <c r="CW62" s="106">
        <v>9999</v>
      </c>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row>
    <row r="63" spans="1:131">
      <c r="A63" s="9" t="s">
        <v>425</v>
      </c>
      <c r="B63" s="9" t="s">
        <v>435</v>
      </c>
      <c r="C63" s="54">
        <v>20</v>
      </c>
      <c r="D63" s="54">
        <v>-13.681898010000008</v>
      </c>
      <c r="E63" s="54">
        <v>0</v>
      </c>
      <c r="F63" s="54">
        <v>0</v>
      </c>
      <c r="G63" s="54">
        <v>0</v>
      </c>
      <c r="H63" s="54">
        <v>0</v>
      </c>
      <c r="I63" s="54" t="s">
        <v>437</v>
      </c>
      <c r="J63" s="54"/>
      <c r="K63" s="54"/>
      <c r="L63" s="54">
        <v>-14.66360286013373</v>
      </c>
      <c r="M63" s="54">
        <v>0</v>
      </c>
      <c r="N63" s="54">
        <v>0</v>
      </c>
      <c r="O63" s="54">
        <v>0</v>
      </c>
      <c r="P63" s="54">
        <v>0</v>
      </c>
      <c r="Q63" s="54">
        <v>0</v>
      </c>
      <c r="R63" s="54">
        <v>0</v>
      </c>
      <c r="S63" s="54">
        <v>0</v>
      </c>
      <c r="T63" s="54">
        <v>0</v>
      </c>
      <c r="U63" s="54">
        <v>0</v>
      </c>
      <c r="V63" s="54" t="s">
        <v>343</v>
      </c>
      <c r="W63" s="54" t="s">
        <v>343</v>
      </c>
      <c r="X63" s="54" t="s">
        <v>343</v>
      </c>
      <c r="Y63" s="54" t="s">
        <v>343</v>
      </c>
      <c r="Z63" s="54">
        <v>0</v>
      </c>
      <c r="AA63" s="54">
        <v>0</v>
      </c>
      <c r="AB63" s="54">
        <v>0</v>
      </c>
      <c r="AC63" s="54">
        <v>0</v>
      </c>
      <c r="AD63" s="54">
        <v>0</v>
      </c>
      <c r="AE63" s="54">
        <v>0</v>
      </c>
      <c r="AF63" s="54">
        <v>0</v>
      </c>
      <c r="AG63" s="54">
        <v>0</v>
      </c>
      <c r="AH63" s="54">
        <v>0</v>
      </c>
      <c r="AI63" s="54">
        <v>0</v>
      </c>
      <c r="AJ63" s="54">
        <v>0</v>
      </c>
      <c r="AK63" s="54">
        <v>0</v>
      </c>
      <c r="AL63" s="54">
        <v>0</v>
      </c>
      <c r="AM63" s="54">
        <v>-7.6346128747399948</v>
      </c>
      <c r="AN63" s="54">
        <v>0</v>
      </c>
      <c r="AO63" s="54">
        <v>0</v>
      </c>
      <c r="AP63" s="54">
        <v>0</v>
      </c>
      <c r="AQ63" s="54">
        <v>-7.6346128747399948</v>
      </c>
      <c r="AR63" s="54">
        <v>0</v>
      </c>
      <c r="AS63" s="107">
        <v>0</v>
      </c>
      <c r="AT63" s="54">
        <v>-7.6346128747399948</v>
      </c>
      <c r="AU63" s="54">
        <v>0</v>
      </c>
      <c r="AV63" s="54">
        <v>0</v>
      </c>
      <c r="AW63" s="54">
        <v>0</v>
      </c>
      <c r="AX63" s="54">
        <v>-7.6346128747399948</v>
      </c>
      <c r="AY63" s="54">
        <v>0</v>
      </c>
      <c r="AZ63" s="107">
        <v>0</v>
      </c>
      <c r="BA63" s="54">
        <v>-7.6346128747399948</v>
      </c>
      <c r="BB63" s="54">
        <v>0</v>
      </c>
      <c r="BC63" s="54">
        <v>0</v>
      </c>
      <c r="BD63" s="54">
        <v>0</v>
      </c>
      <c r="BE63" s="54">
        <v>-7.6346128747399948</v>
      </c>
      <c r="BF63" s="54">
        <v>0</v>
      </c>
      <c r="BG63" s="54">
        <v>9999</v>
      </c>
      <c r="BH63" s="107">
        <v>0</v>
      </c>
      <c r="BI63" s="54">
        <v>9999</v>
      </c>
      <c r="BJ63" s="54">
        <v>9999</v>
      </c>
      <c r="BK63" s="54">
        <v>9999</v>
      </c>
      <c r="BL63" s="54">
        <v>9999</v>
      </c>
      <c r="BM63" s="54">
        <v>9999</v>
      </c>
      <c r="BN63" s="54">
        <v>-7.6346128747399948</v>
      </c>
      <c r="BO63" s="54">
        <v>0</v>
      </c>
      <c r="BP63" s="54">
        <v>0</v>
      </c>
      <c r="BQ63" s="54">
        <v>0</v>
      </c>
      <c r="BR63" s="54">
        <v>0</v>
      </c>
      <c r="BS63" s="54">
        <v>0</v>
      </c>
      <c r="BT63" s="54">
        <v>0</v>
      </c>
      <c r="BU63" s="54">
        <v>0</v>
      </c>
      <c r="BV63" s="54">
        <v>0</v>
      </c>
      <c r="BW63" s="54">
        <v>0</v>
      </c>
      <c r="BX63" s="54">
        <v>0</v>
      </c>
      <c r="BY63" s="54"/>
      <c r="BZ63" s="54">
        <v>0</v>
      </c>
      <c r="CA63" s="54">
        <v>0</v>
      </c>
      <c r="CB63" s="54">
        <v>-7.6346128747399948</v>
      </c>
      <c r="CC63" s="54">
        <v>0</v>
      </c>
      <c r="CD63" s="107">
        <v>0</v>
      </c>
      <c r="CE63" s="54">
        <v>9999</v>
      </c>
      <c r="CF63" s="54">
        <v>-0.13931297168993589</v>
      </c>
      <c r="CG63" s="54">
        <v>0</v>
      </c>
      <c r="CH63" s="54">
        <v>-0.13931297168993589</v>
      </c>
      <c r="CI63" s="54">
        <v>-6.9652113585635216E-3</v>
      </c>
      <c r="CJ63" s="54">
        <v>0</v>
      </c>
      <c r="CK63" s="54">
        <v>-6.9652113585635216E-3</v>
      </c>
      <c r="CL63" s="54"/>
      <c r="CM63" s="54">
        <v>0</v>
      </c>
      <c r="CN63" s="54"/>
      <c r="CO63" s="54">
        <v>0</v>
      </c>
      <c r="CP63" s="54">
        <v>0</v>
      </c>
      <c r="CQ63" s="54">
        <v>0</v>
      </c>
      <c r="CR63" s="54">
        <v>0</v>
      </c>
      <c r="CS63" s="54">
        <v>0</v>
      </c>
      <c r="CT63" s="54">
        <v>0</v>
      </c>
      <c r="CU63" s="54">
        <v>0</v>
      </c>
      <c r="CV63" s="54">
        <v>9999</v>
      </c>
      <c r="CW63" s="106">
        <v>9999</v>
      </c>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row>
    <row r="64" spans="1:131">
      <c r="A64" s="9" t="s">
        <v>426</v>
      </c>
      <c r="B64" s="9" t="s">
        <v>435</v>
      </c>
      <c r="C64" s="54">
        <v>20</v>
      </c>
      <c r="D64" s="54">
        <v>8.4630364199999857</v>
      </c>
      <c r="E64" s="54">
        <v>0</v>
      </c>
      <c r="F64" s="54">
        <v>0</v>
      </c>
      <c r="G64" s="54">
        <v>0</v>
      </c>
      <c r="H64" s="54">
        <v>0</v>
      </c>
      <c r="I64" s="54" t="s">
        <v>437</v>
      </c>
      <c r="J64" s="54"/>
      <c r="K64" s="54"/>
      <c r="L64" s="54">
        <v>9.0702770158807553</v>
      </c>
      <c r="M64" s="54">
        <v>0</v>
      </c>
      <c r="N64" s="54">
        <v>0</v>
      </c>
      <c r="O64" s="54">
        <v>0</v>
      </c>
      <c r="P64" s="54">
        <v>0</v>
      </c>
      <c r="Q64" s="54">
        <v>0</v>
      </c>
      <c r="R64" s="54">
        <v>0</v>
      </c>
      <c r="S64" s="54">
        <v>0</v>
      </c>
      <c r="T64" s="54">
        <v>0</v>
      </c>
      <c r="U64" s="54">
        <v>0</v>
      </c>
      <c r="V64" s="54" t="s">
        <v>343</v>
      </c>
      <c r="W64" s="54" t="s">
        <v>343</v>
      </c>
      <c r="X64" s="54" t="s">
        <v>343</v>
      </c>
      <c r="Y64" s="54" t="s">
        <v>343</v>
      </c>
      <c r="Z64" s="54">
        <v>0</v>
      </c>
      <c r="AA64" s="54">
        <v>0</v>
      </c>
      <c r="AB64" s="54">
        <v>0</v>
      </c>
      <c r="AC64" s="54">
        <v>0</v>
      </c>
      <c r="AD64" s="54">
        <v>0</v>
      </c>
      <c r="AE64" s="54">
        <v>0</v>
      </c>
      <c r="AF64" s="54">
        <v>0</v>
      </c>
      <c r="AG64" s="54">
        <v>0</v>
      </c>
      <c r="AH64" s="54">
        <v>0</v>
      </c>
      <c r="AI64" s="54">
        <v>0</v>
      </c>
      <c r="AJ64" s="54">
        <v>0</v>
      </c>
      <c r="AK64" s="54">
        <v>0</v>
      </c>
      <c r="AL64" s="54">
        <v>0</v>
      </c>
      <c r="AM64" s="54">
        <v>4.7224447049890923</v>
      </c>
      <c r="AN64" s="54">
        <v>0</v>
      </c>
      <c r="AO64" s="54">
        <v>0</v>
      </c>
      <c r="AP64" s="54">
        <v>0</v>
      </c>
      <c r="AQ64" s="54">
        <v>4.7224447049890923</v>
      </c>
      <c r="AR64" s="54">
        <v>0</v>
      </c>
      <c r="AS64" s="106">
        <v>9999</v>
      </c>
      <c r="AT64" s="54">
        <v>4.7224447049890923</v>
      </c>
      <c r="AU64" s="54">
        <v>0</v>
      </c>
      <c r="AV64" s="54">
        <v>0</v>
      </c>
      <c r="AW64" s="54">
        <v>0</v>
      </c>
      <c r="AX64" s="54">
        <v>4.7224447049890923</v>
      </c>
      <c r="AY64" s="54">
        <v>0</v>
      </c>
      <c r="AZ64" s="106">
        <v>9999</v>
      </c>
      <c r="BA64" s="54">
        <v>4.7224447049890923</v>
      </c>
      <c r="BB64" s="54">
        <v>0</v>
      </c>
      <c r="BC64" s="54">
        <v>0</v>
      </c>
      <c r="BD64" s="54">
        <v>0</v>
      </c>
      <c r="BE64" s="54">
        <v>4.7224447049890923</v>
      </c>
      <c r="BF64" s="54">
        <v>0</v>
      </c>
      <c r="BG64" s="54">
        <v>0</v>
      </c>
      <c r="BH64" s="106">
        <v>9999</v>
      </c>
      <c r="BI64" s="54">
        <v>0</v>
      </c>
      <c r="BJ64" s="54">
        <v>0</v>
      </c>
      <c r="BK64" s="54">
        <v>0</v>
      </c>
      <c r="BL64" s="54">
        <v>0</v>
      </c>
      <c r="BM64" s="54">
        <v>0</v>
      </c>
      <c r="BN64" s="54">
        <v>4.7224447049890923</v>
      </c>
      <c r="BO64" s="54">
        <v>0</v>
      </c>
      <c r="BP64" s="54">
        <v>0</v>
      </c>
      <c r="BQ64" s="54">
        <v>0</v>
      </c>
      <c r="BR64" s="54">
        <v>0</v>
      </c>
      <c r="BS64" s="54">
        <v>0</v>
      </c>
      <c r="BT64" s="54">
        <v>0</v>
      </c>
      <c r="BU64" s="54">
        <v>0</v>
      </c>
      <c r="BV64" s="54">
        <v>0</v>
      </c>
      <c r="BW64" s="54">
        <v>0</v>
      </c>
      <c r="BX64" s="54">
        <v>0</v>
      </c>
      <c r="BY64" s="54"/>
      <c r="BZ64" s="54">
        <v>0</v>
      </c>
      <c r="CA64" s="54">
        <v>0</v>
      </c>
      <c r="CB64" s="54">
        <v>4.7224447049890923</v>
      </c>
      <c r="CC64" s="54">
        <v>0</v>
      </c>
      <c r="CD64" s="106">
        <v>9999</v>
      </c>
      <c r="CE64" s="54">
        <v>0</v>
      </c>
      <c r="CF64" s="54">
        <v>8.6173040635781822E-2</v>
      </c>
      <c r="CG64" s="54">
        <v>0</v>
      </c>
      <c r="CH64" s="54">
        <v>8.6173040635781822E-2</v>
      </c>
      <c r="CI64" s="54">
        <v>4.3083815825433573E-3</v>
      </c>
      <c r="CJ64" s="54">
        <v>0</v>
      </c>
      <c r="CK64" s="54">
        <v>4.3083815825433573E-3</v>
      </c>
      <c r="CL64" s="54"/>
      <c r="CM64" s="54">
        <v>0</v>
      </c>
      <c r="CN64" s="54"/>
      <c r="CO64" s="54">
        <v>0</v>
      </c>
      <c r="CP64" s="54">
        <v>0</v>
      </c>
      <c r="CQ64" s="54">
        <v>0</v>
      </c>
      <c r="CR64" s="54">
        <v>0</v>
      </c>
      <c r="CS64" s="54">
        <v>0</v>
      </c>
      <c r="CT64" s="54">
        <v>0</v>
      </c>
      <c r="CU64" s="54">
        <v>0</v>
      </c>
      <c r="CV64" s="54">
        <v>9999</v>
      </c>
      <c r="CW64" s="106">
        <v>9999</v>
      </c>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row>
    <row r="65" spans="1:131">
      <c r="A65" s="9" t="s">
        <v>427</v>
      </c>
      <c r="B65" s="9" t="s">
        <v>435</v>
      </c>
      <c r="C65" s="54">
        <v>20</v>
      </c>
      <c r="D65" s="54">
        <v>33.60562826999994</v>
      </c>
      <c r="E65" s="54">
        <v>0</v>
      </c>
      <c r="F65" s="54">
        <v>0</v>
      </c>
      <c r="G65" s="54">
        <v>0</v>
      </c>
      <c r="H65" s="54">
        <v>0</v>
      </c>
      <c r="I65" s="54" t="s">
        <v>437</v>
      </c>
      <c r="J65" s="54"/>
      <c r="K65" s="54"/>
      <c r="L65" s="54">
        <v>36.01690251282335</v>
      </c>
      <c r="M65" s="54">
        <v>0</v>
      </c>
      <c r="N65" s="54">
        <v>0</v>
      </c>
      <c r="O65" s="54">
        <v>0</v>
      </c>
      <c r="P65" s="54">
        <v>0</v>
      </c>
      <c r="Q65" s="54">
        <v>0</v>
      </c>
      <c r="R65" s="54">
        <v>0</v>
      </c>
      <c r="S65" s="54">
        <v>0</v>
      </c>
      <c r="T65" s="54">
        <v>0</v>
      </c>
      <c r="U65" s="54">
        <v>0</v>
      </c>
      <c r="V65" s="54" t="s">
        <v>343</v>
      </c>
      <c r="W65" s="54" t="s">
        <v>343</v>
      </c>
      <c r="X65" s="54" t="s">
        <v>343</v>
      </c>
      <c r="Y65" s="54" t="s">
        <v>343</v>
      </c>
      <c r="Z65" s="54">
        <v>0</v>
      </c>
      <c r="AA65" s="54">
        <v>0</v>
      </c>
      <c r="AB65" s="54">
        <v>0</v>
      </c>
      <c r="AC65" s="54">
        <v>0</v>
      </c>
      <c r="AD65" s="54">
        <v>0</v>
      </c>
      <c r="AE65" s="54">
        <v>0</v>
      </c>
      <c r="AF65" s="54">
        <v>0</v>
      </c>
      <c r="AG65" s="54">
        <v>0</v>
      </c>
      <c r="AH65" s="54">
        <v>0</v>
      </c>
      <c r="AI65" s="54">
        <v>0</v>
      </c>
      <c r="AJ65" s="54">
        <v>0</v>
      </c>
      <c r="AK65" s="54">
        <v>0</v>
      </c>
      <c r="AL65" s="54">
        <v>0</v>
      </c>
      <c r="AM65" s="54">
        <v>18.752220055020551</v>
      </c>
      <c r="AN65" s="54">
        <v>0</v>
      </c>
      <c r="AO65" s="54">
        <v>0</v>
      </c>
      <c r="AP65" s="54">
        <v>0</v>
      </c>
      <c r="AQ65" s="54">
        <v>18.752220055020551</v>
      </c>
      <c r="AR65" s="54">
        <v>0</v>
      </c>
      <c r="AS65" s="106">
        <v>9999</v>
      </c>
      <c r="AT65" s="54">
        <v>18.752220055020551</v>
      </c>
      <c r="AU65" s="54">
        <v>0</v>
      </c>
      <c r="AV65" s="54">
        <v>0</v>
      </c>
      <c r="AW65" s="54">
        <v>0</v>
      </c>
      <c r="AX65" s="54">
        <v>18.752220055020551</v>
      </c>
      <c r="AY65" s="54">
        <v>0</v>
      </c>
      <c r="AZ65" s="106">
        <v>9999</v>
      </c>
      <c r="BA65" s="54">
        <v>18.752220055020551</v>
      </c>
      <c r="BB65" s="54">
        <v>0</v>
      </c>
      <c r="BC65" s="54">
        <v>0</v>
      </c>
      <c r="BD65" s="54">
        <v>0</v>
      </c>
      <c r="BE65" s="54">
        <v>18.752220055020551</v>
      </c>
      <c r="BF65" s="54">
        <v>0</v>
      </c>
      <c r="BG65" s="54">
        <v>0</v>
      </c>
      <c r="BH65" s="106">
        <v>9999</v>
      </c>
      <c r="BI65" s="54">
        <v>0</v>
      </c>
      <c r="BJ65" s="54">
        <v>0</v>
      </c>
      <c r="BK65" s="54">
        <v>0</v>
      </c>
      <c r="BL65" s="54">
        <v>0</v>
      </c>
      <c r="BM65" s="54">
        <v>0</v>
      </c>
      <c r="BN65" s="54">
        <v>18.752220055020551</v>
      </c>
      <c r="BO65" s="54">
        <v>0</v>
      </c>
      <c r="BP65" s="54">
        <v>0</v>
      </c>
      <c r="BQ65" s="54">
        <v>0</v>
      </c>
      <c r="BR65" s="54">
        <v>0</v>
      </c>
      <c r="BS65" s="54">
        <v>0</v>
      </c>
      <c r="BT65" s="54">
        <v>0</v>
      </c>
      <c r="BU65" s="54">
        <v>0</v>
      </c>
      <c r="BV65" s="54">
        <v>0</v>
      </c>
      <c r="BW65" s="54">
        <v>0</v>
      </c>
      <c r="BX65" s="54">
        <v>0</v>
      </c>
      <c r="BY65" s="54"/>
      <c r="BZ65" s="54">
        <v>0</v>
      </c>
      <c r="CA65" s="54">
        <v>0</v>
      </c>
      <c r="CB65" s="54">
        <v>18.752220055020551</v>
      </c>
      <c r="CC65" s="54">
        <v>0</v>
      </c>
      <c r="CD65" s="106">
        <v>9999</v>
      </c>
      <c r="CE65" s="54">
        <v>0</v>
      </c>
      <c r="CF65" s="54">
        <v>0.34218205225467851</v>
      </c>
      <c r="CG65" s="54">
        <v>0</v>
      </c>
      <c r="CH65" s="54">
        <v>0.34218205225467851</v>
      </c>
      <c r="CI65" s="54">
        <v>1.7108028693591088E-2</v>
      </c>
      <c r="CJ65" s="54">
        <v>0</v>
      </c>
      <c r="CK65" s="54">
        <v>1.7108028693591088E-2</v>
      </c>
      <c r="CL65" s="54"/>
      <c r="CM65" s="54">
        <v>0</v>
      </c>
      <c r="CN65" s="54"/>
      <c r="CO65" s="54">
        <v>0</v>
      </c>
      <c r="CP65" s="54">
        <v>0</v>
      </c>
      <c r="CQ65" s="54">
        <v>0</v>
      </c>
      <c r="CR65" s="54">
        <v>0</v>
      </c>
      <c r="CS65" s="54">
        <v>0</v>
      </c>
      <c r="CT65" s="54">
        <v>0</v>
      </c>
      <c r="CU65" s="54">
        <v>0</v>
      </c>
      <c r="CV65" s="54">
        <v>9999</v>
      </c>
      <c r="CW65" s="106">
        <v>9999</v>
      </c>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row>
    <row r="66" spans="1:131">
      <c r="A66" s="9" t="s">
        <v>428</v>
      </c>
      <c r="B66" s="9" t="s">
        <v>435</v>
      </c>
      <c r="C66" s="54">
        <v>20</v>
      </c>
      <c r="D66" s="54">
        <v>-13.644004430000008</v>
      </c>
      <c r="E66" s="54">
        <v>0</v>
      </c>
      <c r="F66" s="54">
        <v>0</v>
      </c>
      <c r="G66" s="54">
        <v>0</v>
      </c>
      <c r="H66" s="54">
        <v>0</v>
      </c>
      <c r="I66" s="54" t="s">
        <v>437</v>
      </c>
      <c r="J66" s="54"/>
      <c r="K66" s="54"/>
      <c r="L66" s="54">
        <v>-14.622990336369661</v>
      </c>
      <c r="M66" s="54">
        <v>0</v>
      </c>
      <c r="N66" s="54">
        <v>0</v>
      </c>
      <c r="O66" s="54">
        <v>0</v>
      </c>
      <c r="P66" s="54">
        <v>0</v>
      </c>
      <c r="Q66" s="54">
        <v>0</v>
      </c>
      <c r="R66" s="54">
        <v>0</v>
      </c>
      <c r="S66" s="54">
        <v>0</v>
      </c>
      <c r="T66" s="54">
        <v>0</v>
      </c>
      <c r="U66" s="54">
        <v>0</v>
      </c>
      <c r="V66" s="54" t="s">
        <v>343</v>
      </c>
      <c r="W66" s="54" t="s">
        <v>343</v>
      </c>
      <c r="X66" s="54" t="s">
        <v>343</v>
      </c>
      <c r="Y66" s="54" t="s">
        <v>343</v>
      </c>
      <c r="Z66" s="54">
        <v>0</v>
      </c>
      <c r="AA66" s="54">
        <v>0</v>
      </c>
      <c r="AB66" s="54">
        <v>0</v>
      </c>
      <c r="AC66" s="54">
        <v>0</v>
      </c>
      <c r="AD66" s="54">
        <v>0</v>
      </c>
      <c r="AE66" s="54">
        <v>0</v>
      </c>
      <c r="AF66" s="54">
        <v>0</v>
      </c>
      <c r="AG66" s="54">
        <v>0</v>
      </c>
      <c r="AH66" s="54">
        <v>0</v>
      </c>
      <c r="AI66" s="54">
        <v>0</v>
      </c>
      <c r="AJ66" s="54">
        <v>0</v>
      </c>
      <c r="AK66" s="54">
        <v>0</v>
      </c>
      <c r="AL66" s="54">
        <v>0</v>
      </c>
      <c r="AM66" s="54">
        <v>-7.613467941958997</v>
      </c>
      <c r="AN66" s="54">
        <v>0</v>
      </c>
      <c r="AO66" s="54">
        <v>0</v>
      </c>
      <c r="AP66" s="54">
        <v>0</v>
      </c>
      <c r="AQ66" s="54">
        <v>-7.613467941958997</v>
      </c>
      <c r="AR66" s="54">
        <v>0</v>
      </c>
      <c r="AS66" s="107">
        <v>0</v>
      </c>
      <c r="AT66" s="54">
        <v>-7.613467941958997</v>
      </c>
      <c r="AU66" s="54">
        <v>0</v>
      </c>
      <c r="AV66" s="54">
        <v>0</v>
      </c>
      <c r="AW66" s="54">
        <v>0</v>
      </c>
      <c r="AX66" s="54">
        <v>-7.613467941958997</v>
      </c>
      <c r="AY66" s="54">
        <v>0</v>
      </c>
      <c r="AZ66" s="107">
        <v>0</v>
      </c>
      <c r="BA66" s="54">
        <v>-7.613467941958997</v>
      </c>
      <c r="BB66" s="54">
        <v>0</v>
      </c>
      <c r="BC66" s="54">
        <v>0</v>
      </c>
      <c r="BD66" s="54">
        <v>0</v>
      </c>
      <c r="BE66" s="54">
        <v>-7.613467941958997</v>
      </c>
      <c r="BF66" s="54">
        <v>0</v>
      </c>
      <c r="BG66" s="54">
        <v>9999</v>
      </c>
      <c r="BH66" s="107">
        <v>0</v>
      </c>
      <c r="BI66" s="54">
        <v>9999</v>
      </c>
      <c r="BJ66" s="54">
        <v>9999</v>
      </c>
      <c r="BK66" s="54">
        <v>9999</v>
      </c>
      <c r="BL66" s="54">
        <v>9999</v>
      </c>
      <c r="BM66" s="54">
        <v>9999</v>
      </c>
      <c r="BN66" s="54">
        <v>-7.613467941958997</v>
      </c>
      <c r="BO66" s="54">
        <v>0</v>
      </c>
      <c r="BP66" s="54">
        <v>0</v>
      </c>
      <c r="BQ66" s="54">
        <v>0</v>
      </c>
      <c r="BR66" s="54">
        <v>0</v>
      </c>
      <c r="BS66" s="54">
        <v>0</v>
      </c>
      <c r="BT66" s="54">
        <v>0</v>
      </c>
      <c r="BU66" s="54">
        <v>0</v>
      </c>
      <c r="BV66" s="54">
        <v>0</v>
      </c>
      <c r="BW66" s="54">
        <v>0</v>
      </c>
      <c r="BX66" s="54">
        <v>0</v>
      </c>
      <c r="BY66" s="54"/>
      <c r="BZ66" s="54">
        <v>0</v>
      </c>
      <c r="CA66" s="54">
        <v>0</v>
      </c>
      <c r="CB66" s="54">
        <v>-7.613467941958997</v>
      </c>
      <c r="CC66" s="54">
        <v>0</v>
      </c>
      <c r="CD66" s="107">
        <v>0</v>
      </c>
      <c r="CE66" s="54">
        <v>9999</v>
      </c>
      <c r="CF66" s="54">
        <v>-0.1389271284952335</v>
      </c>
      <c r="CG66" s="54">
        <v>0</v>
      </c>
      <c r="CH66" s="54">
        <v>-0.1389271284952335</v>
      </c>
      <c r="CI66" s="54">
        <v>-6.945920409775588E-3</v>
      </c>
      <c r="CJ66" s="54">
        <v>0</v>
      </c>
      <c r="CK66" s="54">
        <v>-6.945920409775588E-3</v>
      </c>
      <c r="CL66" s="54"/>
      <c r="CM66" s="54">
        <v>0</v>
      </c>
      <c r="CN66" s="54"/>
      <c r="CO66" s="54">
        <v>0</v>
      </c>
      <c r="CP66" s="54">
        <v>0</v>
      </c>
      <c r="CQ66" s="54">
        <v>0</v>
      </c>
      <c r="CR66" s="54">
        <v>0</v>
      </c>
      <c r="CS66" s="54">
        <v>0</v>
      </c>
      <c r="CT66" s="54">
        <v>0</v>
      </c>
      <c r="CU66" s="54">
        <v>0</v>
      </c>
      <c r="CV66" s="54">
        <v>9999</v>
      </c>
      <c r="CW66" s="106">
        <v>9999</v>
      </c>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row>
    <row r="67" spans="1:131">
      <c r="A67" s="9" t="s">
        <v>429</v>
      </c>
      <c r="B67" s="9" t="s">
        <v>435</v>
      </c>
      <c r="C67" s="54">
        <v>20</v>
      </c>
      <c r="D67" s="54">
        <v>8.6228920500000008</v>
      </c>
      <c r="E67" s="54">
        <v>0</v>
      </c>
      <c r="F67" s="54">
        <v>0</v>
      </c>
      <c r="G67" s="54">
        <v>0</v>
      </c>
      <c r="H67" s="54">
        <v>0</v>
      </c>
      <c r="I67" s="54" t="s">
        <v>437</v>
      </c>
      <c r="J67" s="54"/>
      <c r="K67" s="54"/>
      <c r="L67" s="54">
        <v>9.2416026222815226</v>
      </c>
      <c r="M67" s="54">
        <v>0</v>
      </c>
      <c r="N67" s="54">
        <v>0</v>
      </c>
      <c r="O67" s="54">
        <v>0</v>
      </c>
      <c r="P67" s="54">
        <v>0</v>
      </c>
      <c r="Q67" s="54">
        <v>0</v>
      </c>
      <c r="R67" s="54">
        <v>0</v>
      </c>
      <c r="S67" s="54">
        <v>0</v>
      </c>
      <c r="T67" s="54">
        <v>0</v>
      </c>
      <c r="U67" s="54">
        <v>0</v>
      </c>
      <c r="V67" s="54" t="s">
        <v>343</v>
      </c>
      <c r="W67" s="54" t="s">
        <v>343</v>
      </c>
      <c r="X67" s="54" t="s">
        <v>343</v>
      </c>
      <c r="Y67" s="54" t="s">
        <v>343</v>
      </c>
      <c r="Z67" s="54">
        <v>0</v>
      </c>
      <c r="AA67" s="54">
        <v>0</v>
      </c>
      <c r="AB67" s="54">
        <v>0</v>
      </c>
      <c r="AC67" s="54">
        <v>0</v>
      </c>
      <c r="AD67" s="54">
        <v>0</v>
      </c>
      <c r="AE67" s="54">
        <v>0</v>
      </c>
      <c r="AF67" s="54">
        <v>0</v>
      </c>
      <c r="AG67" s="54">
        <v>0</v>
      </c>
      <c r="AH67" s="54">
        <v>0</v>
      </c>
      <c r="AI67" s="54">
        <v>0</v>
      </c>
      <c r="AJ67" s="54">
        <v>0</v>
      </c>
      <c r="AK67" s="54">
        <v>0</v>
      </c>
      <c r="AL67" s="54">
        <v>0</v>
      </c>
      <c r="AM67" s="54">
        <v>4.8116454759644176</v>
      </c>
      <c r="AN67" s="54">
        <v>0</v>
      </c>
      <c r="AO67" s="54">
        <v>0</v>
      </c>
      <c r="AP67" s="54">
        <v>0</v>
      </c>
      <c r="AQ67" s="54">
        <v>4.8116454759644176</v>
      </c>
      <c r="AR67" s="54">
        <v>0</v>
      </c>
      <c r="AS67" s="106">
        <v>9999</v>
      </c>
      <c r="AT67" s="54">
        <v>4.8116454759644176</v>
      </c>
      <c r="AU67" s="54">
        <v>0</v>
      </c>
      <c r="AV67" s="54">
        <v>0</v>
      </c>
      <c r="AW67" s="54">
        <v>0</v>
      </c>
      <c r="AX67" s="54">
        <v>4.8116454759644176</v>
      </c>
      <c r="AY67" s="54">
        <v>0</v>
      </c>
      <c r="AZ67" s="106">
        <v>9999</v>
      </c>
      <c r="BA67" s="54">
        <v>4.8116454759644176</v>
      </c>
      <c r="BB67" s="54">
        <v>0</v>
      </c>
      <c r="BC67" s="54">
        <v>0</v>
      </c>
      <c r="BD67" s="54">
        <v>0</v>
      </c>
      <c r="BE67" s="54">
        <v>4.8116454759644176</v>
      </c>
      <c r="BF67" s="54">
        <v>0</v>
      </c>
      <c r="BG67" s="54">
        <v>0</v>
      </c>
      <c r="BH67" s="106">
        <v>9999</v>
      </c>
      <c r="BI67" s="54">
        <v>0</v>
      </c>
      <c r="BJ67" s="54">
        <v>0</v>
      </c>
      <c r="BK67" s="54">
        <v>0</v>
      </c>
      <c r="BL67" s="54">
        <v>0</v>
      </c>
      <c r="BM67" s="54">
        <v>0</v>
      </c>
      <c r="BN67" s="54">
        <v>4.8116454759644176</v>
      </c>
      <c r="BO67" s="54">
        <v>0</v>
      </c>
      <c r="BP67" s="54">
        <v>0</v>
      </c>
      <c r="BQ67" s="54">
        <v>0</v>
      </c>
      <c r="BR67" s="54">
        <v>0</v>
      </c>
      <c r="BS67" s="54">
        <v>0</v>
      </c>
      <c r="BT67" s="54">
        <v>0</v>
      </c>
      <c r="BU67" s="54">
        <v>0</v>
      </c>
      <c r="BV67" s="54">
        <v>0</v>
      </c>
      <c r="BW67" s="54">
        <v>0</v>
      </c>
      <c r="BX67" s="54">
        <v>0</v>
      </c>
      <c r="BY67" s="54"/>
      <c r="BZ67" s="54">
        <v>0</v>
      </c>
      <c r="CA67" s="54">
        <v>0</v>
      </c>
      <c r="CB67" s="54">
        <v>4.8116454759644176</v>
      </c>
      <c r="CC67" s="54">
        <v>0</v>
      </c>
      <c r="CD67" s="106">
        <v>9999</v>
      </c>
      <c r="CE67" s="54">
        <v>0</v>
      </c>
      <c r="CF67" s="54">
        <v>8.7800736065202001E-2</v>
      </c>
      <c r="CG67" s="54">
        <v>0</v>
      </c>
      <c r="CH67" s="54">
        <v>8.7800736065202001E-2</v>
      </c>
      <c r="CI67" s="54">
        <v>4.3897612455837233E-3</v>
      </c>
      <c r="CJ67" s="54">
        <v>0</v>
      </c>
      <c r="CK67" s="54">
        <v>4.3897612455837233E-3</v>
      </c>
      <c r="CL67" s="54"/>
      <c r="CM67" s="54">
        <v>0</v>
      </c>
      <c r="CN67" s="54"/>
      <c r="CO67" s="54">
        <v>0</v>
      </c>
      <c r="CP67" s="54">
        <v>0</v>
      </c>
      <c r="CQ67" s="54">
        <v>0</v>
      </c>
      <c r="CR67" s="54">
        <v>0</v>
      </c>
      <c r="CS67" s="54">
        <v>0</v>
      </c>
      <c r="CT67" s="54">
        <v>0</v>
      </c>
      <c r="CU67" s="54">
        <v>0</v>
      </c>
      <c r="CV67" s="54">
        <v>9999</v>
      </c>
      <c r="CW67" s="106">
        <v>9999</v>
      </c>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row>
    <row r="68" spans="1:131">
      <c r="A68" s="9" t="s">
        <v>430</v>
      </c>
      <c r="B68" s="9" t="s">
        <v>435</v>
      </c>
      <c r="C68" s="54">
        <v>20</v>
      </c>
      <c r="D68" s="54">
        <v>34.239409340000094</v>
      </c>
      <c r="E68" s="54">
        <v>0</v>
      </c>
      <c r="F68" s="54">
        <v>0</v>
      </c>
      <c r="G68" s="54">
        <v>0</v>
      </c>
      <c r="H68" s="54">
        <v>0</v>
      </c>
      <c r="I68" s="54" t="s">
        <v>437</v>
      </c>
      <c r="J68" s="54"/>
      <c r="K68" s="54"/>
      <c r="L68" s="54">
        <v>36.69615870256839</v>
      </c>
      <c r="M68" s="54">
        <v>0</v>
      </c>
      <c r="N68" s="54">
        <v>0</v>
      </c>
      <c r="O68" s="54">
        <v>0</v>
      </c>
      <c r="P68" s="54">
        <v>0</v>
      </c>
      <c r="Q68" s="54">
        <v>0</v>
      </c>
      <c r="R68" s="54">
        <v>0</v>
      </c>
      <c r="S68" s="54">
        <v>0</v>
      </c>
      <c r="T68" s="54">
        <v>0</v>
      </c>
      <c r="U68" s="54">
        <v>0</v>
      </c>
      <c r="V68" s="54" t="s">
        <v>343</v>
      </c>
      <c r="W68" s="54" t="s">
        <v>343</v>
      </c>
      <c r="X68" s="54" t="s">
        <v>343</v>
      </c>
      <c r="Y68" s="54" t="s">
        <v>343</v>
      </c>
      <c r="Z68" s="54">
        <v>0</v>
      </c>
      <c r="AA68" s="54">
        <v>0</v>
      </c>
      <c r="AB68" s="54">
        <v>0</v>
      </c>
      <c r="AC68" s="54">
        <v>0</v>
      </c>
      <c r="AD68" s="54">
        <v>0</v>
      </c>
      <c r="AE68" s="54">
        <v>0</v>
      </c>
      <c r="AF68" s="54">
        <v>0</v>
      </c>
      <c r="AG68" s="54">
        <v>0</v>
      </c>
      <c r="AH68" s="54">
        <v>0</v>
      </c>
      <c r="AI68" s="54">
        <v>0</v>
      </c>
      <c r="AJ68" s="54">
        <v>0</v>
      </c>
      <c r="AK68" s="54">
        <v>0</v>
      </c>
      <c r="AL68" s="54">
        <v>0</v>
      </c>
      <c r="AM68" s="54">
        <v>19.105875162904919</v>
      </c>
      <c r="AN68" s="54">
        <v>0</v>
      </c>
      <c r="AO68" s="54">
        <v>0</v>
      </c>
      <c r="AP68" s="54">
        <v>0</v>
      </c>
      <c r="AQ68" s="54">
        <v>19.105875162904919</v>
      </c>
      <c r="AR68" s="54">
        <v>0</v>
      </c>
      <c r="AS68" s="106">
        <v>9999</v>
      </c>
      <c r="AT68" s="54">
        <v>19.105875162904919</v>
      </c>
      <c r="AU68" s="54">
        <v>0</v>
      </c>
      <c r="AV68" s="54">
        <v>0</v>
      </c>
      <c r="AW68" s="54">
        <v>0</v>
      </c>
      <c r="AX68" s="54">
        <v>19.105875162904919</v>
      </c>
      <c r="AY68" s="54">
        <v>0</v>
      </c>
      <c r="AZ68" s="106">
        <v>9999</v>
      </c>
      <c r="BA68" s="54">
        <v>19.105875162904919</v>
      </c>
      <c r="BB68" s="54">
        <v>0</v>
      </c>
      <c r="BC68" s="54">
        <v>0</v>
      </c>
      <c r="BD68" s="54">
        <v>0</v>
      </c>
      <c r="BE68" s="54">
        <v>19.105875162904919</v>
      </c>
      <c r="BF68" s="54">
        <v>0</v>
      </c>
      <c r="BG68" s="54">
        <v>0</v>
      </c>
      <c r="BH68" s="106">
        <v>9999</v>
      </c>
      <c r="BI68" s="54">
        <v>0</v>
      </c>
      <c r="BJ68" s="54">
        <v>0</v>
      </c>
      <c r="BK68" s="54">
        <v>0</v>
      </c>
      <c r="BL68" s="54">
        <v>0</v>
      </c>
      <c r="BM68" s="54">
        <v>0</v>
      </c>
      <c r="BN68" s="54">
        <v>19.105875162904919</v>
      </c>
      <c r="BO68" s="54">
        <v>0</v>
      </c>
      <c r="BP68" s="54">
        <v>0</v>
      </c>
      <c r="BQ68" s="54">
        <v>0</v>
      </c>
      <c r="BR68" s="54">
        <v>0</v>
      </c>
      <c r="BS68" s="54">
        <v>0</v>
      </c>
      <c r="BT68" s="54">
        <v>0</v>
      </c>
      <c r="BU68" s="54">
        <v>0</v>
      </c>
      <c r="BV68" s="54">
        <v>0</v>
      </c>
      <c r="BW68" s="54">
        <v>0</v>
      </c>
      <c r="BX68" s="54">
        <v>0</v>
      </c>
      <c r="BY68" s="54"/>
      <c r="BZ68" s="54">
        <v>0</v>
      </c>
      <c r="CA68" s="54">
        <v>0</v>
      </c>
      <c r="CB68" s="54">
        <v>19.105875162904919</v>
      </c>
      <c r="CC68" s="54">
        <v>0</v>
      </c>
      <c r="CD68" s="106">
        <v>9999</v>
      </c>
      <c r="CE68" s="54">
        <v>0</v>
      </c>
      <c r="CF68" s="54">
        <v>0.34863539112608516</v>
      </c>
      <c r="CG68" s="54">
        <v>0</v>
      </c>
      <c r="CH68" s="54">
        <v>0.34863539112608516</v>
      </c>
      <c r="CI68" s="54">
        <v>1.7430675383719983E-2</v>
      </c>
      <c r="CJ68" s="54">
        <v>0</v>
      </c>
      <c r="CK68" s="54">
        <v>1.7430675383719983E-2</v>
      </c>
      <c r="CL68" s="54"/>
      <c r="CM68" s="54">
        <v>0</v>
      </c>
      <c r="CN68" s="54"/>
      <c r="CO68" s="54">
        <v>0</v>
      </c>
      <c r="CP68" s="54">
        <v>0</v>
      </c>
      <c r="CQ68" s="54">
        <v>0</v>
      </c>
      <c r="CR68" s="54">
        <v>0</v>
      </c>
      <c r="CS68" s="54">
        <v>0</v>
      </c>
      <c r="CT68" s="54">
        <v>0</v>
      </c>
      <c r="CU68" s="54">
        <v>0</v>
      </c>
      <c r="CV68" s="54">
        <v>9999</v>
      </c>
      <c r="CW68" s="106">
        <v>9999</v>
      </c>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row>
    <row r="69" spans="1:131">
      <c r="A69" s="9" t="s">
        <v>431</v>
      </c>
      <c r="B69" s="9" t="s">
        <v>435</v>
      </c>
      <c r="C69" s="54">
        <v>20</v>
      </c>
      <c r="D69" s="54">
        <v>-14.553040199999975</v>
      </c>
      <c r="E69" s="54">
        <v>0</v>
      </c>
      <c r="F69" s="54">
        <v>0</v>
      </c>
      <c r="G69" s="54">
        <v>0</v>
      </c>
      <c r="H69" s="54">
        <v>0</v>
      </c>
      <c r="I69" s="54" t="s">
        <v>437</v>
      </c>
      <c r="J69" s="54"/>
      <c r="K69" s="54"/>
      <c r="L69" s="54">
        <v>-15.597251327585409</v>
      </c>
      <c r="M69" s="54">
        <v>0</v>
      </c>
      <c r="N69" s="54">
        <v>0</v>
      </c>
      <c r="O69" s="54">
        <v>0</v>
      </c>
      <c r="P69" s="54">
        <v>0</v>
      </c>
      <c r="Q69" s="54">
        <v>0</v>
      </c>
      <c r="R69" s="54">
        <v>0</v>
      </c>
      <c r="S69" s="54">
        <v>0</v>
      </c>
      <c r="T69" s="54">
        <v>0</v>
      </c>
      <c r="U69" s="54">
        <v>0</v>
      </c>
      <c r="V69" s="54" t="s">
        <v>343</v>
      </c>
      <c r="W69" s="54" t="s">
        <v>343</v>
      </c>
      <c r="X69" s="54" t="s">
        <v>343</v>
      </c>
      <c r="Y69" s="54" t="s">
        <v>343</v>
      </c>
      <c r="Z69" s="54">
        <v>0</v>
      </c>
      <c r="AA69" s="54">
        <v>0</v>
      </c>
      <c r="AB69" s="54">
        <v>0</v>
      </c>
      <c r="AC69" s="54">
        <v>0</v>
      </c>
      <c r="AD69" s="54">
        <v>0</v>
      </c>
      <c r="AE69" s="54">
        <v>0</v>
      </c>
      <c r="AF69" s="54">
        <v>0</v>
      </c>
      <c r="AG69" s="54">
        <v>0</v>
      </c>
      <c r="AH69" s="54">
        <v>0</v>
      </c>
      <c r="AI69" s="54">
        <v>0</v>
      </c>
      <c r="AJ69" s="54">
        <v>0</v>
      </c>
      <c r="AK69" s="54">
        <v>0</v>
      </c>
      <c r="AL69" s="54">
        <v>0</v>
      </c>
      <c r="AM69" s="54">
        <v>-8.1207174615920454</v>
      </c>
      <c r="AN69" s="54">
        <v>0</v>
      </c>
      <c r="AO69" s="54">
        <v>0</v>
      </c>
      <c r="AP69" s="54">
        <v>0</v>
      </c>
      <c r="AQ69" s="54">
        <v>-8.1207174615920454</v>
      </c>
      <c r="AR69" s="54">
        <v>0</v>
      </c>
      <c r="AS69" s="107">
        <v>0</v>
      </c>
      <c r="AT69" s="54">
        <v>-8.1207174615920454</v>
      </c>
      <c r="AU69" s="54">
        <v>0</v>
      </c>
      <c r="AV69" s="54">
        <v>0</v>
      </c>
      <c r="AW69" s="54">
        <v>0</v>
      </c>
      <c r="AX69" s="54">
        <v>-8.1207174615920454</v>
      </c>
      <c r="AY69" s="54">
        <v>0</v>
      </c>
      <c r="AZ69" s="107">
        <v>0</v>
      </c>
      <c r="BA69" s="54">
        <v>-8.1207174615920454</v>
      </c>
      <c r="BB69" s="54">
        <v>0</v>
      </c>
      <c r="BC69" s="54">
        <v>0</v>
      </c>
      <c r="BD69" s="54">
        <v>0</v>
      </c>
      <c r="BE69" s="54">
        <v>-8.1207174615920454</v>
      </c>
      <c r="BF69" s="54">
        <v>0</v>
      </c>
      <c r="BG69" s="54">
        <v>9999</v>
      </c>
      <c r="BH69" s="107">
        <v>0</v>
      </c>
      <c r="BI69" s="54">
        <v>9999</v>
      </c>
      <c r="BJ69" s="54">
        <v>9999</v>
      </c>
      <c r="BK69" s="54">
        <v>9999</v>
      </c>
      <c r="BL69" s="54">
        <v>9999</v>
      </c>
      <c r="BM69" s="54">
        <v>9999</v>
      </c>
      <c r="BN69" s="54">
        <v>-8.1207174615920454</v>
      </c>
      <c r="BO69" s="54">
        <v>0</v>
      </c>
      <c r="BP69" s="54">
        <v>0</v>
      </c>
      <c r="BQ69" s="54">
        <v>0</v>
      </c>
      <c r="BR69" s="54">
        <v>0</v>
      </c>
      <c r="BS69" s="54">
        <v>0</v>
      </c>
      <c r="BT69" s="54">
        <v>0</v>
      </c>
      <c r="BU69" s="54">
        <v>0</v>
      </c>
      <c r="BV69" s="54">
        <v>0</v>
      </c>
      <c r="BW69" s="54">
        <v>0</v>
      </c>
      <c r="BX69" s="54">
        <v>0</v>
      </c>
      <c r="BY69" s="54"/>
      <c r="BZ69" s="54">
        <v>0</v>
      </c>
      <c r="CA69" s="54">
        <v>0</v>
      </c>
      <c r="CB69" s="54">
        <v>-8.1207174615920454</v>
      </c>
      <c r="CC69" s="54">
        <v>0</v>
      </c>
      <c r="CD69" s="107">
        <v>0</v>
      </c>
      <c r="CE69" s="54">
        <v>9999</v>
      </c>
      <c r="CF69" s="54">
        <v>-0.14818318890429252</v>
      </c>
      <c r="CG69" s="54">
        <v>0</v>
      </c>
      <c r="CH69" s="54">
        <v>-0.14818318890429252</v>
      </c>
      <c r="CI69" s="54">
        <v>-7.4086943806030685E-3</v>
      </c>
      <c r="CJ69" s="54">
        <v>0</v>
      </c>
      <c r="CK69" s="54">
        <v>-7.4086943806030685E-3</v>
      </c>
      <c r="CL69" s="54"/>
      <c r="CM69" s="54">
        <v>0</v>
      </c>
      <c r="CN69" s="54"/>
      <c r="CO69" s="54">
        <v>0</v>
      </c>
      <c r="CP69" s="54">
        <v>0</v>
      </c>
      <c r="CQ69" s="54">
        <v>0</v>
      </c>
      <c r="CR69" s="54">
        <v>0</v>
      </c>
      <c r="CS69" s="54">
        <v>0</v>
      </c>
      <c r="CT69" s="54">
        <v>0</v>
      </c>
      <c r="CU69" s="54">
        <v>0</v>
      </c>
      <c r="CV69" s="54">
        <v>9999</v>
      </c>
      <c r="CW69" s="106">
        <v>9999</v>
      </c>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row>
    <row r="70" spans="1:131">
      <c r="A70" s="9" t="s">
        <v>432</v>
      </c>
      <c r="B70" s="9" t="s">
        <v>435</v>
      </c>
      <c r="C70" s="54">
        <v>20</v>
      </c>
      <c r="D70" s="54">
        <v>7.7348274800000194</v>
      </c>
      <c r="E70" s="54">
        <v>0</v>
      </c>
      <c r="F70" s="54">
        <v>0</v>
      </c>
      <c r="G70" s="54">
        <v>0</v>
      </c>
      <c r="H70" s="54">
        <v>0</v>
      </c>
      <c r="I70" s="54" t="s">
        <v>437</v>
      </c>
      <c r="J70" s="54"/>
      <c r="K70" s="54"/>
      <c r="L70" s="54">
        <v>8.2898175586070746</v>
      </c>
      <c r="M70" s="54">
        <v>0</v>
      </c>
      <c r="N70" s="54">
        <v>0</v>
      </c>
      <c r="O70" s="54">
        <v>0</v>
      </c>
      <c r="P70" s="54">
        <v>0</v>
      </c>
      <c r="Q70" s="54">
        <v>0</v>
      </c>
      <c r="R70" s="54">
        <v>0</v>
      </c>
      <c r="S70" s="54">
        <v>0</v>
      </c>
      <c r="T70" s="54">
        <v>0</v>
      </c>
      <c r="U70" s="54">
        <v>0</v>
      </c>
      <c r="V70" s="54" t="s">
        <v>343</v>
      </c>
      <c r="W70" s="54" t="s">
        <v>343</v>
      </c>
      <c r="X70" s="54" t="s">
        <v>343</v>
      </c>
      <c r="Y70" s="54" t="s">
        <v>343</v>
      </c>
      <c r="Z70" s="54">
        <v>0</v>
      </c>
      <c r="AA70" s="54">
        <v>0</v>
      </c>
      <c r="AB70" s="54">
        <v>0</v>
      </c>
      <c r="AC70" s="54">
        <v>0</v>
      </c>
      <c r="AD70" s="54">
        <v>0</v>
      </c>
      <c r="AE70" s="54">
        <v>0</v>
      </c>
      <c r="AF70" s="54">
        <v>0</v>
      </c>
      <c r="AG70" s="54">
        <v>0</v>
      </c>
      <c r="AH70" s="54">
        <v>0</v>
      </c>
      <c r="AI70" s="54">
        <v>0</v>
      </c>
      <c r="AJ70" s="54">
        <v>0</v>
      </c>
      <c r="AK70" s="54">
        <v>0</v>
      </c>
      <c r="AL70" s="54">
        <v>0</v>
      </c>
      <c r="AM70" s="54">
        <v>4.3160980603378123</v>
      </c>
      <c r="AN70" s="54">
        <v>0</v>
      </c>
      <c r="AO70" s="54">
        <v>0</v>
      </c>
      <c r="AP70" s="54">
        <v>0</v>
      </c>
      <c r="AQ70" s="54">
        <v>4.3160980603378123</v>
      </c>
      <c r="AR70" s="54">
        <v>0</v>
      </c>
      <c r="AS70" s="106">
        <v>9999</v>
      </c>
      <c r="AT70" s="54">
        <v>4.3160980603378123</v>
      </c>
      <c r="AU70" s="54">
        <v>0</v>
      </c>
      <c r="AV70" s="54">
        <v>0</v>
      </c>
      <c r="AW70" s="54">
        <v>0</v>
      </c>
      <c r="AX70" s="54">
        <v>4.3160980603378123</v>
      </c>
      <c r="AY70" s="54">
        <v>0</v>
      </c>
      <c r="AZ70" s="106">
        <v>9999</v>
      </c>
      <c r="BA70" s="54">
        <v>4.3160980603378123</v>
      </c>
      <c r="BB70" s="54">
        <v>0</v>
      </c>
      <c r="BC70" s="54">
        <v>0</v>
      </c>
      <c r="BD70" s="54">
        <v>0</v>
      </c>
      <c r="BE70" s="54">
        <v>4.3160980603378123</v>
      </c>
      <c r="BF70" s="54">
        <v>0</v>
      </c>
      <c r="BG70" s="54">
        <v>0</v>
      </c>
      <c r="BH70" s="106">
        <v>9999</v>
      </c>
      <c r="BI70" s="54">
        <v>0</v>
      </c>
      <c r="BJ70" s="54">
        <v>0</v>
      </c>
      <c r="BK70" s="54">
        <v>0</v>
      </c>
      <c r="BL70" s="54">
        <v>0</v>
      </c>
      <c r="BM70" s="54">
        <v>0</v>
      </c>
      <c r="BN70" s="54">
        <v>4.3160980603378123</v>
      </c>
      <c r="BO70" s="54">
        <v>0</v>
      </c>
      <c r="BP70" s="54">
        <v>0</v>
      </c>
      <c r="BQ70" s="54">
        <v>0</v>
      </c>
      <c r="BR70" s="54">
        <v>0</v>
      </c>
      <c r="BS70" s="54">
        <v>0</v>
      </c>
      <c r="BT70" s="54">
        <v>0</v>
      </c>
      <c r="BU70" s="54">
        <v>0</v>
      </c>
      <c r="BV70" s="54">
        <v>0</v>
      </c>
      <c r="BW70" s="54">
        <v>0</v>
      </c>
      <c r="BX70" s="54">
        <v>0</v>
      </c>
      <c r="BY70" s="54"/>
      <c r="BZ70" s="54">
        <v>0</v>
      </c>
      <c r="CA70" s="54">
        <v>0</v>
      </c>
      <c r="CB70" s="54">
        <v>4.3160980603378123</v>
      </c>
      <c r="CC70" s="54">
        <v>0</v>
      </c>
      <c r="CD70" s="106">
        <v>9999</v>
      </c>
      <c r="CE70" s="54">
        <v>0</v>
      </c>
      <c r="CF70" s="54">
        <v>7.8758210371119408E-2</v>
      </c>
      <c r="CG70" s="54">
        <v>0</v>
      </c>
      <c r="CH70" s="54">
        <v>7.8758210371119408E-2</v>
      </c>
      <c r="CI70" s="54">
        <v>3.93766334033836E-3</v>
      </c>
      <c r="CJ70" s="54">
        <v>0</v>
      </c>
      <c r="CK70" s="54">
        <v>3.93766334033836E-3</v>
      </c>
      <c r="CL70" s="54"/>
      <c r="CM70" s="54">
        <v>0</v>
      </c>
      <c r="CN70" s="54"/>
      <c r="CO70" s="54">
        <v>0</v>
      </c>
      <c r="CP70" s="54">
        <v>0</v>
      </c>
      <c r="CQ70" s="54">
        <v>0</v>
      </c>
      <c r="CR70" s="54">
        <v>0</v>
      </c>
      <c r="CS70" s="54">
        <v>0</v>
      </c>
      <c r="CT70" s="54">
        <v>0</v>
      </c>
      <c r="CU70" s="54">
        <v>0</v>
      </c>
      <c r="CV70" s="54">
        <v>9999</v>
      </c>
      <c r="CW70" s="106">
        <v>9999</v>
      </c>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row>
    <row r="71" spans="1:131">
      <c r="A71" s="9" t="s">
        <v>433</v>
      </c>
      <c r="B71" s="9" t="s">
        <v>435</v>
      </c>
      <c r="C71" s="54">
        <v>20</v>
      </c>
      <c r="D71" s="54">
        <v>33.341646940000039</v>
      </c>
      <c r="E71" s="54">
        <v>0</v>
      </c>
      <c r="F71" s="54">
        <v>0</v>
      </c>
      <c r="G71" s="54">
        <v>0</v>
      </c>
      <c r="H71" s="54">
        <v>0</v>
      </c>
      <c r="I71" s="54" t="s">
        <v>437</v>
      </c>
      <c r="J71" s="54"/>
      <c r="K71" s="54"/>
      <c r="L71" s="54">
        <v>35.733979969271338</v>
      </c>
      <c r="M71" s="54">
        <v>0</v>
      </c>
      <c r="N71" s="54">
        <v>0</v>
      </c>
      <c r="O71" s="54">
        <v>0</v>
      </c>
      <c r="P71" s="54">
        <v>0</v>
      </c>
      <c r="Q71" s="54">
        <v>0</v>
      </c>
      <c r="R71" s="54">
        <v>0</v>
      </c>
      <c r="S71" s="54">
        <v>0</v>
      </c>
      <c r="T71" s="54">
        <v>0</v>
      </c>
      <c r="U71" s="54">
        <v>0</v>
      </c>
      <c r="V71" s="54" t="s">
        <v>343</v>
      </c>
      <c r="W71" s="54" t="s">
        <v>343</v>
      </c>
      <c r="X71" s="54" t="s">
        <v>343</v>
      </c>
      <c r="Y71" s="54" t="s">
        <v>343</v>
      </c>
      <c r="Z71" s="54">
        <v>0</v>
      </c>
      <c r="AA71" s="54">
        <v>0</v>
      </c>
      <c r="AB71" s="54">
        <v>0</v>
      </c>
      <c r="AC71" s="54">
        <v>0</v>
      </c>
      <c r="AD71" s="54">
        <v>0</v>
      </c>
      <c r="AE71" s="54">
        <v>0</v>
      </c>
      <c r="AF71" s="54">
        <v>0</v>
      </c>
      <c r="AG71" s="54">
        <v>0</v>
      </c>
      <c r="AH71" s="54">
        <v>0</v>
      </c>
      <c r="AI71" s="54">
        <v>0</v>
      </c>
      <c r="AJ71" s="54">
        <v>0</v>
      </c>
      <c r="AK71" s="54">
        <v>0</v>
      </c>
      <c r="AL71" s="54">
        <v>0</v>
      </c>
      <c r="AM71" s="54">
        <v>18.604916277486527</v>
      </c>
      <c r="AN71" s="54">
        <v>0</v>
      </c>
      <c r="AO71" s="54">
        <v>0</v>
      </c>
      <c r="AP71" s="54">
        <v>0</v>
      </c>
      <c r="AQ71" s="54">
        <v>18.604916277486527</v>
      </c>
      <c r="AR71" s="54">
        <v>0</v>
      </c>
      <c r="AS71" s="106">
        <v>9999</v>
      </c>
      <c r="AT71" s="54">
        <v>18.604916277486527</v>
      </c>
      <c r="AU71" s="54">
        <v>0</v>
      </c>
      <c r="AV71" s="54">
        <v>0</v>
      </c>
      <c r="AW71" s="54">
        <v>0</v>
      </c>
      <c r="AX71" s="54">
        <v>18.604916277486527</v>
      </c>
      <c r="AY71" s="54">
        <v>0</v>
      </c>
      <c r="AZ71" s="106">
        <v>9999</v>
      </c>
      <c r="BA71" s="54">
        <v>18.604916277486527</v>
      </c>
      <c r="BB71" s="54">
        <v>0</v>
      </c>
      <c r="BC71" s="54">
        <v>0</v>
      </c>
      <c r="BD71" s="54">
        <v>0</v>
      </c>
      <c r="BE71" s="54">
        <v>18.604916277486527</v>
      </c>
      <c r="BF71" s="54">
        <v>0</v>
      </c>
      <c r="BG71" s="54">
        <v>0</v>
      </c>
      <c r="BH71" s="106">
        <v>9999</v>
      </c>
      <c r="BI71" s="54">
        <v>0</v>
      </c>
      <c r="BJ71" s="54">
        <v>0</v>
      </c>
      <c r="BK71" s="54">
        <v>0</v>
      </c>
      <c r="BL71" s="54">
        <v>0</v>
      </c>
      <c r="BM71" s="54">
        <v>0</v>
      </c>
      <c r="BN71" s="54">
        <v>18.604916277486527</v>
      </c>
      <c r="BO71" s="54">
        <v>0</v>
      </c>
      <c r="BP71" s="54">
        <v>0</v>
      </c>
      <c r="BQ71" s="54">
        <v>0</v>
      </c>
      <c r="BR71" s="54">
        <v>0</v>
      </c>
      <c r="BS71" s="54">
        <v>0</v>
      </c>
      <c r="BT71" s="54">
        <v>0</v>
      </c>
      <c r="BU71" s="54">
        <v>0</v>
      </c>
      <c r="BV71" s="54">
        <v>0</v>
      </c>
      <c r="BW71" s="54">
        <v>0</v>
      </c>
      <c r="BX71" s="54">
        <v>0</v>
      </c>
      <c r="BY71" s="54"/>
      <c r="BZ71" s="54">
        <v>0</v>
      </c>
      <c r="CA71" s="54">
        <v>0</v>
      </c>
      <c r="CB71" s="54">
        <v>18.604916277486527</v>
      </c>
      <c r="CC71" s="54">
        <v>0</v>
      </c>
      <c r="CD71" s="106">
        <v>9999</v>
      </c>
      <c r="CE71" s="54">
        <v>0</v>
      </c>
      <c r="CF71" s="54">
        <v>0.33949411937240848</v>
      </c>
      <c r="CG71" s="54">
        <v>0</v>
      </c>
      <c r="CH71" s="54">
        <v>0.33949411937240848</v>
      </c>
      <c r="CI71" s="54">
        <v>1.6973640485403882E-2</v>
      </c>
      <c r="CJ71" s="54">
        <v>0</v>
      </c>
      <c r="CK71" s="54">
        <v>1.6973640485403882E-2</v>
      </c>
      <c r="CL71" s="54"/>
      <c r="CM71" s="54">
        <v>0</v>
      </c>
      <c r="CN71" s="54"/>
      <c r="CO71" s="54">
        <v>0</v>
      </c>
      <c r="CP71" s="54">
        <v>0</v>
      </c>
      <c r="CQ71" s="54">
        <v>0</v>
      </c>
      <c r="CR71" s="54">
        <v>0</v>
      </c>
      <c r="CS71" s="54">
        <v>0</v>
      </c>
      <c r="CT71" s="54">
        <v>0</v>
      </c>
      <c r="CU71" s="54">
        <v>0</v>
      </c>
      <c r="CV71" s="54">
        <v>9999</v>
      </c>
      <c r="CW71" s="106">
        <v>9999</v>
      </c>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row>
    <row r="72" spans="1:131">
      <c r="A72" s="9"/>
      <c r="B72" s="9"/>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A72" s="54"/>
      <c r="CB72" s="54"/>
      <c r="CC72" s="54"/>
      <c r="CD72" s="54"/>
      <c r="CE72" s="54"/>
      <c r="CF72" s="54"/>
      <c r="CG72" s="54"/>
      <c r="CH72" s="54"/>
      <c r="CI72" s="54"/>
      <c r="CJ72" s="54"/>
      <c r="CK72" s="54"/>
      <c r="CL72" s="54"/>
      <c r="CM72" s="54"/>
      <c r="CN72" s="54"/>
      <c r="CO72" s="54"/>
      <c r="CP72" s="54"/>
      <c r="CQ72" s="54"/>
      <c r="CR72" s="54"/>
      <c r="CS72" s="54"/>
      <c r="CT72" s="54"/>
      <c r="CU72" s="54"/>
      <c r="CV72" s="54"/>
      <c r="CW72" s="54"/>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row>
    <row r="73" spans="1:131">
      <c r="A73" s="9"/>
      <c r="B73" s="9"/>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c r="BY73" s="54"/>
      <c r="BZ73" s="54"/>
      <c r="CA73" s="54"/>
      <c r="CB73" s="54"/>
      <c r="CC73" s="54"/>
      <c r="CD73" s="54"/>
      <c r="CE73" s="54"/>
      <c r="CF73" s="54"/>
      <c r="CG73" s="54"/>
      <c r="CH73" s="54"/>
      <c r="CI73" s="54"/>
      <c r="CJ73" s="54"/>
      <c r="CK73" s="54"/>
      <c r="CL73" s="54"/>
      <c r="CM73" s="54"/>
      <c r="CN73" s="54"/>
      <c r="CO73" s="54"/>
      <c r="CP73" s="54"/>
      <c r="CQ73" s="54"/>
      <c r="CR73" s="54"/>
      <c r="CS73" s="54"/>
      <c r="CT73" s="54"/>
      <c r="CU73" s="54"/>
      <c r="CV73" s="54"/>
      <c r="CW73" s="54"/>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row>
    <row r="74" spans="1:131" ht="13.5" thickBot="1">
      <c r="A74" s="52" t="s">
        <v>344</v>
      </c>
      <c r="B74" s="53"/>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54"/>
      <c r="CG74" s="54"/>
      <c r="CH74" s="54"/>
      <c r="CI74" s="54"/>
      <c r="CJ74" s="54"/>
      <c r="CK74" s="54"/>
      <c r="CL74" s="54"/>
      <c r="CM74" s="54"/>
      <c r="CN74" s="54"/>
      <c r="CO74" s="54"/>
      <c r="CP74" s="54"/>
      <c r="CQ74" s="54"/>
      <c r="CR74" s="54"/>
      <c r="CS74" s="54"/>
      <c r="CT74" s="54"/>
      <c r="CU74" s="54"/>
      <c r="CV74" s="54"/>
      <c r="CW74" s="54"/>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row>
    <row r="75" spans="1:131" ht="26.25" thickBot="1">
      <c r="A75" s="99" t="s">
        <v>248</v>
      </c>
      <c r="B75" s="100"/>
      <c r="C75" s="101" t="s">
        <v>249</v>
      </c>
      <c r="D75" s="102"/>
      <c r="E75" s="102"/>
      <c r="F75" s="102"/>
      <c r="G75" s="102"/>
      <c r="H75" s="102"/>
      <c r="I75" s="102"/>
      <c r="J75" s="102"/>
      <c r="K75" s="103"/>
      <c r="L75" s="101" t="s">
        <v>12</v>
      </c>
      <c r="M75" s="102"/>
      <c r="N75" s="102"/>
      <c r="O75" s="102"/>
      <c r="P75" s="102"/>
      <c r="Q75" s="103"/>
      <c r="R75" s="101" t="s">
        <v>250</v>
      </c>
      <c r="S75" s="102"/>
      <c r="T75" s="102"/>
      <c r="U75" s="103"/>
      <c r="V75" s="101" t="s">
        <v>251</v>
      </c>
      <c r="W75" s="102"/>
      <c r="X75" s="102"/>
      <c r="Y75" s="103"/>
      <c r="Z75" s="101" t="s">
        <v>252</v>
      </c>
      <c r="AA75" s="102"/>
      <c r="AB75" s="102"/>
      <c r="AC75" s="103"/>
      <c r="AD75" s="101" t="s">
        <v>253</v>
      </c>
      <c r="AE75" s="102"/>
      <c r="AF75" s="102"/>
      <c r="AG75" s="103"/>
      <c r="AH75" s="101" t="s">
        <v>254</v>
      </c>
      <c r="AI75" s="102"/>
      <c r="AJ75" s="102"/>
      <c r="AK75" s="102"/>
      <c r="AL75" s="103"/>
      <c r="AM75" s="101" t="s">
        <v>255</v>
      </c>
      <c r="AN75" s="102"/>
      <c r="AO75" s="102"/>
      <c r="AP75" s="102"/>
      <c r="AQ75" s="102"/>
      <c r="AR75" s="102"/>
      <c r="AS75" s="103"/>
      <c r="AT75" s="101" t="s">
        <v>256</v>
      </c>
      <c r="AU75" s="102"/>
      <c r="AV75" s="102"/>
      <c r="AW75" s="102"/>
      <c r="AX75" s="102"/>
      <c r="AY75" s="102"/>
      <c r="AZ75" s="103"/>
      <c r="BA75" s="101" t="s">
        <v>257</v>
      </c>
      <c r="BB75" s="102"/>
      <c r="BC75" s="102"/>
      <c r="BD75" s="102"/>
      <c r="BE75" s="102"/>
      <c r="BF75" s="103"/>
      <c r="BG75" s="101" t="s">
        <v>258</v>
      </c>
      <c r="BH75" s="103"/>
      <c r="BI75" s="101" t="s">
        <v>259</v>
      </c>
      <c r="BJ75" s="102"/>
      <c r="BK75" s="102"/>
      <c r="BL75" s="102"/>
      <c r="BM75" s="103"/>
      <c r="BN75" s="101" t="s">
        <v>260</v>
      </c>
      <c r="BO75" s="102"/>
      <c r="BP75" s="102"/>
      <c r="BQ75" s="102"/>
      <c r="BR75" s="102"/>
      <c r="BS75" s="102"/>
      <c r="BT75" s="102"/>
      <c r="BU75" s="102"/>
      <c r="BV75" s="102"/>
      <c r="BW75" s="102"/>
      <c r="BX75" s="102"/>
      <c r="BY75" s="102"/>
      <c r="BZ75" s="102"/>
      <c r="CA75" s="102"/>
      <c r="CB75" s="102"/>
      <c r="CC75" s="103"/>
      <c r="CD75" s="101" t="s">
        <v>261</v>
      </c>
      <c r="CE75" s="103"/>
      <c r="CF75" s="101" t="s">
        <v>262</v>
      </c>
      <c r="CG75" s="102"/>
      <c r="CH75" s="102"/>
      <c r="CI75" s="102"/>
      <c r="CJ75" s="102"/>
      <c r="CK75" s="103"/>
      <c r="CL75" s="104"/>
      <c r="CM75" s="101" t="s">
        <v>19</v>
      </c>
      <c r="CN75" s="102"/>
      <c r="CO75" s="102"/>
      <c r="CP75" s="103"/>
      <c r="CQ75" s="101" t="s">
        <v>263</v>
      </c>
      <c r="CR75" s="102"/>
      <c r="CS75" s="102"/>
      <c r="CT75" s="102"/>
      <c r="CU75" s="103"/>
      <c r="CV75" s="101" t="s">
        <v>264</v>
      </c>
      <c r="CW75" s="103"/>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row>
    <row r="76" spans="1:131" ht="204">
      <c r="A76" s="61" t="s">
        <v>126</v>
      </c>
      <c r="B76" s="62" t="s">
        <v>127</v>
      </c>
      <c r="C76" s="63" t="s">
        <v>165</v>
      </c>
      <c r="D76" s="63" t="s">
        <v>265</v>
      </c>
      <c r="E76" s="63" t="s">
        <v>266</v>
      </c>
      <c r="F76" s="63" t="s">
        <v>267</v>
      </c>
      <c r="G76" s="63" t="s">
        <v>268</v>
      </c>
      <c r="H76" s="63" t="s">
        <v>269</v>
      </c>
      <c r="I76" s="63" t="s">
        <v>270</v>
      </c>
      <c r="J76" s="63" t="s">
        <v>271</v>
      </c>
      <c r="K76" s="63" t="s">
        <v>272</v>
      </c>
      <c r="L76" s="63" t="s">
        <v>273</v>
      </c>
      <c r="M76" s="63" t="s">
        <v>274</v>
      </c>
      <c r="N76" s="63" t="s">
        <v>275</v>
      </c>
      <c r="O76" s="63" t="s">
        <v>276</v>
      </c>
      <c r="P76" s="63" t="s">
        <v>277</v>
      </c>
      <c r="Q76" s="63" t="s">
        <v>278</v>
      </c>
      <c r="R76" s="63" t="s">
        <v>279</v>
      </c>
      <c r="S76" s="63" t="s">
        <v>280</v>
      </c>
      <c r="T76" s="63" t="s">
        <v>281</v>
      </c>
      <c r="U76" s="63" t="s">
        <v>189</v>
      </c>
      <c r="V76" s="63" t="s">
        <v>279</v>
      </c>
      <c r="W76" s="63" t="s">
        <v>280</v>
      </c>
      <c r="X76" s="63" t="s">
        <v>281</v>
      </c>
      <c r="Y76" s="63" t="s">
        <v>189</v>
      </c>
      <c r="Z76" s="63" t="s">
        <v>279</v>
      </c>
      <c r="AA76" s="63" t="s">
        <v>280</v>
      </c>
      <c r="AB76" s="63" t="s">
        <v>281</v>
      </c>
      <c r="AC76" s="63" t="s">
        <v>189</v>
      </c>
      <c r="AD76" s="63" t="s">
        <v>279</v>
      </c>
      <c r="AE76" s="63" t="s">
        <v>280</v>
      </c>
      <c r="AF76" s="63" t="s">
        <v>281</v>
      </c>
      <c r="AG76" s="63" t="s">
        <v>189</v>
      </c>
      <c r="AH76" s="63" t="s">
        <v>279</v>
      </c>
      <c r="AI76" s="63" t="s">
        <v>280</v>
      </c>
      <c r="AJ76" s="63" t="s">
        <v>281</v>
      </c>
      <c r="AK76" s="63" t="s">
        <v>189</v>
      </c>
      <c r="AL76" s="63" t="s">
        <v>282</v>
      </c>
      <c r="AM76" s="63" t="s">
        <v>283</v>
      </c>
      <c r="AN76" s="63" t="s">
        <v>284</v>
      </c>
      <c r="AO76" s="63" t="s">
        <v>285</v>
      </c>
      <c r="AP76" s="63" t="s">
        <v>286</v>
      </c>
      <c r="AQ76" s="63" t="s">
        <v>287</v>
      </c>
      <c r="AR76" s="63" t="s">
        <v>288</v>
      </c>
      <c r="AS76" s="63" t="s">
        <v>289</v>
      </c>
      <c r="AT76" s="63" t="s">
        <v>290</v>
      </c>
      <c r="AU76" s="63" t="s">
        <v>291</v>
      </c>
      <c r="AV76" s="63" t="s">
        <v>292</v>
      </c>
      <c r="AW76" s="63" t="s">
        <v>293</v>
      </c>
      <c r="AX76" s="63" t="s">
        <v>294</v>
      </c>
      <c r="AY76" s="63" t="s">
        <v>295</v>
      </c>
      <c r="AZ76" s="63" t="s">
        <v>296</v>
      </c>
      <c r="BA76" s="63" t="s">
        <v>297</v>
      </c>
      <c r="BB76" s="63" t="s">
        <v>298</v>
      </c>
      <c r="BC76" s="63" t="s">
        <v>299</v>
      </c>
      <c r="BD76" s="63" t="s">
        <v>300</v>
      </c>
      <c r="BE76" s="63" t="s">
        <v>301</v>
      </c>
      <c r="BF76" s="63" t="s">
        <v>302</v>
      </c>
      <c r="BG76" s="63" t="s">
        <v>303</v>
      </c>
      <c r="BH76" s="63" t="s">
        <v>304</v>
      </c>
      <c r="BI76" s="63" t="s">
        <v>305</v>
      </c>
      <c r="BJ76" s="63" t="s">
        <v>306</v>
      </c>
      <c r="BK76" s="63" t="s">
        <v>307</v>
      </c>
      <c r="BL76" s="63" t="s">
        <v>308</v>
      </c>
      <c r="BM76" s="63" t="s">
        <v>309</v>
      </c>
      <c r="BN76" s="63" t="s">
        <v>310</v>
      </c>
      <c r="BO76" s="63" t="s">
        <v>311</v>
      </c>
      <c r="BP76" s="63" t="s">
        <v>312</v>
      </c>
      <c r="BQ76" s="63" t="s">
        <v>313</v>
      </c>
      <c r="BR76" s="63" t="s">
        <v>314</v>
      </c>
      <c r="BS76" s="63" t="s">
        <v>315</v>
      </c>
      <c r="BT76" s="63" t="s">
        <v>316</v>
      </c>
      <c r="BU76" s="63" t="s">
        <v>317</v>
      </c>
      <c r="BV76" s="63" t="s">
        <v>318</v>
      </c>
      <c r="BW76" s="63" t="s">
        <v>319</v>
      </c>
      <c r="BX76" s="63" t="s">
        <v>320</v>
      </c>
      <c r="BY76" s="63" t="s">
        <v>321</v>
      </c>
      <c r="BZ76" s="63" t="s">
        <v>322</v>
      </c>
      <c r="CA76" s="63" t="s">
        <v>323</v>
      </c>
      <c r="CB76" s="63" t="s">
        <v>324</v>
      </c>
      <c r="CC76" s="63" t="s">
        <v>325</v>
      </c>
      <c r="CD76" s="63" t="s">
        <v>137</v>
      </c>
      <c r="CE76" s="63" t="s">
        <v>136</v>
      </c>
      <c r="CF76" s="63" t="s">
        <v>326</v>
      </c>
      <c r="CG76" s="63" t="s">
        <v>327</v>
      </c>
      <c r="CH76" s="63" t="s">
        <v>328</v>
      </c>
      <c r="CI76" s="63" t="s">
        <v>329</v>
      </c>
      <c r="CJ76" s="63" t="s">
        <v>330</v>
      </c>
      <c r="CK76" s="63" t="s">
        <v>331</v>
      </c>
      <c r="CL76" s="63"/>
      <c r="CM76" s="63" t="s">
        <v>332</v>
      </c>
      <c r="CN76" s="63" t="s">
        <v>333</v>
      </c>
      <c r="CO76" s="63" t="s">
        <v>334</v>
      </c>
      <c r="CP76" s="63" t="s">
        <v>335</v>
      </c>
      <c r="CQ76" s="63" t="s">
        <v>336</v>
      </c>
      <c r="CR76" s="63" t="s">
        <v>337</v>
      </c>
      <c r="CS76" s="63" t="s">
        <v>338</v>
      </c>
      <c r="CT76" s="63" t="s">
        <v>339</v>
      </c>
      <c r="CU76" s="63" t="s">
        <v>340</v>
      </c>
      <c r="CV76" s="63" t="s">
        <v>341</v>
      </c>
      <c r="CW76" s="63" t="s">
        <v>342</v>
      </c>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row>
    <row r="77" spans="1:131">
      <c r="A77" s="9" t="s">
        <v>433</v>
      </c>
      <c r="B77" s="9"/>
      <c r="C77" s="54">
        <v>20</v>
      </c>
      <c r="D77" s="54">
        <v>1106.5695459275482</v>
      </c>
      <c r="E77" s="54">
        <v>0</v>
      </c>
      <c r="F77" s="54">
        <v>1270.0446264290774</v>
      </c>
      <c r="G77" s="54">
        <v>0</v>
      </c>
      <c r="H77" s="54">
        <v>0</v>
      </c>
      <c r="I77" s="54"/>
      <c r="J77" s="54"/>
      <c r="K77" s="54"/>
      <c r="L77" s="54">
        <v>1191.7650183706298</v>
      </c>
      <c r="M77" s="54">
        <v>0.40385390801276211</v>
      </c>
      <c r="N77" s="54">
        <v>0.40093907161041753</v>
      </c>
      <c r="O77" s="54">
        <v>0</v>
      </c>
      <c r="P77" s="54">
        <v>0</v>
      </c>
      <c r="Q77" s="54">
        <v>0</v>
      </c>
      <c r="R77" s="54">
        <v>253.26386440385903</v>
      </c>
      <c r="S77" s="54">
        <v>585.25426942099398</v>
      </c>
      <c r="T77" s="54">
        <v>0</v>
      </c>
      <c r="U77" s="54">
        <v>452.53745057921549</v>
      </c>
      <c r="V77" s="54">
        <v>76.202677585744652</v>
      </c>
      <c r="W77" s="54">
        <v>177.80624770007083</v>
      </c>
      <c r="X77" s="54">
        <v>0</v>
      </c>
      <c r="Y77" s="54">
        <v>0</v>
      </c>
      <c r="Z77" s="54">
        <v>0</v>
      </c>
      <c r="AA77" s="54">
        <v>0</v>
      </c>
      <c r="AB77" s="54">
        <v>0</v>
      </c>
      <c r="AC77" s="54">
        <v>0</v>
      </c>
      <c r="AD77" s="54">
        <v>0</v>
      </c>
      <c r="AE77" s="54">
        <v>0</v>
      </c>
      <c r="AF77" s="54">
        <v>0</v>
      </c>
      <c r="AG77" s="54">
        <v>0</v>
      </c>
      <c r="AH77" s="54">
        <v>329.46654198960368</v>
      </c>
      <c r="AI77" s="54">
        <v>763.06051712106478</v>
      </c>
      <c r="AJ77" s="54">
        <v>0</v>
      </c>
      <c r="AK77" s="54">
        <v>452.53745057921549</v>
      </c>
      <c r="AL77" s="54">
        <v>1545.0645096898843</v>
      </c>
      <c r="AM77" s="54">
        <v>619.44184563823706</v>
      </c>
      <c r="AN77" s="54">
        <v>142.7011665451839</v>
      </c>
      <c r="AO77" s="54">
        <v>0</v>
      </c>
      <c r="AP77" s="54">
        <v>0</v>
      </c>
      <c r="AQ77" s="54">
        <v>762.14301218342098</v>
      </c>
      <c r="AR77" s="54">
        <v>329.46654198960368</v>
      </c>
      <c r="AS77" s="106">
        <v>2.3132637614154774</v>
      </c>
      <c r="AT77" s="54">
        <v>619.44184563823706</v>
      </c>
      <c r="AU77" s="54">
        <v>168.91567765665221</v>
      </c>
      <c r="AV77" s="54">
        <v>0</v>
      </c>
      <c r="AW77" s="54">
        <v>0</v>
      </c>
      <c r="AX77" s="54">
        <v>788.35752329488923</v>
      </c>
      <c r="AY77" s="54">
        <v>763.06051712106478</v>
      </c>
      <c r="AZ77" s="106">
        <v>1.0331520313346405</v>
      </c>
      <c r="BA77" s="54">
        <v>619.44184563823706</v>
      </c>
      <c r="BB77" s="54">
        <v>311.6168442018361</v>
      </c>
      <c r="BC77" s="54">
        <v>0</v>
      </c>
      <c r="BD77" s="54">
        <v>0</v>
      </c>
      <c r="BE77" s="54">
        <v>931.05868984007316</v>
      </c>
      <c r="BF77" s="54">
        <v>1092.5270591106685</v>
      </c>
      <c r="BG77" s="54">
        <v>48.214823876150845</v>
      </c>
      <c r="BH77" s="107">
        <v>0.85220652621452442</v>
      </c>
      <c r="BI77" s="54">
        <v>20.341866442312728</v>
      </c>
      <c r="BJ77" s="54">
        <v>47.112750912256779</v>
      </c>
      <c r="BK77" s="54">
        <v>0</v>
      </c>
      <c r="BL77" s="54">
        <v>27.940489265576403</v>
      </c>
      <c r="BM77" s="54">
        <v>95.395106620145924</v>
      </c>
      <c r="BN77" s="54">
        <v>619.44184563823706</v>
      </c>
      <c r="BO77" s="54">
        <v>0</v>
      </c>
      <c r="BP77" s="54">
        <v>311.6168442018361</v>
      </c>
      <c r="BQ77" s="54">
        <v>0</v>
      </c>
      <c r="BR77" s="54">
        <v>0</v>
      </c>
      <c r="BS77" s="54">
        <v>0</v>
      </c>
      <c r="BT77" s="54">
        <v>0</v>
      </c>
      <c r="BU77" s="54">
        <v>0</v>
      </c>
      <c r="BV77" s="54">
        <v>0</v>
      </c>
      <c r="BW77" s="54">
        <v>0</v>
      </c>
      <c r="BX77" s="54">
        <v>1291.0555844040687</v>
      </c>
      <c r="BY77" s="54">
        <v>254.00892528581551</v>
      </c>
      <c r="BZ77" s="54">
        <v>0</v>
      </c>
      <c r="CA77" s="54">
        <v>0</v>
      </c>
      <c r="CB77" s="54">
        <v>931.05868984007316</v>
      </c>
      <c r="CC77" s="54">
        <v>1545.0645096898843</v>
      </c>
      <c r="CD77" s="107">
        <v>0.60260182277240282</v>
      </c>
      <c r="CE77" s="54">
        <v>76.155313141727277</v>
      </c>
      <c r="CF77" s="54">
        <v>11.321922449418549</v>
      </c>
      <c r="CG77" s="54">
        <v>0</v>
      </c>
      <c r="CH77" s="54">
        <v>11.321922449418549</v>
      </c>
      <c r="CI77" s="54">
        <v>0.56608838372604919</v>
      </c>
      <c r="CJ77" s="54">
        <v>0</v>
      </c>
      <c r="CK77" s="54">
        <v>0.56608838372604919</v>
      </c>
      <c r="CL77" s="54"/>
      <c r="CM77" s="54">
        <v>0</v>
      </c>
      <c r="CN77" s="54"/>
      <c r="CO77" s="54">
        <v>0</v>
      </c>
      <c r="CP77" s="54">
        <v>0</v>
      </c>
      <c r="CQ77" s="54">
        <v>0</v>
      </c>
      <c r="CR77" s="54">
        <v>0</v>
      </c>
      <c r="CS77" s="54">
        <v>0</v>
      </c>
      <c r="CT77" s="54">
        <v>0</v>
      </c>
      <c r="CU77" s="54">
        <v>0</v>
      </c>
      <c r="CV77" s="54">
        <v>9999</v>
      </c>
      <c r="CW77" s="106">
        <v>9999</v>
      </c>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row>
    <row r="78" spans="1:131">
      <c r="A78" s="9" t="s">
        <v>432</v>
      </c>
      <c r="B78" s="9"/>
      <c r="C78" s="54">
        <v>20.000000000000004</v>
      </c>
      <c r="D78" s="54">
        <v>1080.962726467548</v>
      </c>
      <c r="E78" s="54">
        <v>0</v>
      </c>
      <c r="F78" s="54">
        <v>1270.0446264290774</v>
      </c>
      <c r="G78" s="54">
        <v>0</v>
      </c>
      <c r="H78" s="54">
        <v>0</v>
      </c>
      <c r="I78" s="54"/>
      <c r="J78" s="54"/>
      <c r="K78" s="54"/>
      <c r="L78" s="54">
        <v>1164.3208559599657</v>
      </c>
      <c r="M78" s="54">
        <v>0.40385390801276211</v>
      </c>
      <c r="N78" s="54">
        <v>0.40093907161041753</v>
      </c>
      <c r="O78" s="54">
        <v>0</v>
      </c>
      <c r="P78" s="54">
        <v>0</v>
      </c>
      <c r="Q78" s="54">
        <v>0</v>
      </c>
      <c r="R78" s="54">
        <v>253.26386440385903</v>
      </c>
      <c r="S78" s="54">
        <v>585.25426942099398</v>
      </c>
      <c r="T78" s="54">
        <v>0</v>
      </c>
      <c r="U78" s="54">
        <v>452.53745057921549</v>
      </c>
      <c r="V78" s="54">
        <v>76.202677585744652</v>
      </c>
      <c r="W78" s="54">
        <v>177.80624770007083</v>
      </c>
      <c r="X78" s="54">
        <v>0</v>
      </c>
      <c r="Y78" s="54">
        <v>0</v>
      </c>
      <c r="Z78" s="54">
        <v>0</v>
      </c>
      <c r="AA78" s="54">
        <v>0</v>
      </c>
      <c r="AB78" s="54">
        <v>0</v>
      </c>
      <c r="AC78" s="54">
        <v>0</v>
      </c>
      <c r="AD78" s="54">
        <v>0</v>
      </c>
      <c r="AE78" s="54">
        <v>0</v>
      </c>
      <c r="AF78" s="54">
        <v>0</v>
      </c>
      <c r="AG78" s="54">
        <v>0</v>
      </c>
      <c r="AH78" s="54">
        <v>329.46654198960368</v>
      </c>
      <c r="AI78" s="54">
        <v>763.06051712106478</v>
      </c>
      <c r="AJ78" s="54">
        <v>0</v>
      </c>
      <c r="AK78" s="54">
        <v>452.53745057921549</v>
      </c>
      <c r="AL78" s="54">
        <v>1545.0645096898843</v>
      </c>
      <c r="AM78" s="54">
        <v>605.15302742108838</v>
      </c>
      <c r="AN78" s="54">
        <v>142.7011665451839</v>
      </c>
      <c r="AO78" s="54">
        <v>0</v>
      </c>
      <c r="AP78" s="54">
        <v>0</v>
      </c>
      <c r="AQ78" s="54">
        <v>747.85419396627231</v>
      </c>
      <c r="AR78" s="54">
        <v>329.46654198960368</v>
      </c>
      <c r="AS78" s="106">
        <v>2.2698942036726475</v>
      </c>
      <c r="AT78" s="54">
        <v>605.15302742108838</v>
      </c>
      <c r="AU78" s="54">
        <v>168.91567765665221</v>
      </c>
      <c r="AV78" s="54">
        <v>0</v>
      </c>
      <c r="AW78" s="54">
        <v>0</v>
      </c>
      <c r="AX78" s="54">
        <v>774.06870507774056</v>
      </c>
      <c r="AY78" s="54">
        <v>763.06051712106478</v>
      </c>
      <c r="AZ78" s="106">
        <v>1.0144263629288648</v>
      </c>
      <c r="BA78" s="54">
        <v>605.15302742108838</v>
      </c>
      <c r="BB78" s="54">
        <v>311.6168442018361</v>
      </c>
      <c r="BC78" s="54">
        <v>0</v>
      </c>
      <c r="BD78" s="54">
        <v>0</v>
      </c>
      <c r="BE78" s="54">
        <v>916.76987162292448</v>
      </c>
      <c r="BF78" s="54">
        <v>1092.5270591106685</v>
      </c>
      <c r="BG78" s="54">
        <v>49.351293647593423</v>
      </c>
      <c r="BH78" s="107">
        <v>0.83912784033851517</v>
      </c>
      <c r="BI78" s="54">
        <v>20.821343799023467</v>
      </c>
      <c r="BJ78" s="54">
        <v>48.223243763974274</v>
      </c>
      <c r="BK78" s="54">
        <v>0</v>
      </c>
      <c r="BL78" s="54">
        <v>28.599073470533959</v>
      </c>
      <c r="BM78" s="54">
        <v>97.643661033531714</v>
      </c>
      <c r="BN78" s="54">
        <v>605.15302742108838</v>
      </c>
      <c r="BO78" s="54">
        <v>0</v>
      </c>
      <c r="BP78" s="54">
        <v>311.6168442018361</v>
      </c>
      <c r="BQ78" s="54">
        <v>0</v>
      </c>
      <c r="BR78" s="54">
        <v>0</v>
      </c>
      <c r="BS78" s="54">
        <v>0</v>
      </c>
      <c r="BT78" s="54">
        <v>0</v>
      </c>
      <c r="BU78" s="54">
        <v>0</v>
      </c>
      <c r="BV78" s="54">
        <v>0</v>
      </c>
      <c r="BW78" s="54">
        <v>0</v>
      </c>
      <c r="BX78" s="54">
        <v>1291.0555844040687</v>
      </c>
      <c r="BY78" s="54">
        <v>254.00892528581551</v>
      </c>
      <c r="BZ78" s="54">
        <v>0</v>
      </c>
      <c r="CA78" s="54">
        <v>0</v>
      </c>
      <c r="CB78" s="54">
        <v>916.76987162292448</v>
      </c>
      <c r="CC78" s="54">
        <v>1545.0645096898843</v>
      </c>
      <c r="CD78" s="107">
        <v>0.59335378288310614</v>
      </c>
      <c r="CE78" s="54">
        <v>77.950367118127403</v>
      </c>
      <c r="CF78" s="54">
        <v>11.06118654041726</v>
      </c>
      <c r="CG78" s="54">
        <v>0</v>
      </c>
      <c r="CH78" s="54">
        <v>11.06118654041726</v>
      </c>
      <c r="CI78" s="54">
        <v>0.55305240658098376</v>
      </c>
      <c r="CJ78" s="54">
        <v>0</v>
      </c>
      <c r="CK78" s="54">
        <v>0.55305240658098376</v>
      </c>
      <c r="CL78" s="54"/>
      <c r="CM78" s="54">
        <v>0</v>
      </c>
      <c r="CN78" s="54"/>
      <c r="CO78" s="54">
        <v>0</v>
      </c>
      <c r="CP78" s="54">
        <v>0</v>
      </c>
      <c r="CQ78" s="54">
        <v>0</v>
      </c>
      <c r="CR78" s="54">
        <v>0</v>
      </c>
      <c r="CS78" s="54">
        <v>0</v>
      </c>
      <c r="CT78" s="54">
        <v>0</v>
      </c>
      <c r="CU78" s="54">
        <v>0</v>
      </c>
      <c r="CV78" s="54">
        <v>9999</v>
      </c>
      <c r="CW78" s="106">
        <v>9999</v>
      </c>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row>
    <row r="79" spans="1:131">
      <c r="A79" s="9" t="s">
        <v>431</v>
      </c>
      <c r="B79" s="9"/>
      <c r="C79" s="54">
        <v>20</v>
      </c>
      <c r="D79" s="54">
        <v>1058.6748587875481</v>
      </c>
      <c r="E79" s="54">
        <v>0</v>
      </c>
      <c r="F79" s="54">
        <v>1270.0446264290774</v>
      </c>
      <c r="G79" s="54">
        <v>0</v>
      </c>
      <c r="H79" s="54">
        <v>0</v>
      </c>
      <c r="I79" s="54"/>
      <c r="J79" s="54"/>
      <c r="K79" s="54"/>
      <c r="L79" s="54">
        <v>1140.4337870737731</v>
      </c>
      <c r="M79" s="54">
        <v>0.40385390801276211</v>
      </c>
      <c r="N79" s="54">
        <v>0.40093907161041753</v>
      </c>
      <c r="O79" s="54">
        <v>0</v>
      </c>
      <c r="P79" s="54">
        <v>0</v>
      </c>
      <c r="Q79" s="54">
        <v>0</v>
      </c>
      <c r="R79" s="54">
        <v>253.26386440385903</v>
      </c>
      <c r="S79" s="54">
        <v>585.25426942099398</v>
      </c>
      <c r="T79" s="54">
        <v>0</v>
      </c>
      <c r="U79" s="54">
        <v>452.53745057921549</v>
      </c>
      <c r="V79" s="54">
        <v>76.202677585744652</v>
      </c>
      <c r="W79" s="54">
        <v>177.80624770007083</v>
      </c>
      <c r="X79" s="54">
        <v>0</v>
      </c>
      <c r="Y79" s="54">
        <v>0</v>
      </c>
      <c r="Z79" s="54">
        <v>0</v>
      </c>
      <c r="AA79" s="54">
        <v>0</v>
      </c>
      <c r="AB79" s="54">
        <v>0</v>
      </c>
      <c r="AC79" s="54">
        <v>0</v>
      </c>
      <c r="AD79" s="54">
        <v>0</v>
      </c>
      <c r="AE79" s="54">
        <v>0</v>
      </c>
      <c r="AF79" s="54">
        <v>0</v>
      </c>
      <c r="AG79" s="54">
        <v>0</v>
      </c>
      <c r="AH79" s="54">
        <v>329.46654198960368</v>
      </c>
      <c r="AI79" s="54">
        <v>763.06051712106478</v>
      </c>
      <c r="AJ79" s="54">
        <v>0</v>
      </c>
      <c r="AK79" s="54">
        <v>452.53745057921549</v>
      </c>
      <c r="AL79" s="54">
        <v>1545.0645096898843</v>
      </c>
      <c r="AM79" s="54">
        <v>592.71621189915857</v>
      </c>
      <c r="AN79" s="54">
        <v>142.7011665451839</v>
      </c>
      <c r="AO79" s="54">
        <v>0</v>
      </c>
      <c r="AP79" s="54">
        <v>0</v>
      </c>
      <c r="AQ79" s="54">
        <v>735.41737844434249</v>
      </c>
      <c r="AR79" s="54">
        <v>329.46654198960368</v>
      </c>
      <c r="AS79" s="106">
        <v>2.2321458622270316</v>
      </c>
      <c r="AT79" s="54">
        <v>592.71621189915857</v>
      </c>
      <c r="AU79" s="54">
        <v>168.91567765665221</v>
      </c>
      <c r="AV79" s="54">
        <v>0</v>
      </c>
      <c r="AW79" s="54">
        <v>0</v>
      </c>
      <c r="AX79" s="54">
        <v>761.63188955581074</v>
      </c>
      <c r="AY79" s="54">
        <v>763.06051712106478</v>
      </c>
      <c r="AZ79" s="107">
        <v>0.99812776636557732</v>
      </c>
      <c r="BA79" s="54">
        <v>592.71621189915857</v>
      </c>
      <c r="BB79" s="54">
        <v>311.6168442018361</v>
      </c>
      <c r="BC79" s="54">
        <v>0</v>
      </c>
      <c r="BD79" s="54">
        <v>0</v>
      </c>
      <c r="BE79" s="54">
        <v>904.33305610099467</v>
      </c>
      <c r="BF79" s="54">
        <v>1092.5270591106685</v>
      </c>
      <c r="BG79" s="54">
        <v>50.384986058625543</v>
      </c>
      <c r="BH79" s="107">
        <v>0.82774430945182609</v>
      </c>
      <c r="BI79" s="54">
        <v>21.257459318633373</v>
      </c>
      <c r="BJ79" s="54">
        <v>49.233308494397065</v>
      </c>
      <c r="BK79" s="54">
        <v>0</v>
      </c>
      <c r="BL79" s="54">
        <v>29.198098197629086</v>
      </c>
      <c r="BM79" s="54">
        <v>99.688866010659538</v>
      </c>
      <c r="BN79" s="54">
        <v>592.71621189915857</v>
      </c>
      <c r="BO79" s="54">
        <v>0</v>
      </c>
      <c r="BP79" s="54">
        <v>311.6168442018361</v>
      </c>
      <c r="BQ79" s="54">
        <v>0</v>
      </c>
      <c r="BR79" s="54">
        <v>0</v>
      </c>
      <c r="BS79" s="54">
        <v>0</v>
      </c>
      <c r="BT79" s="54">
        <v>0</v>
      </c>
      <c r="BU79" s="54">
        <v>0</v>
      </c>
      <c r="BV79" s="54">
        <v>0</v>
      </c>
      <c r="BW79" s="54">
        <v>0</v>
      </c>
      <c r="BX79" s="54">
        <v>1291.0555844040687</v>
      </c>
      <c r="BY79" s="54">
        <v>254.00892528581551</v>
      </c>
      <c r="BZ79" s="54">
        <v>0</v>
      </c>
      <c r="CA79" s="54">
        <v>0</v>
      </c>
      <c r="CB79" s="54">
        <v>904.33305610099467</v>
      </c>
      <c r="CC79" s="54">
        <v>1545.0645096898843</v>
      </c>
      <c r="CD79" s="107">
        <v>0.58530440019135954</v>
      </c>
      <c r="CE79" s="54">
        <v>79.583084256254651</v>
      </c>
      <c r="CF79" s="54">
        <v>10.834245141141848</v>
      </c>
      <c r="CG79" s="54">
        <v>0</v>
      </c>
      <c r="CH79" s="54">
        <v>10.834245141141848</v>
      </c>
      <c r="CI79" s="54">
        <v>0.54170604886004226</v>
      </c>
      <c r="CJ79" s="54">
        <v>0</v>
      </c>
      <c r="CK79" s="54">
        <v>0.54170604886004226</v>
      </c>
      <c r="CL79" s="54"/>
      <c r="CM79" s="54">
        <v>0</v>
      </c>
      <c r="CN79" s="54"/>
      <c r="CO79" s="54">
        <v>0</v>
      </c>
      <c r="CP79" s="54">
        <v>0</v>
      </c>
      <c r="CQ79" s="54">
        <v>0</v>
      </c>
      <c r="CR79" s="54">
        <v>0</v>
      </c>
      <c r="CS79" s="54">
        <v>0</v>
      </c>
      <c r="CT79" s="54">
        <v>0</v>
      </c>
      <c r="CU79" s="54">
        <v>0</v>
      </c>
      <c r="CV79" s="54">
        <v>9999</v>
      </c>
      <c r="CW79" s="106">
        <v>9999</v>
      </c>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row>
    <row r="80" spans="1:131">
      <c r="A80" s="9" t="s">
        <v>430</v>
      </c>
      <c r="B80" s="9"/>
      <c r="C80" s="54">
        <v>19.999999999999996</v>
      </c>
      <c r="D80" s="54">
        <v>995.31189645120332</v>
      </c>
      <c r="E80" s="54">
        <v>0</v>
      </c>
      <c r="F80" s="54">
        <v>1270.0446264290774</v>
      </c>
      <c r="G80" s="54">
        <v>0</v>
      </c>
      <c r="H80" s="54">
        <v>0</v>
      </c>
      <c r="I80" s="54"/>
      <c r="J80" s="54"/>
      <c r="K80" s="54"/>
      <c r="L80" s="54">
        <v>1071.918618258692</v>
      </c>
      <c r="M80" s="54">
        <v>0.36165000944306203</v>
      </c>
      <c r="N80" s="54">
        <v>0.35903978185452623</v>
      </c>
      <c r="O80" s="54">
        <v>0</v>
      </c>
      <c r="P80" s="54">
        <v>0</v>
      </c>
      <c r="Q80" s="54">
        <v>0</v>
      </c>
      <c r="R80" s="54">
        <v>253.26386440385903</v>
      </c>
      <c r="S80" s="54">
        <v>585.25426942099398</v>
      </c>
      <c r="T80" s="54">
        <v>0</v>
      </c>
      <c r="U80" s="54">
        <v>452.53745057921549</v>
      </c>
      <c r="V80" s="54">
        <v>76.202677585744652</v>
      </c>
      <c r="W80" s="54">
        <v>177.80624770007083</v>
      </c>
      <c r="X80" s="54">
        <v>0</v>
      </c>
      <c r="Y80" s="54">
        <v>0</v>
      </c>
      <c r="Z80" s="54">
        <v>0</v>
      </c>
      <c r="AA80" s="54">
        <v>0</v>
      </c>
      <c r="AB80" s="54">
        <v>0</v>
      </c>
      <c r="AC80" s="54">
        <v>0</v>
      </c>
      <c r="AD80" s="54">
        <v>0</v>
      </c>
      <c r="AE80" s="54">
        <v>0</v>
      </c>
      <c r="AF80" s="54">
        <v>0</v>
      </c>
      <c r="AG80" s="54">
        <v>0</v>
      </c>
      <c r="AH80" s="54">
        <v>329.46654198960368</v>
      </c>
      <c r="AI80" s="54">
        <v>763.06051712106478</v>
      </c>
      <c r="AJ80" s="54">
        <v>0</v>
      </c>
      <c r="AK80" s="54">
        <v>452.53745057921549</v>
      </c>
      <c r="AL80" s="54">
        <v>1545.0645096898843</v>
      </c>
      <c r="AM80" s="54">
        <v>557.15361189593443</v>
      </c>
      <c r="AN80" s="54">
        <v>127.78848292578827</v>
      </c>
      <c r="AO80" s="54">
        <v>0</v>
      </c>
      <c r="AP80" s="54">
        <v>0</v>
      </c>
      <c r="AQ80" s="54">
        <v>684.94209482172266</v>
      </c>
      <c r="AR80" s="54">
        <v>329.46654198960368</v>
      </c>
      <c r="AS80" s="106">
        <v>2.0789427985174167</v>
      </c>
      <c r="AT80" s="54">
        <v>557.15361189593443</v>
      </c>
      <c r="AU80" s="54">
        <v>151.26350199309957</v>
      </c>
      <c r="AV80" s="54">
        <v>0</v>
      </c>
      <c r="AW80" s="54">
        <v>0</v>
      </c>
      <c r="AX80" s="54">
        <v>708.417113889034</v>
      </c>
      <c r="AY80" s="54">
        <v>763.06051712106478</v>
      </c>
      <c r="AZ80" s="107">
        <v>0.92838916179519582</v>
      </c>
      <c r="BA80" s="54">
        <v>557.15361189593443</v>
      </c>
      <c r="BB80" s="54">
        <v>279.05198491888785</v>
      </c>
      <c r="BC80" s="54">
        <v>0</v>
      </c>
      <c r="BD80" s="54">
        <v>0</v>
      </c>
      <c r="BE80" s="54">
        <v>836.20559681482223</v>
      </c>
      <c r="BF80" s="54">
        <v>1092.5270591106685</v>
      </c>
      <c r="BG80" s="54">
        <v>55.840918133298835</v>
      </c>
      <c r="BH80" s="107">
        <v>0.76538662346313391</v>
      </c>
      <c r="BI80" s="54">
        <v>22.616199048485132</v>
      </c>
      <c r="BJ80" s="54">
        <v>52.380215717912144</v>
      </c>
      <c r="BK80" s="54">
        <v>0</v>
      </c>
      <c r="BL80" s="54">
        <v>31.064389717352533</v>
      </c>
      <c r="BM80" s="54">
        <v>106.06080448374983</v>
      </c>
      <c r="BN80" s="54">
        <v>557.15361189593443</v>
      </c>
      <c r="BO80" s="54">
        <v>0</v>
      </c>
      <c r="BP80" s="54">
        <v>279.05198491888785</v>
      </c>
      <c r="BQ80" s="54">
        <v>0</v>
      </c>
      <c r="BR80" s="54">
        <v>0</v>
      </c>
      <c r="BS80" s="54">
        <v>0</v>
      </c>
      <c r="BT80" s="54">
        <v>0</v>
      </c>
      <c r="BU80" s="54">
        <v>0</v>
      </c>
      <c r="BV80" s="54">
        <v>0</v>
      </c>
      <c r="BW80" s="54">
        <v>0</v>
      </c>
      <c r="BX80" s="54">
        <v>1291.0555844040687</v>
      </c>
      <c r="BY80" s="54">
        <v>254.00892528581551</v>
      </c>
      <c r="BZ80" s="54">
        <v>0</v>
      </c>
      <c r="CA80" s="54">
        <v>0</v>
      </c>
      <c r="CB80" s="54">
        <v>836.20559681482223</v>
      </c>
      <c r="CC80" s="54">
        <v>1545.0645096898843</v>
      </c>
      <c r="CD80" s="107">
        <v>0.5412107983650859</v>
      </c>
      <c r="CE80" s="54">
        <v>86.905307850651397</v>
      </c>
      <c r="CF80" s="54">
        <v>10.183368274640568</v>
      </c>
      <c r="CG80" s="54">
        <v>0</v>
      </c>
      <c r="CH80" s="54">
        <v>10.183368274640568</v>
      </c>
      <c r="CI80" s="54">
        <v>0.5091613436728788</v>
      </c>
      <c r="CJ80" s="54">
        <v>0</v>
      </c>
      <c r="CK80" s="54">
        <v>0.5091613436728788</v>
      </c>
      <c r="CL80" s="54"/>
      <c r="CM80" s="54">
        <v>0</v>
      </c>
      <c r="CN80" s="54"/>
      <c r="CO80" s="54">
        <v>0</v>
      </c>
      <c r="CP80" s="54">
        <v>0</v>
      </c>
      <c r="CQ80" s="54">
        <v>0</v>
      </c>
      <c r="CR80" s="54">
        <v>0</v>
      </c>
      <c r="CS80" s="54">
        <v>0</v>
      </c>
      <c r="CT80" s="54">
        <v>0</v>
      </c>
      <c r="CU80" s="54">
        <v>0</v>
      </c>
      <c r="CV80" s="54">
        <v>9999</v>
      </c>
      <c r="CW80" s="106">
        <v>9999</v>
      </c>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row>
    <row r="81" spans="1:131">
      <c r="A81" s="9" t="s">
        <v>429</v>
      </c>
      <c r="B81" s="9"/>
      <c r="C81" s="54">
        <v>19.999999999999996</v>
      </c>
      <c r="D81" s="54">
        <v>969.69537916120328</v>
      </c>
      <c r="E81" s="54">
        <v>0</v>
      </c>
      <c r="F81" s="54">
        <v>1270.0446264290774</v>
      </c>
      <c r="G81" s="54">
        <v>0</v>
      </c>
      <c r="H81" s="54">
        <v>0</v>
      </c>
      <c r="I81" s="54"/>
      <c r="J81" s="54"/>
      <c r="K81" s="54"/>
      <c r="L81" s="54">
        <v>1044.4640621784051</v>
      </c>
      <c r="M81" s="54">
        <v>0.36165000944306203</v>
      </c>
      <c r="N81" s="54">
        <v>0.35903978185452623</v>
      </c>
      <c r="O81" s="54">
        <v>0</v>
      </c>
      <c r="P81" s="54">
        <v>0</v>
      </c>
      <c r="Q81" s="54">
        <v>0</v>
      </c>
      <c r="R81" s="54">
        <v>253.26386440385903</v>
      </c>
      <c r="S81" s="54">
        <v>585.25426942099398</v>
      </c>
      <c r="T81" s="54">
        <v>0</v>
      </c>
      <c r="U81" s="54">
        <v>452.53745057921549</v>
      </c>
      <c r="V81" s="54">
        <v>76.202677585744652</v>
      </c>
      <c r="W81" s="54">
        <v>177.80624770007083</v>
      </c>
      <c r="X81" s="54">
        <v>0</v>
      </c>
      <c r="Y81" s="54">
        <v>0</v>
      </c>
      <c r="Z81" s="54">
        <v>0</v>
      </c>
      <c r="AA81" s="54">
        <v>0</v>
      </c>
      <c r="AB81" s="54">
        <v>0</v>
      </c>
      <c r="AC81" s="54">
        <v>0</v>
      </c>
      <c r="AD81" s="54">
        <v>0</v>
      </c>
      <c r="AE81" s="54">
        <v>0</v>
      </c>
      <c r="AF81" s="54">
        <v>0</v>
      </c>
      <c r="AG81" s="54">
        <v>0</v>
      </c>
      <c r="AH81" s="54">
        <v>329.46654198960368</v>
      </c>
      <c r="AI81" s="54">
        <v>763.06051712106478</v>
      </c>
      <c r="AJ81" s="54">
        <v>0</v>
      </c>
      <c r="AK81" s="54">
        <v>452.53745057921549</v>
      </c>
      <c r="AL81" s="54">
        <v>1545.0645096898843</v>
      </c>
      <c r="AM81" s="54">
        <v>542.85938220899391</v>
      </c>
      <c r="AN81" s="54">
        <v>127.78848292578827</v>
      </c>
      <c r="AO81" s="54">
        <v>0</v>
      </c>
      <c r="AP81" s="54">
        <v>0</v>
      </c>
      <c r="AQ81" s="54">
        <v>670.64786513478214</v>
      </c>
      <c r="AR81" s="54">
        <v>329.46654198960368</v>
      </c>
      <c r="AS81" s="106">
        <v>2.035556815829707</v>
      </c>
      <c r="AT81" s="54">
        <v>542.85938220899391</v>
      </c>
      <c r="AU81" s="54">
        <v>151.26350199309957</v>
      </c>
      <c r="AV81" s="54">
        <v>0</v>
      </c>
      <c r="AW81" s="54">
        <v>0</v>
      </c>
      <c r="AX81" s="54">
        <v>694.12288420209347</v>
      </c>
      <c r="AY81" s="54">
        <v>763.06051712106478</v>
      </c>
      <c r="AZ81" s="107">
        <v>0.90965640159306804</v>
      </c>
      <c r="BA81" s="54">
        <v>542.85938220899391</v>
      </c>
      <c r="BB81" s="54">
        <v>279.05198491888785</v>
      </c>
      <c r="BC81" s="54">
        <v>0</v>
      </c>
      <c r="BD81" s="54">
        <v>0</v>
      </c>
      <c r="BE81" s="54">
        <v>821.9113671278817</v>
      </c>
      <c r="BF81" s="54">
        <v>1092.5270591106685</v>
      </c>
      <c r="BG81" s="54">
        <v>57.308740410752641</v>
      </c>
      <c r="BH81" s="107">
        <v>0.75230298441937771</v>
      </c>
      <c r="BI81" s="54">
        <v>23.210683557415518</v>
      </c>
      <c r="BJ81" s="54">
        <v>53.757070721353422</v>
      </c>
      <c r="BK81" s="54">
        <v>0</v>
      </c>
      <c r="BL81" s="54">
        <v>31.880941536106508</v>
      </c>
      <c r="BM81" s="54">
        <v>108.84869581487547</v>
      </c>
      <c r="BN81" s="54">
        <v>542.85938220899391</v>
      </c>
      <c r="BO81" s="54">
        <v>0</v>
      </c>
      <c r="BP81" s="54">
        <v>279.05198491888785</v>
      </c>
      <c r="BQ81" s="54">
        <v>0</v>
      </c>
      <c r="BR81" s="54">
        <v>0</v>
      </c>
      <c r="BS81" s="54">
        <v>0</v>
      </c>
      <c r="BT81" s="54">
        <v>0</v>
      </c>
      <c r="BU81" s="54">
        <v>0</v>
      </c>
      <c r="BV81" s="54">
        <v>0</v>
      </c>
      <c r="BW81" s="54">
        <v>0</v>
      </c>
      <c r="BX81" s="54">
        <v>1291.0555844040687</v>
      </c>
      <c r="BY81" s="54">
        <v>254.00892528581551</v>
      </c>
      <c r="BZ81" s="54">
        <v>0</v>
      </c>
      <c r="CA81" s="54">
        <v>0</v>
      </c>
      <c r="CB81" s="54">
        <v>821.9113671278817</v>
      </c>
      <c r="CC81" s="54">
        <v>1545.0645096898843</v>
      </c>
      <c r="CD81" s="107">
        <v>0.53195925605258421</v>
      </c>
      <c r="CE81" s="54">
        <v>89.189681946859181</v>
      </c>
      <c r="CF81" s="54">
        <v>9.9225336195796832</v>
      </c>
      <c r="CG81" s="54">
        <v>0</v>
      </c>
      <c r="CH81" s="54">
        <v>9.9225336195796832</v>
      </c>
      <c r="CI81" s="54">
        <v>0.49612042953474256</v>
      </c>
      <c r="CJ81" s="54">
        <v>0</v>
      </c>
      <c r="CK81" s="54">
        <v>0.49612042953474256</v>
      </c>
      <c r="CL81" s="54"/>
      <c r="CM81" s="54">
        <v>0</v>
      </c>
      <c r="CN81" s="54"/>
      <c r="CO81" s="54">
        <v>0</v>
      </c>
      <c r="CP81" s="54">
        <v>0</v>
      </c>
      <c r="CQ81" s="54">
        <v>0</v>
      </c>
      <c r="CR81" s="54">
        <v>0</v>
      </c>
      <c r="CS81" s="54">
        <v>0</v>
      </c>
      <c r="CT81" s="54">
        <v>0</v>
      </c>
      <c r="CU81" s="54">
        <v>0</v>
      </c>
      <c r="CV81" s="54">
        <v>9999</v>
      </c>
      <c r="CW81" s="106">
        <v>9999</v>
      </c>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row>
    <row r="82" spans="1:131">
      <c r="A82" s="9" t="s">
        <v>428</v>
      </c>
      <c r="B82" s="9"/>
      <c r="C82" s="54">
        <v>20</v>
      </c>
      <c r="D82" s="54">
        <v>947.42848268120326</v>
      </c>
      <c r="E82" s="54">
        <v>0</v>
      </c>
      <c r="F82" s="54">
        <v>1270.0446264290774</v>
      </c>
      <c r="G82" s="54">
        <v>0</v>
      </c>
      <c r="H82" s="54">
        <v>0</v>
      </c>
      <c r="I82" s="54"/>
      <c r="J82" s="54"/>
      <c r="K82" s="54"/>
      <c r="L82" s="54">
        <v>1020.5994692197539</v>
      </c>
      <c r="M82" s="54">
        <v>0.36165000944306203</v>
      </c>
      <c r="N82" s="54">
        <v>0.35903978185452623</v>
      </c>
      <c r="O82" s="54">
        <v>0</v>
      </c>
      <c r="P82" s="54">
        <v>0</v>
      </c>
      <c r="Q82" s="54">
        <v>0</v>
      </c>
      <c r="R82" s="54">
        <v>253.26386440385903</v>
      </c>
      <c r="S82" s="54">
        <v>585.25426942099398</v>
      </c>
      <c r="T82" s="54">
        <v>0</v>
      </c>
      <c r="U82" s="54">
        <v>452.53745057921549</v>
      </c>
      <c r="V82" s="54">
        <v>76.202677585744652</v>
      </c>
      <c r="W82" s="54">
        <v>177.80624770007083</v>
      </c>
      <c r="X82" s="54">
        <v>0</v>
      </c>
      <c r="Y82" s="54">
        <v>0</v>
      </c>
      <c r="Z82" s="54">
        <v>0</v>
      </c>
      <c r="AA82" s="54">
        <v>0</v>
      </c>
      <c r="AB82" s="54">
        <v>0</v>
      </c>
      <c r="AC82" s="54">
        <v>0</v>
      </c>
      <c r="AD82" s="54">
        <v>0</v>
      </c>
      <c r="AE82" s="54">
        <v>0</v>
      </c>
      <c r="AF82" s="54">
        <v>0</v>
      </c>
      <c r="AG82" s="54">
        <v>0</v>
      </c>
      <c r="AH82" s="54">
        <v>329.46654198960368</v>
      </c>
      <c r="AI82" s="54">
        <v>763.06051712106478</v>
      </c>
      <c r="AJ82" s="54">
        <v>0</v>
      </c>
      <c r="AK82" s="54">
        <v>452.53745057921549</v>
      </c>
      <c r="AL82" s="54">
        <v>1545.0645096898843</v>
      </c>
      <c r="AM82" s="54">
        <v>530.43426879107051</v>
      </c>
      <c r="AN82" s="54">
        <v>127.78848292578827</v>
      </c>
      <c r="AO82" s="54">
        <v>0</v>
      </c>
      <c r="AP82" s="54">
        <v>0</v>
      </c>
      <c r="AQ82" s="54">
        <v>658.22275171685874</v>
      </c>
      <c r="AR82" s="54">
        <v>329.46654198960368</v>
      </c>
      <c r="AS82" s="106">
        <v>1.9978439927221168</v>
      </c>
      <c r="AT82" s="54">
        <v>530.43426879107051</v>
      </c>
      <c r="AU82" s="54">
        <v>151.26350199309957</v>
      </c>
      <c r="AV82" s="54">
        <v>0</v>
      </c>
      <c r="AW82" s="54">
        <v>0</v>
      </c>
      <c r="AX82" s="54">
        <v>681.69777078417007</v>
      </c>
      <c r="AY82" s="54">
        <v>763.06051712106478</v>
      </c>
      <c r="AZ82" s="107">
        <v>0.89337314077805186</v>
      </c>
      <c r="BA82" s="54">
        <v>530.43426879107051</v>
      </c>
      <c r="BB82" s="54">
        <v>279.05198491888785</v>
      </c>
      <c r="BC82" s="54">
        <v>0</v>
      </c>
      <c r="BD82" s="54">
        <v>0</v>
      </c>
      <c r="BE82" s="54">
        <v>809.48625370995831</v>
      </c>
      <c r="BF82" s="54">
        <v>1092.5270591106685</v>
      </c>
      <c r="BG82" s="54">
        <v>58.648785946854261</v>
      </c>
      <c r="BH82" s="107">
        <v>0.74093016457541183</v>
      </c>
      <c r="BI82" s="54">
        <v>23.753417050911498</v>
      </c>
      <c r="BJ82" s="54">
        <v>55.014067858923262</v>
      </c>
      <c r="BK82" s="54">
        <v>0</v>
      </c>
      <c r="BL82" s="54">
        <v>32.626410954662433</v>
      </c>
      <c r="BM82" s="54">
        <v>111.39389586449721</v>
      </c>
      <c r="BN82" s="54">
        <v>530.43426879107051</v>
      </c>
      <c r="BO82" s="54">
        <v>0</v>
      </c>
      <c r="BP82" s="54">
        <v>279.05198491888785</v>
      </c>
      <c r="BQ82" s="54">
        <v>0</v>
      </c>
      <c r="BR82" s="54">
        <v>0</v>
      </c>
      <c r="BS82" s="54">
        <v>0</v>
      </c>
      <c r="BT82" s="54">
        <v>0</v>
      </c>
      <c r="BU82" s="54">
        <v>0</v>
      </c>
      <c r="BV82" s="54">
        <v>0</v>
      </c>
      <c r="BW82" s="54">
        <v>0</v>
      </c>
      <c r="BX82" s="54">
        <v>1291.0555844040687</v>
      </c>
      <c r="BY82" s="54">
        <v>254.00892528581551</v>
      </c>
      <c r="BZ82" s="54">
        <v>0</v>
      </c>
      <c r="CA82" s="54">
        <v>0</v>
      </c>
      <c r="CB82" s="54">
        <v>809.48625370995831</v>
      </c>
      <c r="CC82" s="54">
        <v>1545.0645096898843</v>
      </c>
      <c r="CD82" s="107">
        <v>0.52391744722195022</v>
      </c>
      <c r="CE82" s="54">
        <v>91.275196901516722</v>
      </c>
      <c r="CF82" s="54">
        <v>9.6958057550192489</v>
      </c>
      <c r="CG82" s="54">
        <v>0</v>
      </c>
      <c r="CH82" s="54">
        <v>9.6958057550192489</v>
      </c>
      <c r="CI82" s="54">
        <v>0.48478474787938325</v>
      </c>
      <c r="CJ82" s="54">
        <v>0</v>
      </c>
      <c r="CK82" s="54">
        <v>0.48478474787938325</v>
      </c>
      <c r="CL82" s="54"/>
      <c r="CM82" s="54">
        <v>0</v>
      </c>
      <c r="CN82" s="54"/>
      <c r="CO82" s="54">
        <v>0</v>
      </c>
      <c r="CP82" s="54">
        <v>0</v>
      </c>
      <c r="CQ82" s="54">
        <v>0</v>
      </c>
      <c r="CR82" s="54">
        <v>0</v>
      </c>
      <c r="CS82" s="54">
        <v>0</v>
      </c>
      <c r="CT82" s="54">
        <v>0</v>
      </c>
      <c r="CU82" s="54">
        <v>0</v>
      </c>
      <c r="CV82" s="54">
        <v>9999</v>
      </c>
      <c r="CW82" s="106">
        <v>9999</v>
      </c>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row>
    <row r="83" spans="1:131">
      <c r="A83" s="9" t="s">
        <v>427</v>
      </c>
      <c r="B83" s="9"/>
      <c r="C83" s="54">
        <v>20</v>
      </c>
      <c r="D83" s="54">
        <v>704.93605241840396</v>
      </c>
      <c r="E83" s="54">
        <v>0</v>
      </c>
      <c r="F83" s="54">
        <v>1270.0446264290774</v>
      </c>
      <c r="G83" s="54">
        <v>0</v>
      </c>
      <c r="H83" s="54">
        <v>0</v>
      </c>
      <c r="I83" s="54"/>
      <c r="J83" s="54"/>
      <c r="K83" s="54"/>
      <c r="L83" s="54">
        <v>759.14272515574385</v>
      </c>
      <c r="M83" s="54">
        <v>0.2526205437036852</v>
      </c>
      <c r="N83" s="54">
        <v>0.25079724190529251</v>
      </c>
      <c r="O83" s="54">
        <v>0</v>
      </c>
      <c r="P83" s="54">
        <v>0</v>
      </c>
      <c r="Q83" s="54">
        <v>0</v>
      </c>
      <c r="R83" s="54">
        <v>253.26386440385903</v>
      </c>
      <c r="S83" s="54">
        <v>585.25426942099398</v>
      </c>
      <c r="T83" s="54">
        <v>0</v>
      </c>
      <c r="U83" s="54">
        <v>452.53745057921549</v>
      </c>
      <c r="V83" s="54">
        <v>76.202677585744652</v>
      </c>
      <c r="W83" s="54">
        <v>177.80624770007083</v>
      </c>
      <c r="X83" s="54">
        <v>0</v>
      </c>
      <c r="Y83" s="54">
        <v>0</v>
      </c>
      <c r="Z83" s="54">
        <v>0</v>
      </c>
      <c r="AA83" s="54">
        <v>0</v>
      </c>
      <c r="AB83" s="54">
        <v>0</v>
      </c>
      <c r="AC83" s="54">
        <v>0</v>
      </c>
      <c r="AD83" s="54">
        <v>0</v>
      </c>
      <c r="AE83" s="54">
        <v>0</v>
      </c>
      <c r="AF83" s="54">
        <v>0</v>
      </c>
      <c r="AG83" s="54">
        <v>0</v>
      </c>
      <c r="AH83" s="54">
        <v>329.46654198960368</v>
      </c>
      <c r="AI83" s="54">
        <v>763.06051712106478</v>
      </c>
      <c r="AJ83" s="54">
        <v>0</v>
      </c>
      <c r="AK83" s="54">
        <v>452.53745057921549</v>
      </c>
      <c r="AL83" s="54">
        <v>1545.0645096898843</v>
      </c>
      <c r="AM83" s="54">
        <v>394.59048424130901</v>
      </c>
      <c r="AN83" s="54">
        <v>89.2630863897826</v>
      </c>
      <c r="AO83" s="54">
        <v>0</v>
      </c>
      <c r="AP83" s="54">
        <v>0</v>
      </c>
      <c r="AQ83" s="54">
        <v>483.8535706310916</v>
      </c>
      <c r="AR83" s="54">
        <v>329.46654198960368</v>
      </c>
      <c r="AS83" s="106">
        <v>1.4685969862346739</v>
      </c>
      <c r="AT83" s="54">
        <v>394.59048424130901</v>
      </c>
      <c r="AU83" s="54">
        <v>105.66090728123264</v>
      </c>
      <c r="AV83" s="54">
        <v>0</v>
      </c>
      <c r="AW83" s="54">
        <v>0</v>
      </c>
      <c r="AX83" s="54">
        <v>500.25139152254167</v>
      </c>
      <c r="AY83" s="54">
        <v>763.06051712106478</v>
      </c>
      <c r="AZ83" s="107">
        <v>0.65558547493707287</v>
      </c>
      <c r="BA83" s="54">
        <v>394.59048424130901</v>
      </c>
      <c r="BB83" s="54">
        <v>194.92399367101524</v>
      </c>
      <c r="BC83" s="54">
        <v>0</v>
      </c>
      <c r="BD83" s="54">
        <v>0</v>
      </c>
      <c r="BE83" s="54">
        <v>589.51447791232431</v>
      </c>
      <c r="BF83" s="54">
        <v>1092.5270591106685</v>
      </c>
      <c r="BG83" s="54">
        <v>87.002354717740829</v>
      </c>
      <c r="BH83" s="107">
        <v>0.53958798822996379</v>
      </c>
      <c r="BI83" s="54">
        <v>31.934343873666378</v>
      </c>
      <c r="BJ83" s="54">
        <v>73.961491819496217</v>
      </c>
      <c r="BK83" s="54">
        <v>0</v>
      </c>
      <c r="BL83" s="54">
        <v>43.863290260790698</v>
      </c>
      <c r="BM83" s="54">
        <v>149.75912595395332</v>
      </c>
      <c r="BN83" s="54">
        <v>394.59048424130901</v>
      </c>
      <c r="BO83" s="54">
        <v>0</v>
      </c>
      <c r="BP83" s="54">
        <v>194.92399367101524</v>
      </c>
      <c r="BQ83" s="54">
        <v>0</v>
      </c>
      <c r="BR83" s="54">
        <v>0</v>
      </c>
      <c r="BS83" s="54">
        <v>0</v>
      </c>
      <c r="BT83" s="54">
        <v>0</v>
      </c>
      <c r="BU83" s="54">
        <v>0</v>
      </c>
      <c r="BV83" s="54">
        <v>0</v>
      </c>
      <c r="BW83" s="54">
        <v>0</v>
      </c>
      <c r="BX83" s="54">
        <v>1291.0555844040687</v>
      </c>
      <c r="BY83" s="54">
        <v>254.00892528581551</v>
      </c>
      <c r="BZ83" s="54">
        <v>0</v>
      </c>
      <c r="CA83" s="54">
        <v>0</v>
      </c>
      <c r="CB83" s="54">
        <v>589.5144779123242</v>
      </c>
      <c r="CC83" s="54">
        <v>1545.0645096898843</v>
      </c>
      <c r="CD83" s="107">
        <v>0.38154683782792204</v>
      </c>
      <c r="CE83" s="54">
        <v>130.86564497853158</v>
      </c>
      <c r="CF83" s="54">
        <v>7.2119608531455635</v>
      </c>
      <c r="CG83" s="54">
        <v>0</v>
      </c>
      <c r="CH83" s="54">
        <v>7.2119608531455635</v>
      </c>
      <c r="CI83" s="54">
        <v>0.36059279444897829</v>
      </c>
      <c r="CJ83" s="54">
        <v>0</v>
      </c>
      <c r="CK83" s="54">
        <v>0.36059279444897829</v>
      </c>
      <c r="CL83" s="54"/>
      <c r="CM83" s="54">
        <v>0</v>
      </c>
      <c r="CN83" s="54"/>
      <c r="CO83" s="54">
        <v>0</v>
      </c>
      <c r="CP83" s="54">
        <v>0</v>
      </c>
      <c r="CQ83" s="54">
        <v>0</v>
      </c>
      <c r="CR83" s="54">
        <v>0</v>
      </c>
      <c r="CS83" s="54">
        <v>0</v>
      </c>
      <c r="CT83" s="54">
        <v>0</v>
      </c>
      <c r="CU83" s="54">
        <v>0</v>
      </c>
      <c r="CV83" s="54">
        <v>9999</v>
      </c>
      <c r="CW83" s="106">
        <v>9999</v>
      </c>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row>
    <row r="84" spans="1:131">
      <c r="A84" s="9" t="s">
        <v>426</v>
      </c>
      <c r="B84" s="9"/>
      <c r="C84" s="54">
        <v>20</v>
      </c>
      <c r="D84" s="54">
        <v>679.79346056840404</v>
      </c>
      <c r="E84" s="54">
        <v>0</v>
      </c>
      <c r="F84" s="54">
        <v>1270.0446264290774</v>
      </c>
      <c r="G84" s="54">
        <v>0</v>
      </c>
      <c r="H84" s="54">
        <v>0</v>
      </c>
      <c r="I84" s="54"/>
      <c r="J84" s="54"/>
      <c r="K84" s="54"/>
      <c r="L84" s="54">
        <v>732.19609965880124</v>
      </c>
      <c r="M84" s="54">
        <v>0.2526205437036852</v>
      </c>
      <c r="N84" s="54">
        <v>0.25079724190529251</v>
      </c>
      <c r="O84" s="54">
        <v>0</v>
      </c>
      <c r="P84" s="54">
        <v>0</v>
      </c>
      <c r="Q84" s="54">
        <v>0</v>
      </c>
      <c r="R84" s="54">
        <v>253.26386440385903</v>
      </c>
      <c r="S84" s="54">
        <v>585.25426942099398</v>
      </c>
      <c r="T84" s="54">
        <v>0</v>
      </c>
      <c r="U84" s="54">
        <v>452.53745057921549</v>
      </c>
      <c r="V84" s="54">
        <v>76.202677585744652</v>
      </c>
      <c r="W84" s="54">
        <v>177.80624770007083</v>
      </c>
      <c r="X84" s="54">
        <v>0</v>
      </c>
      <c r="Y84" s="54">
        <v>0</v>
      </c>
      <c r="Z84" s="54">
        <v>0</v>
      </c>
      <c r="AA84" s="54">
        <v>0</v>
      </c>
      <c r="AB84" s="54">
        <v>0</v>
      </c>
      <c r="AC84" s="54">
        <v>0</v>
      </c>
      <c r="AD84" s="54">
        <v>0</v>
      </c>
      <c r="AE84" s="54">
        <v>0</v>
      </c>
      <c r="AF84" s="54">
        <v>0</v>
      </c>
      <c r="AG84" s="54">
        <v>0</v>
      </c>
      <c r="AH84" s="54">
        <v>329.46654198960368</v>
      </c>
      <c r="AI84" s="54">
        <v>763.06051712106478</v>
      </c>
      <c r="AJ84" s="54">
        <v>0</v>
      </c>
      <c r="AK84" s="54">
        <v>452.53745057921549</v>
      </c>
      <c r="AL84" s="54">
        <v>1545.0645096898843</v>
      </c>
      <c r="AM84" s="54">
        <v>380.56070889127756</v>
      </c>
      <c r="AN84" s="54">
        <v>89.2630863897826</v>
      </c>
      <c r="AO84" s="54">
        <v>0</v>
      </c>
      <c r="AP84" s="54">
        <v>0</v>
      </c>
      <c r="AQ84" s="54">
        <v>469.82379528106014</v>
      </c>
      <c r="AR84" s="54">
        <v>329.46654198960368</v>
      </c>
      <c r="AS84" s="106">
        <v>1.426013677880182</v>
      </c>
      <c r="AT84" s="54">
        <v>380.56070889127756</v>
      </c>
      <c r="AU84" s="54">
        <v>105.66090728123264</v>
      </c>
      <c r="AV84" s="54">
        <v>0</v>
      </c>
      <c r="AW84" s="54">
        <v>0</v>
      </c>
      <c r="AX84" s="54">
        <v>486.22161617251021</v>
      </c>
      <c r="AY84" s="54">
        <v>763.06051712106478</v>
      </c>
      <c r="AZ84" s="107">
        <v>0.63719928532924974</v>
      </c>
      <c r="BA84" s="54">
        <v>380.56070889127756</v>
      </c>
      <c r="BB84" s="54">
        <v>194.92399367101524</v>
      </c>
      <c r="BC84" s="54">
        <v>0</v>
      </c>
      <c r="BD84" s="54">
        <v>0</v>
      </c>
      <c r="BE84" s="54">
        <v>575.4847025622928</v>
      </c>
      <c r="BF84" s="54">
        <v>1092.5270591106685</v>
      </c>
      <c r="BG84" s="54">
        <v>90.204256327191629</v>
      </c>
      <c r="BH84" s="107">
        <v>0.52674640665719075</v>
      </c>
      <c r="BI84" s="54">
        <v>33.109606628077756</v>
      </c>
      <c r="BJ84" s="54">
        <v>76.683457454363534</v>
      </c>
      <c r="BK84" s="54">
        <v>0</v>
      </c>
      <c r="BL84" s="54">
        <v>45.47756771497545</v>
      </c>
      <c r="BM84" s="54">
        <v>155.27063179741677</v>
      </c>
      <c r="BN84" s="54">
        <v>380.56070889127756</v>
      </c>
      <c r="BO84" s="54">
        <v>0</v>
      </c>
      <c r="BP84" s="54">
        <v>194.92399367101524</v>
      </c>
      <c r="BQ84" s="54">
        <v>0</v>
      </c>
      <c r="BR84" s="54">
        <v>0</v>
      </c>
      <c r="BS84" s="54">
        <v>0</v>
      </c>
      <c r="BT84" s="54">
        <v>0</v>
      </c>
      <c r="BU84" s="54">
        <v>0</v>
      </c>
      <c r="BV84" s="54">
        <v>0</v>
      </c>
      <c r="BW84" s="54">
        <v>0</v>
      </c>
      <c r="BX84" s="54">
        <v>1291.0555844040687</v>
      </c>
      <c r="BY84" s="54">
        <v>254.00892528581551</v>
      </c>
      <c r="BZ84" s="54">
        <v>0</v>
      </c>
      <c r="CA84" s="54">
        <v>0</v>
      </c>
      <c r="CB84" s="54">
        <v>575.4847025622928</v>
      </c>
      <c r="CC84" s="54">
        <v>1545.0645096898843</v>
      </c>
      <c r="CD84" s="107">
        <v>0.37246645622440744</v>
      </c>
      <c r="CE84" s="54">
        <v>135.68182404216711</v>
      </c>
      <c r="CF84" s="54">
        <v>6.9559518415266668</v>
      </c>
      <c r="CG84" s="54">
        <v>0</v>
      </c>
      <c r="CH84" s="54">
        <v>6.9559518415266668</v>
      </c>
      <c r="CI84" s="54">
        <v>0.3477931473379306</v>
      </c>
      <c r="CJ84" s="54">
        <v>0</v>
      </c>
      <c r="CK84" s="54">
        <v>0.3477931473379306</v>
      </c>
      <c r="CL84" s="54"/>
      <c r="CM84" s="54">
        <v>0</v>
      </c>
      <c r="CN84" s="54"/>
      <c r="CO84" s="54">
        <v>0</v>
      </c>
      <c r="CP84" s="54">
        <v>0</v>
      </c>
      <c r="CQ84" s="54">
        <v>0</v>
      </c>
      <c r="CR84" s="54">
        <v>0</v>
      </c>
      <c r="CS84" s="54">
        <v>0</v>
      </c>
      <c r="CT84" s="54">
        <v>0</v>
      </c>
      <c r="CU84" s="54">
        <v>0</v>
      </c>
      <c r="CV84" s="54">
        <v>9999</v>
      </c>
      <c r="CW84" s="106">
        <v>9999</v>
      </c>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row>
    <row r="85" spans="1:131">
      <c r="A85" s="9" t="s">
        <v>425</v>
      </c>
      <c r="B85" s="9"/>
      <c r="C85" s="54">
        <v>20</v>
      </c>
      <c r="D85" s="54">
        <v>657.64852613840401</v>
      </c>
      <c r="E85" s="54">
        <v>0</v>
      </c>
      <c r="F85" s="54">
        <v>1270.0446264290774</v>
      </c>
      <c r="G85" s="54">
        <v>0</v>
      </c>
      <c r="H85" s="54">
        <v>0</v>
      </c>
      <c r="I85" s="54"/>
      <c r="J85" s="54"/>
      <c r="K85" s="54"/>
      <c r="L85" s="54">
        <v>708.46221978278675</v>
      </c>
      <c r="M85" s="54">
        <v>0.2526205437036852</v>
      </c>
      <c r="N85" s="54">
        <v>0.25079724190529251</v>
      </c>
      <c r="O85" s="54">
        <v>0</v>
      </c>
      <c r="P85" s="54">
        <v>0</v>
      </c>
      <c r="Q85" s="54">
        <v>0</v>
      </c>
      <c r="R85" s="54">
        <v>253.26386440385903</v>
      </c>
      <c r="S85" s="54">
        <v>585.25426942099398</v>
      </c>
      <c r="T85" s="54">
        <v>0</v>
      </c>
      <c r="U85" s="54">
        <v>452.53745057921549</v>
      </c>
      <c r="V85" s="54">
        <v>76.202677585744652</v>
      </c>
      <c r="W85" s="54">
        <v>177.80624770007083</v>
      </c>
      <c r="X85" s="54">
        <v>0</v>
      </c>
      <c r="Y85" s="54">
        <v>0</v>
      </c>
      <c r="Z85" s="54">
        <v>0</v>
      </c>
      <c r="AA85" s="54">
        <v>0</v>
      </c>
      <c r="AB85" s="54">
        <v>0</v>
      </c>
      <c r="AC85" s="54">
        <v>0</v>
      </c>
      <c r="AD85" s="54">
        <v>0</v>
      </c>
      <c r="AE85" s="54">
        <v>0</v>
      </c>
      <c r="AF85" s="54">
        <v>0</v>
      </c>
      <c r="AG85" s="54">
        <v>0</v>
      </c>
      <c r="AH85" s="54">
        <v>329.46654198960368</v>
      </c>
      <c r="AI85" s="54">
        <v>763.06051712106478</v>
      </c>
      <c r="AJ85" s="54">
        <v>0</v>
      </c>
      <c r="AK85" s="54">
        <v>452.53745057921549</v>
      </c>
      <c r="AL85" s="54">
        <v>1545.0645096898843</v>
      </c>
      <c r="AM85" s="54">
        <v>368.20365131154847</v>
      </c>
      <c r="AN85" s="54">
        <v>89.2630863897826</v>
      </c>
      <c r="AO85" s="54">
        <v>0</v>
      </c>
      <c r="AP85" s="54">
        <v>0</v>
      </c>
      <c r="AQ85" s="54">
        <v>457.46673770133106</v>
      </c>
      <c r="AR85" s="54">
        <v>329.46654198960368</v>
      </c>
      <c r="AS85" s="106">
        <v>1.388507418503717</v>
      </c>
      <c r="AT85" s="54">
        <v>368.20365131154847</v>
      </c>
      <c r="AU85" s="54">
        <v>105.66090728123264</v>
      </c>
      <c r="AV85" s="54">
        <v>0</v>
      </c>
      <c r="AW85" s="54">
        <v>0</v>
      </c>
      <c r="AX85" s="54">
        <v>473.86455859278112</v>
      </c>
      <c r="AY85" s="54">
        <v>763.06051712106478</v>
      </c>
      <c r="AZ85" s="107">
        <v>0.62100521251003116</v>
      </c>
      <c r="BA85" s="54">
        <v>368.20365131154847</v>
      </c>
      <c r="BB85" s="54">
        <v>194.92399367101524</v>
      </c>
      <c r="BC85" s="54">
        <v>0</v>
      </c>
      <c r="BD85" s="54">
        <v>0</v>
      </c>
      <c r="BE85" s="54">
        <v>563.12764498256377</v>
      </c>
      <c r="BF85" s="54">
        <v>1092.5270591106685</v>
      </c>
      <c r="BG85" s="54">
        <v>93.226149272493885</v>
      </c>
      <c r="BH85" s="107">
        <v>0.51543587894377385</v>
      </c>
      <c r="BI85" s="54">
        <v>34.218796934222553</v>
      </c>
      <c r="BJ85" s="54">
        <v>79.252396089167988</v>
      </c>
      <c r="BK85" s="54">
        <v>0</v>
      </c>
      <c r="BL85" s="54">
        <v>47.001091622194487</v>
      </c>
      <c r="BM85" s="54">
        <v>160.47228464558506</v>
      </c>
      <c r="BN85" s="54">
        <v>368.20365131154847</v>
      </c>
      <c r="BO85" s="54">
        <v>0</v>
      </c>
      <c r="BP85" s="54">
        <v>194.92399367101524</v>
      </c>
      <c r="BQ85" s="54">
        <v>0</v>
      </c>
      <c r="BR85" s="54">
        <v>0</v>
      </c>
      <c r="BS85" s="54">
        <v>0</v>
      </c>
      <c r="BT85" s="54">
        <v>0</v>
      </c>
      <c r="BU85" s="54">
        <v>0</v>
      </c>
      <c r="BV85" s="54">
        <v>0</v>
      </c>
      <c r="BW85" s="54">
        <v>0</v>
      </c>
      <c r="BX85" s="54">
        <v>1291.0555844040687</v>
      </c>
      <c r="BY85" s="54">
        <v>254.00892528581551</v>
      </c>
      <c r="BZ85" s="54">
        <v>0</v>
      </c>
      <c r="CA85" s="54">
        <v>0</v>
      </c>
      <c r="CB85" s="54">
        <v>563.12764498256365</v>
      </c>
      <c r="CC85" s="54">
        <v>1545.0645096898843</v>
      </c>
      <c r="CD85" s="107">
        <v>0.36446869464084131</v>
      </c>
      <c r="CE85" s="54">
        <v>140.22724089468844</v>
      </c>
      <c r="CF85" s="54">
        <v>6.7304658292009494</v>
      </c>
      <c r="CG85" s="54">
        <v>0</v>
      </c>
      <c r="CH85" s="54">
        <v>6.7304658292009494</v>
      </c>
      <c r="CI85" s="54">
        <v>0.33651955439682368</v>
      </c>
      <c r="CJ85" s="54">
        <v>0</v>
      </c>
      <c r="CK85" s="54">
        <v>0.33651955439682368</v>
      </c>
      <c r="CL85" s="54"/>
      <c r="CM85" s="54">
        <v>0</v>
      </c>
      <c r="CN85" s="54"/>
      <c r="CO85" s="54">
        <v>0</v>
      </c>
      <c r="CP85" s="54">
        <v>0</v>
      </c>
      <c r="CQ85" s="54">
        <v>0</v>
      </c>
      <c r="CR85" s="54">
        <v>0</v>
      </c>
      <c r="CS85" s="54">
        <v>0</v>
      </c>
      <c r="CT85" s="54">
        <v>0</v>
      </c>
      <c r="CU85" s="54">
        <v>0</v>
      </c>
      <c r="CV85" s="54">
        <v>9999</v>
      </c>
      <c r="CW85" s="106">
        <v>9999</v>
      </c>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row>
    <row r="86" spans="1:131">
      <c r="A86" s="9"/>
      <c r="B86" s="9"/>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107"/>
      <c r="AT86" s="54"/>
      <c r="AU86" s="54"/>
      <c r="AV86" s="54"/>
      <c r="AW86" s="54"/>
      <c r="AX86" s="54"/>
      <c r="AY86" s="54"/>
      <c r="AZ86" s="107"/>
      <c r="BA86" s="54"/>
      <c r="BB86" s="54"/>
      <c r="BC86" s="54"/>
      <c r="BD86" s="54"/>
      <c r="BE86" s="54"/>
      <c r="BF86" s="54"/>
      <c r="BG86" s="54"/>
      <c r="BH86" s="107"/>
      <c r="BI86" s="54"/>
      <c r="BJ86" s="54"/>
      <c r="BK86" s="54"/>
      <c r="BL86" s="54"/>
      <c r="BM86" s="54"/>
      <c r="BN86" s="54"/>
      <c r="BO86" s="54"/>
      <c r="BP86" s="54"/>
      <c r="BQ86" s="54"/>
      <c r="BR86" s="54"/>
      <c r="BS86" s="54"/>
      <c r="BT86" s="54"/>
      <c r="BU86" s="54"/>
      <c r="BV86" s="54"/>
      <c r="BW86" s="54"/>
      <c r="BX86" s="54"/>
      <c r="BY86" s="54"/>
      <c r="BZ86" s="54"/>
      <c r="CA86" s="54"/>
      <c r="CB86" s="54"/>
      <c r="CC86" s="54"/>
      <c r="CD86" s="107"/>
      <c r="CE86" s="54"/>
      <c r="CF86" s="54"/>
      <c r="CG86" s="54"/>
      <c r="CH86" s="54"/>
      <c r="CI86" s="54"/>
      <c r="CJ86" s="54"/>
      <c r="CK86" s="54"/>
      <c r="CL86" s="54"/>
      <c r="CM86" s="54"/>
      <c r="CN86" s="54"/>
      <c r="CO86" s="54"/>
      <c r="CP86" s="54"/>
      <c r="CQ86" s="54"/>
      <c r="CR86" s="54"/>
      <c r="CS86" s="54"/>
      <c r="CT86" s="54"/>
      <c r="CU86" s="54"/>
      <c r="CV86" s="54"/>
      <c r="CW86" s="107"/>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row>
    <row r="87" spans="1:131">
      <c r="A87" s="9"/>
      <c r="B87" s="9"/>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107"/>
      <c r="AT87" s="54"/>
      <c r="AU87" s="54"/>
      <c r="AV87" s="54"/>
      <c r="AW87" s="54"/>
      <c r="AX87" s="54"/>
      <c r="AY87" s="54"/>
      <c r="AZ87" s="107"/>
      <c r="BA87" s="54"/>
      <c r="BB87" s="54"/>
      <c r="BC87" s="54"/>
      <c r="BD87" s="54"/>
      <c r="BE87" s="54"/>
      <c r="BF87" s="54"/>
      <c r="BG87" s="54"/>
      <c r="BH87" s="107"/>
      <c r="BI87" s="54"/>
      <c r="BJ87" s="54"/>
      <c r="BK87" s="54"/>
      <c r="BL87" s="54"/>
      <c r="BM87" s="54"/>
      <c r="BN87" s="54"/>
      <c r="BO87" s="54"/>
      <c r="BP87" s="54"/>
      <c r="BQ87" s="54"/>
      <c r="BR87" s="54"/>
      <c r="BS87" s="54"/>
      <c r="BT87" s="54"/>
      <c r="BU87" s="54"/>
      <c r="BV87" s="54"/>
      <c r="BW87" s="54"/>
      <c r="BX87" s="54"/>
      <c r="BY87" s="54"/>
      <c r="BZ87" s="54"/>
      <c r="CA87" s="54"/>
      <c r="CB87" s="54"/>
      <c r="CC87" s="54"/>
      <c r="CD87" s="107"/>
      <c r="CE87" s="54"/>
      <c r="CF87" s="54"/>
      <c r="CG87" s="54"/>
      <c r="CH87" s="54"/>
      <c r="CI87" s="54"/>
      <c r="CJ87" s="54"/>
      <c r="CK87" s="54"/>
      <c r="CL87" s="54"/>
      <c r="CM87" s="54"/>
      <c r="CN87" s="54"/>
      <c r="CO87" s="54"/>
      <c r="CP87" s="54"/>
      <c r="CQ87" s="54"/>
      <c r="CR87" s="54"/>
      <c r="CS87" s="54"/>
      <c r="CT87" s="54"/>
      <c r="CU87" s="54"/>
      <c r="CV87" s="54"/>
      <c r="CW87" s="107"/>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row>
    <row r="88" spans="1:131" ht="13.5" thickBot="1">
      <c r="A88" s="52" t="s">
        <v>345</v>
      </c>
      <c r="B88" s="53"/>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107"/>
      <c r="AT88" s="54"/>
      <c r="AU88" s="54"/>
      <c r="AV88" s="54"/>
      <c r="AW88" s="54"/>
      <c r="AX88" s="54"/>
      <c r="AY88" s="54"/>
      <c r="AZ88" s="107"/>
      <c r="BA88" s="54"/>
      <c r="BB88" s="54"/>
      <c r="BC88" s="54"/>
      <c r="BD88" s="54"/>
      <c r="BE88" s="54"/>
      <c r="BF88" s="54"/>
      <c r="BG88" s="54"/>
      <c r="BH88" s="107"/>
      <c r="BI88" s="54"/>
      <c r="BJ88" s="54"/>
      <c r="BK88" s="54"/>
      <c r="BL88" s="54"/>
      <c r="BM88" s="54"/>
      <c r="BN88" s="54"/>
      <c r="BO88" s="54"/>
      <c r="BP88" s="54"/>
      <c r="BQ88" s="54"/>
      <c r="BR88" s="54"/>
      <c r="BS88" s="54"/>
      <c r="BT88" s="54"/>
      <c r="BU88" s="54"/>
      <c r="BV88" s="54"/>
      <c r="BW88" s="54"/>
      <c r="BX88" s="54"/>
      <c r="BY88" s="54"/>
      <c r="BZ88" s="54"/>
      <c r="CA88" s="54"/>
      <c r="CB88" s="54"/>
      <c r="CC88" s="54"/>
      <c r="CD88" s="107"/>
      <c r="CE88" s="54"/>
      <c r="CF88" s="54"/>
      <c r="CG88" s="54"/>
      <c r="CH88" s="54"/>
      <c r="CI88" s="54"/>
      <c r="CJ88" s="54"/>
      <c r="CK88" s="54"/>
      <c r="CL88" s="54"/>
      <c r="CM88" s="54"/>
      <c r="CN88" s="54"/>
      <c r="CO88" s="54"/>
      <c r="CP88" s="54"/>
      <c r="CQ88" s="54"/>
      <c r="CR88" s="54"/>
      <c r="CS88" s="54"/>
      <c r="CT88" s="54"/>
      <c r="CU88" s="54"/>
      <c r="CV88" s="54"/>
      <c r="CW88" s="107"/>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row>
    <row r="89" spans="1:131" ht="13.5" thickBot="1">
      <c r="A89" s="108" t="s">
        <v>346</v>
      </c>
      <c r="B89" s="109"/>
      <c r="C89" s="110"/>
      <c r="D89" s="110"/>
      <c r="E89" s="110"/>
      <c r="F89" s="110"/>
      <c r="G89" s="110"/>
      <c r="H89" s="110"/>
      <c r="I89" s="110"/>
      <c r="J89" s="110"/>
      <c r="K89" s="110"/>
      <c r="L89" s="60"/>
      <c r="M89" s="111"/>
      <c r="N89" s="112" t="s">
        <v>385</v>
      </c>
      <c r="O89" s="110"/>
      <c r="P89" s="110"/>
      <c r="Q89" s="110"/>
      <c r="R89" s="110"/>
      <c r="S89" s="110"/>
      <c r="T89" s="110"/>
      <c r="U89" s="110"/>
      <c r="V89" s="110"/>
      <c r="W89" s="110"/>
      <c r="X89" s="110"/>
      <c r="Y89" s="60"/>
      <c r="Z89" s="111"/>
      <c r="AA89" s="112" t="s">
        <v>386</v>
      </c>
      <c r="AB89" s="110"/>
      <c r="AC89" s="110"/>
      <c r="AD89" s="110"/>
      <c r="AE89" s="110"/>
      <c r="AF89" s="110"/>
      <c r="AG89" s="110"/>
      <c r="AH89" s="110"/>
      <c r="AI89" s="110"/>
      <c r="AJ89" s="110"/>
      <c r="AK89" s="110"/>
      <c r="AL89" s="60"/>
      <c r="AM89" s="54"/>
      <c r="AN89" s="54"/>
      <c r="AO89" s="54"/>
      <c r="AP89" s="54"/>
      <c r="AQ89" s="54"/>
      <c r="AR89" s="54"/>
      <c r="AS89" s="107"/>
      <c r="AT89" s="54"/>
      <c r="AU89" s="54"/>
      <c r="AV89" s="54"/>
      <c r="AW89" s="54"/>
      <c r="AX89" s="54"/>
      <c r="AY89" s="54"/>
      <c r="AZ89" s="107"/>
      <c r="BA89" s="54"/>
      <c r="BB89" s="54"/>
      <c r="BC89" s="54"/>
      <c r="BD89" s="54"/>
      <c r="BE89" s="54"/>
      <c r="BF89" s="54"/>
      <c r="BG89" s="54"/>
      <c r="BH89" s="107"/>
      <c r="BI89" s="54"/>
      <c r="BJ89" s="54"/>
      <c r="BK89" s="54"/>
      <c r="BL89" s="54"/>
      <c r="BM89" s="54"/>
      <c r="BN89" s="54"/>
      <c r="BO89" s="54"/>
      <c r="BP89" s="54"/>
      <c r="BQ89" s="54"/>
      <c r="BR89" s="54"/>
      <c r="BS89" s="54"/>
      <c r="BT89" s="54"/>
      <c r="BU89" s="54"/>
      <c r="BV89" s="54"/>
      <c r="BW89" s="54"/>
      <c r="BX89" s="54"/>
      <c r="BY89" s="54"/>
      <c r="BZ89" s="54"/>
      <c r="CA89" s="54"/>
      <c r="CB89" s="54"/>
      <c r="CC89" s="54"/>
      <c r="CD89" s="107"/>
      <c r="CE89" s="54"/>
      <c r="CF89" s="54"/>
      <c r="CG89" s="54"/>
      <c r="CH89" s="54"/>
      <c r="CI89" s="54"/>
      <c r="CJ89" s="54"/>
      <c r="CK89" s="54"/>
      <c r="CL89" s="54"/>
      <c r="CM89" s="54"/>
      <c r="CN89" s="54"/>
      <c r="CO89" s="54"/>
      <c r="CP89" s="54"/>
      <c r="CQ89" s="54"/>
      <c r="CR89" s="54"/>
      <c r="CS89" s="54"/>
      <c r="CT89" s="54"/>
      <c r="CU89" s="54"/>
      <c r="CV89" s="54"/>
      <c r="CW89" s="107"/>
      <c r="CX89" s="9"/>
      <c r="CY89" s="9"/>
      <c r="CZ89" s="9"/>
      <c r="DA89" s="9"/>
      <c r="DB89" s="9"/>
      <c r="DC89" s="9"/>
      <c r="DD89" s="9"/>
      <c r="DE89" s="9"/>
      <c r="DF89" s="9"/>
      <c r="DG89" s="9"/>
      <c r="DH89" s="9"/>
      <c r="DI89" s="9"/>
      <c r="DJ89" s="9"/>
      <c r="DK89" s="9"/>
      <c r="DL89" s="9"/>
      <c r="DM89" s="9"/>
      <c r="DN89" s="9"/>
      <c r="DO89" s="9"/>
      <c r="DP89" s="9"/>
      <c r="DQ89" s="9"/>
      <c r="DR89" s="9"/>
      <c r="DS89" s="9"/>
      <c r="DT89" s="9"/>
      <c r="DU89" s="9"/>
      <c r="DV89" s="9"/>
      <c r="DW89" s="9"/>
      <c r="DX89" s="9"/>
      <c r="DY89" s="9"/>
      <c r="DZ89" s="9"/>
      <c r="EA89" s="9"/>
    </row>
    <row r="90" spans="1:131" ht="191.25">
      <c r="A90" s="61"/>
      <c r="B90" s="62" t="s">
        <v>347</v>
      </c>
      <c r="C90" s="63" t="s">
        <v>348</v>
      </c>
      <c r="D90" s="63" t="s">
        <v>129</v>
      </c>
      <c r="E90" s="63" t="s">
        <v>130</v>
      </c>
      <c r="F90" s="63" t="s">
        <v>131</v>
      </c>
      <c r="G90" s="63" t="s">
        <v>132</v>
      </c>
      <c r="H90" s="63" t="s">
        <v>133</v>
      </c>
      <c r="I90" s="63" t="s">
        <v>134</v>
      </c>
      <c r="J90" s="63" t="s">
        <v>135</v>
      </c>
      <c r="K90" s="63" t="s">
        <v>136</v>
      </c>
      <c r="L90" s="63" t="s">
        <v>137</v>
      </c>
      <c r="M90" s="63" t="s">
        <v>138</v>
      </c>
      <c r="N90" s="63" t="s">
        <v>139</v>
      </c>
      <c r="O90" s="63" t="s">
        <v>140</v>
      </c>
      <c r="P90" s="63" t="s">
        <v>141</v>
      </c>
      <c r="Q90" s="63" t="s">
        <v>142</v>
      </c>
      <c r="R90" s="63" t="s">
        <v>143</v>
      </c>
      <c r="S90" s="63" t="s">
        <v>144</v>
      </c>
      <c r="T90" s="63" t="s">
        <v>145</v>
      </c>
      <c r="U90" s="63" t="s">
        <v>146</v>
      </c>
      <c r="V90" s="63" t="s">
        <v>147</v>
      </c>
      <c r="W90" s="63" t="s">
        <v>148</v>
      </c>
      <c r="X90" s="63" t="s">
        <v>149</v>
      </c>
      <c r="Y90" s="63" t="s">
        <v>150</v>
      </c>
      <c r="Z90" s="63"/>
      <c r="AA90" s="63" t="s">
        <v>139</v>
      </c>
      <c r="AB90" s="63" t="s">
        <v>140</v>
      </c>
      <c r="AC90" s="63" t="s">
        <v>141</v>
      </c>
      <c r="AD90" s="63" t="s">
        <v>142</v>
      </c>
      <c r="AE90" s="63" t="s">
        <v>143</v>
      </c>
      <c r="AF90" s="63" t="s">
        <v>144</v>
      </c>
      <c r="AG90" s="63" t="s">
        <v>145</v>
      </c>
      <c r="AH90" s="63" t="s">
        <v>146</v>
      </c>
      <c r="AI90" s="63" t="s">
        <v>147</v>
      </c>
      <c r="AJ90" s="63" t="s">
        <v>148</v>
      </c>
      <c r="AK90" s="63" t="s">
        <v>149</v>
      </c>
      <c r="AL90" s="63" t="s">
        <v>150</v>
      </c>
      <c r="AM90" s="54"/>
      <c r="AN90" s="54"/>
      <c r="AO90" s="54"/>
      <c r="AP90" s="54"/>
      <c r="AQ90" s="54"/>
      <c r="AR90" s="54"/>
      <c r="AS90" s="107"/>
      <c r="AT90" s="54"/>
      <c r="AU90" s="54"/>
      <c r="AV90" s="54"/>
      <c r="AW90" s="54"/>
      <c r="AX90" s="54"/>
      <c r="AY90" s="54"/>
      <c r="AZ90" s="107"/>
      <c r="BA90" s="54"/>
      <c r="BB90" s="54"/>
      <c r="BC90" s="54"/>
      <c r="BD90" s="54"/>
      <c r="BE90" s="54"/>
      <c r="BF90" s="54"/>
      <c r="BG90" s="54"/>
      <c r="BH90" s="107"/>
      <c r="BI90" s="54"/>
      <c r="BJ90" s="54"/>
      <c r="BK90" s="54"/>
      <c r="BL90" s="54"/>
      <c r="BM90" s="54"/>
      <c r="BN90" s="54"/>
      <c r="BO90" s="54"/>
      <c r="BP90" s="54"/>
      <c r="BQ90" s="54"/>
      <c r="BR90" s="54"/>
      <c r="BS90" s="54"/>
      <c r="BT90" s="54"/>
      <c r="BU90" s="54"/>
      <c r="BV90" s="54"/>
      <c r="BW90" s="54"/>
      <c r="BX90" s="54"/>
      <c r="BY90" s="54"/>
      <c r="BZ90" s="54"/>
      <c r="CA90" s="54"/>
      <c r="CB90" s="54"/>
      <c r="CC90" s="54"/>
      <c r="CD90" s="107"/>
      <c r="CE90" s="54"/>
      <c r="CF90" s="54"/>
      <c r="CG90" s="54"/>
      <c r="CH90" s="54"/>
      <c r="CI90" s="54"/>
      <c r="CJ90" s="54"/>
      <c r="CK90" s="54"/>
      <c r="CL90" s="54"/>
      <c r="CM90" s="54"/>
      <c r="CN90" s="54"/>
      <c r="CO90" s="54"/>
      <c r="CP90" s="54"/>
      <c r="CQ90" s="54"/>
      <c r="CR90" s="54"/>
      <c r="CS90" s="54"/>
      <c r="CT90" s="54"/>
      <c r="CU90" s="54"/>
      <c r="CV90" s="54"/>
      <c r="CW90" s="107"/>
      <c r="CX90" s="9"/>
      <c r="CY90" s="9"/>
      <c r="CZ90" s="9"/>
      <c r="DA90" s="9"/>
      <c r="DB90" s="9"/>
      <c r="DC90" s="9"/>
      <c r="DD90" s="9"/>
      <c r="DE90" s="9"/>
      <c r="DF90" s="9"/>
      <c r="DG90" s="9"/>
      <c r="DH90" s="9"/>
      <c r="DI90" s="9"/>
      <c r="DJ90" s="9"/>
      <c r="DK90" s="9"/>
      <c r="DL90" s="9"/>
      <c r="DM90" s="9"/>
      <c r="DN90" s="9"/>
      <c r="DO90" s="9"/>
      <c r="DP90" s="9"/>
      <c r="DQ90" s="9"/>
      <c r="DR90" s="9"/>
      <c r="DS90" s="9"/>
      <c r="DT90" s="9"/>
      <c r="DU90" s="9"/>
      <c r="DV90" s="9"/>
      <c r="DW90" s="9"/>
      <c r="DX90" s="9"/>
      <c r="DY90" s="9"/>
      <c r="DZ90" s="9"/>
      <c r="EA90" s="9"/>
    </row>
    <row r="91" spans="1:131">
      <c r="A91" s="9"/>
      <c r="B91" s="113" t="s">
        <v>349</v>
      </c>
      <c r="C91" s="133">
        <v>135.04873838143243</v>
      </c>
      <c r="D91" s="133">
        <v>0</v>
      </c>
      <c r="E91" s="133">
        <v>0</v>
      </c>
      <c r="F91" s="133">
        <v>0</v>
      </c>
      <c r="G91" s="133">
        <v>0</v>
      </c>
      <c r="H91" s="133">
        <v>70.313199736703325</v>
      </c>
      <c r="I91" s="133">
        <v>0</v>
      </c>
      <c r="J91" s="133">
        <v>0</v>
      </c>
      <c r="K91" s="133">
        <v>0</v>
      </c>
      <c r="L91" s="106">
        <v>9999</v>
      </c>
      <c r="M91" s="54">
        <v>1.2830435498252755</v>
      </c>
      <c r="N91" s="86">
        <v>0</v>
      </c>
      <c r="O91" s="86">
        <v>0</v>
      </c>
      <c r="P91" s="86">
        <v>0</v>
      </c>
      <c r="Q91" s="86">
        <v>0.99668295486665648</v>
      </c>
      <c r="R91" s="86">
        <v>4.8845173615401123</v>
      </c>
      <c r="S91" s="86">
        <v>5.5266979804680005</v>
      </c>
      <c r="T91" s="86">
        <v>37.809492557125196</v>
      </c>
      <c r="U91" s="86">
        <v>37.948588066727908</v>
      </c>
      <c r="V91" s="86">
        <v>15.288875192250968</v>
      </c>
      <c r="W91" s="86">
        <v>2.7233047440680198</v>
      </c>
      <c r="X91" s="86">
        <v>0</v>
      </c>
      <c r="Y91" s="86">
        <v>0</v>
      </c>
      <c r="Z91" s="86"/>
      <c r="AA91" s="86">
        <v>0</v>
      </c>
      <c r="AB91" s="86">
        <v>0</v>
      </c>
      <c r="AC91" s="86">
        <v>0</v>
      </c>
      <c r="AD91" s="86">
        <v>0.27539741596179507</v>
      </c>
      <c r="AE91" s="86">
        <v>1.4881248866737482</v>
      </c>
      <c r="AF91" s="86">
        <v>1.2381730886635705</v>
      </c>
      <c r="AG91" s="86">
        <v>12.088576470812956</v>
      </c>
      <c r="AH91" s="86">
        <v>8.2472872478628041</v>
      </c>
      <c r="AI91" s="86">
        <v>5.6670283988405119</v>
      </c>
      <c r="AJ91" s="86">
        <v>0.86599201557017091</v>
      </c>
      <c r="AK91" s="86">
        <v>0</v>
      </c>
      <c r="AL91" s="86">
        <v>0</v>
      </c>
      <c r="AM91" s="54"/>
      <c r="AN91" s="54"/>
      <c r="AO91" s="54"/>
      <c r="AP91" s="54"/>
      <c r="AQ91" s="54"/>
      <c r="AR91" s="54"/>
      <c r="AS91" s="107"/>
      <c r="AT91" s="54"/>
      <c r="AU91" s="54"/>
      <c r="AV91" s="54"/>
      <c r="AW91" s="54"/>
      <c r="AX91" s="54"/>
      <c r="AY91" s="54"/>
      <c r="AZ91" s="107"/>
      <c r="BA91" s="54"/>
      <c r="BB91" s="54"/>
      <c r="BC91" s="54"/>
      <c r="BD91" s="54"/>
      <c r="BE91" s="54"/>
      <c r="BF91" s="54"/>
      <c r="BG91" s="54"/>
      <c r="BH91" s="107"/>
      <c r="BI91" s="54"/>
      <c r="BJ91" s="54"/>
      <c r="BK91" s="54"/>
      <c r="BL91" s="54"/>
      <c r="BM91" s="54"/>
      <c r="BN91" s="54"/>
      <c r="BO91" s="54"/>
      <c r="BP91" s="54"/>
      <c r="BQ91" s="54"/>
      <c r="BR91" s="54"/>
      <c r="BS91" s="54"/>
      <c r="BT91" s="54"/>
      <c r="BU91" s="54"/>
      <c r="BV91" s="54"/>
      <c r="BW91" s="54"/>
      <c r="BX91" s="54"/>
      <c r="BY91" s="54"/>
      <c r="BZ91" s="54"/>
      <c r="CA91" s="54"/>
      <c r="CB91" s="54"/>
      <c r="CC91" s="54"/>
      <c r="CD91" s="107"/>
      <c r="CE91" s="54"/>
      <c r="CF91" s="54"/>
      <c r="CG91" s="54"/>
      <c r="CH91" s="54"/>
      <c r="CI91" s="54"/>
      <c r="CJ91" s="54"/>
      <c r="CK91" s="54"/>
      <c r="CL91" s="54"/>
      <c r="CM91" s="54"/>
      <c r="CN91" s="54"/>
      <c r="CO91" s="54"/>
      <c r="CP91" s="54"/>
      <c r="CQ91" s="54"/>
      <c r="CR91" s="54"/>
      <c r="CS91" s="54"/>
      <c r="CT91" s="54"/>
      <c r="CU91" s="54"/>
      <c r="CV91" s="54"/>
      <c r="CW91" s="107"/>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row>
    <row r="92" spans="1:131">
      <c r="A92" s="9"/>
      <c r="B92" s="113" t="s">
        <v>350</v>
      </c>
      <c r="C92" s="114">
        <v>0</v>
      </c>
      <c r="D92" s="114">
        <v>0</v>
      </c>
      <c r="E92" s="114">
        <v>0</v>
      </c>
      <c r="F92" s="114">
        <v>0</v>
      </c>
      <c r="G92" s="114">
        <v>0</v>
      </c>
      <c r="H92" s="114">
        <v>0</v>
      </c>
      <c r="I92" s="114">
        <v>0</v>
      </c>
      <c r="J92" s="114">
        <v>0</v>
      </c>
      <c r="K92" s="114">
        <v>0</v>
      </c>
      <c r="L92" s="107">
        <v>0</v>
      </c>
      <c r="M92" s="115">
        <v>0</v>
      </c>
      <c r="N92" s="115">
        <v>0</v>
      </c>
      <c r="O92" s="115">
        <v>0</v>
      </c>
      <c r="P92" s="115">
        <v>0</v>
      </c>
      <c r="Q92" s="115">
        <v>0</v>
      </c>
      <c r="R92" s="115">
        <v>0</v>
      </c>
      <c r="S92" s="115">
        <v>0</v>
      </c>
      <c r="T92" s="115">
        <v>0</v>
      </c>
      <c r="U92" s="115">
        <v>0</v>
      </c>
      <c r="V92" s="115">
        <v>0</v>
      </c>
      <c r="W92" s="115">
        <v>0</v>
      </c>
      <c r="X92" s="115">
        <v>0</v>
      </c>
      <c r="Y92" s="115">
        <v>0</v>
      </c>
      <c r="Z92" s="115"/>
      <c r="AA92" s="115">
        <v>0</v>
      </c>
      <c r="AB92" s="115">
        <v>0</v>
      </c>
      <c r="AC92" s="115">
        <v>0</v>
      </c>
      <c r="AD92" s="115">
        <v>0</v>
      </c>
      <c r="AE92" s="115">
        <v>0</v>
      </c>
      <c r="AF92" s="115">
        <v>0</v>
      </c>
      <c r="AG92" s="115">
        <v>0</v>
      </c>
      <c r="AH92" s="115">
        <v>0</v>
      </c>
      <c r="AI92" s="115">
        <v>0</v>
      </c>
      <c r="AJ92" s="115">
        <v>0</v>
      </c>
      <c r="AK92" s="115">
        <v>0</v>
      </c>
      <c r="AL92" s="115">
        <v>0</v>
      </c>
      <c r="AM92" s="54"/>
      <c r="AN92" s="54"/>
      <c r="AO92" s="54"/>
      <c r="AP92" s="54"/>
      <c r="AQ92" s="54"/>
      <c r="AR92" s="54"/>
      <c r="AS92" s="107"/>
      <c r="AT92" s="54"/>
      <c r="AU92" s="54"/>
      <c r="AV92" s="54"/>
      <c r="AW92" s="54"/>
      <c r="AX92" s="54"/>
      <c r="AY92" s="54"/>
      <c r="AZ92" s="107"/>
      <c r="BA92" s="54"/>
      <c r="BB92" s="54"/>
      <c r="BC92" s="54"/>
      <c r="BD92" s="54"/>
      <c r="BE92" s="54"/>
      <c r="BF92" s="54"/>
      <c r="BG92" s="54"/>
      <c r="BH92" s="107"/>
      <c r="BI92" s="54"/>
      <c r="BJ92" s="54"/>
      <c r="BK92" s="54"/>
      <c r="BL92" s="54"/>
      <c r="BM92" s="54"/>
      <c r="BN92" s="54"/>
      <c r="BO92" s="54"/>
      <c r="BP92" s="54"/>
      <c r="BQ92" s="54"/>
      <c r="BR92" s="54"/>
      <c r="BS92" s="54"/>
      <c r="BT92" s="54"/>
      <c r="BU92" s="54"/>
      <c r="BV92" s="54"/>
      <c r="BW92" s="54"/>
      <c r="BX92" s="54"/>
      <c r="BY92" s="54"/>
      <c r="BZ92" s="54"/>
      <c r="CA92" s="54"/>
      <c r="CB92" s="54"/>
      <c r="CC92" s="54"/>
      <c r="CD92" s="107"/>
      <c r="CE92" s="54"/>
      <c r="CF92" s="54"/>
      <c r="CG92" s="54"/>
      <c r="CH92" s="54"/>
      <c r="CI92" s="54"/>
      <c r="CJ92" s="54"/>
      <c r="CK92" s="54"/>
      <c r="CL92" s="54"/>
      <c r="CM92" s="54"/>
      <c r="CN92" s="54"/>
      <c r="CO92" s="54"/>
      <c r="CP92" s="54"/>
      <c r="CQ92" s="54"/>
      <c r="CR92" s="54"/>
      <c r="CS92" s="54"/>
      <c r="CT92" s="54"/>
      <c r="CU92" s="54"/>
      <c r="CV92" s="54"/>
      <c r="CW92" s="107"/>
      <c r="CX92" s="9"/>
      <c r="CY92" s="9"/>
      <c r="CZ92" s="9"/>
      <c r="DA92" s="9"/>
      <c r="DB92" s="9"/>
      <c r="DC92" s="9"/>
      <c r="DD92" s="9"/>
      <c r="DE92" s="9"/>
      <c r="DF92" s="9"/>
      <c r="DG92" s="9"/>
      <c r="DH92" s="9"/>
      <c r="DI92" s="9"/>
      <c r="DJ92" s="9"/>
      <c r="DK92" s="9"/>
      <c r="DL92" s="9"/>
      <c r="DM92" s="9"/>
      <c r="DN92" s="9"/>
      <c r="DO92" s="9"/>
      <c r="DP92" s="9"/>
      <c r="DQ92" s="9"/>
      <c r="DR92" s="9"/>
      <c r="DS92" s="9"/>
      <c r="DT92" s="9"/>
      <c r="DU92" s="9"/>
      <c r="DV92" s="9"/>
      <c r="DW92" s="9"/>
      <c r="DX92" s="9"/>
      <c r="DY92" s="9"/>
      <c r="DZ92" s="9"/>
      <c r="EA92" s="9"/>
    </row>
    <row r="93" spans="1:131">
      <c r="A93" s="9"/>
      <c r="B93" s="113" t="s">
        <v>351</v>
      </c>
      <c r="C93" s="114"/>
      <c r="D93" s="114"/>
      <c r="E93" s="114"/>
      <c r="F93" s="114"/>
      <c r="G93" s="114"/>
      <c r="H93" s="114"/>
      <c r="I93" s="114"/>
      <c r="J93" s="114"/>
      <c r="K93" s="114"/>
      <c r="L93" s="107"/>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54"/>
      <c r="AN93" s="54"/>
      <c r="AO93" s="54"/>
      <c r="AP93" s="54"/>
      <c r="AQ93" s="54"/>
      <c r="AR93" s="54"/>
      <c r="AS93" s="107"/>
      <c r="AT93" s="54"/>
      <c r="AU93" s="54"/>
      <c r="AV93" s="54"/>
      <c r="AW93" s="54"/>
      <c r="AX93" s="54"/>
      <c r="AY93" s="54"/>
      <c r="AZ93" s="107"/>
      <c r="BA93" s="54"/>
      <c r="BB93" s="54"/>
      <c r="BC93" s="54"/>
      <c r="BD93" s="54"/>
      <c r="BE93" s="54"/>
      <c r="BF93" s="54"/>
      <c r="BG93" s="54"/>
      <c r="BH93" s="107"/>
      <c r="BI93" s="54"/>
      <c r="BJ93" s="54"/>
      <c r="BK93" s="54"/>
      <c r="BL93" s="54"/>
      <c r="BM93" s="54"/>
      <c r="BN93" s="54"/>
      <c r="BO93" s="54"/>
      <c r="BP93" s="54"/>
      <c r="BQ93" s="54"/>
      <c r="BR93" s="54"/>
      <c r="BS93" s="54"/>
      <c r="BT93" s="54"/>
      <c r="BU93" s="54"/>
      <c r="BV93" s="54"/>
      <c r="BW93" s="54"/>
      <c r="BX93" s="54"/>
      <c r="BY93" s="54"/>
      <c r="BZ93" s="54"/>
      <c r="CA93" s="54"/>
      <c r="CB93" s="54"/>
      <c r="CC93" s="54"/>
      <c r="CD93" s="107"/>
      <c r="CE93" s="54"/>
      <c r="CF93" s="54"/>
      <c r="CG93" s="54"/>
      <c r="CH93" s="54"/>
      <c r="CI93" s="54"/>
      <c r="CJ93" s="54"/>
      <c r="CK93" s="54"/>
      <c r="CL93" s="54"/>
      <c r="CM93" s="54"/>
      <c r="CN93" s="54"/>
      <c r="CO93" s="54"/>
      <c r="CP93" s="54"/>
      <c r="CQ93" s="54"/>
      <c r="CR93" s="54"/>
      <c r="CS93" s="54"/>
      <c r="CT93" s="54"/>
      <c r="CU93" s="54"/>
      <c r="CV93" s="54"/>
      <c r="CW93" s="107"/>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row>
    <row r="94" spans="1:131">
      <c r="A94" s="9"/>
      <c r="B94" s="9" t="s">
        <v>55</v>
      </c>
      <c r="C94" s="115">
        <v>0</v>
      </c>
      <c r="D94" s="115">
        <v>0</v>
      </c>
      <c r="E94" s="115">
        <v>0</v>
      </c>
      <c r="F94" s="115">
        <v>0</v>
      </c>
      <c r="G94" s="115">
        <v>0</v>
      </c>
      <c r="H94" s="115">
        <v>0</v>
      </c>
      <c r="I94" s="115">
        <v>0</v>
      </c>
      <c r="J94" s="115">
        <v>0</v>
      </c>
      <c r="K94" s="115">
        <v>0</v>
      </c>
      <c r="L94" s="107">
        <v>0</v>
      </c>
      <c r="M94" s="115">
        <v>0</v>
      </c>
      <c r="N94" s="115">
        <v>0</v>
      </c>
      <c r="O94" s="115">
        <v>0</v>
      </c>
      <c r="P94" s="115">
        <v>0</v>
      </c>
      <c r="Q94" s="115">
        <v>0</v>
      </c>
      <c r="R94" s="115">
        <v>0</v>
      </c>
      <c r="S94" s="115">
        <v>0</v>
      </c>
      <c r="T94" s="115">
        <v>0</v>
      </c>
      <c r="U94" s="115">
        <v>0</v>
      </c>
      <c r="V94" s="115">
        <v>0</v>
      </c>
      <c r="W94" s="115">
        <v>0</v>
      </c>
      <c r="X94" s="115">
        <v>0</v>
      </c>
      <c r="Y94" s="115">
        <v>0</v>
      </c>
      <c r="Z94" s="115"/>
      <c r="AA94" s="115">
        <v>0</v>
      </c>
      <c r="AB94" s="115">
        <v>0</v>
      </c>
      <c r="AC94" s="115">
        <v>0</v>
      </c>
      <c r="AD94" s="115">
        <v>0</v>
      </c>
      <c r="AE94" s="115">
        <v>0</v>
      </c>
      <c r="AF94" s="115">
        <v>0</v>
      </c>
      <c r="AG94" s="115">
        <v>0</v>
      </c>
      <c r="AH94" s="115">
        <v>0</v>
      </c>
      <c r="AI94" s="115">
        <v>0</v>
      </c>
      <c r="AJ94" s="115">
        <v>0</v>
      </c>
      <c r="AK94" s="115">
        <v>0</v>
      </c>
      <c r="AL94" s="115">
        <v>0</v>
      </c>
      <c r="AM94" s="54"/>
      <c r="AN94" s="54"/>
      <c r="AO94" s="54"/>
      <c r="AP94" s="54"/>
      <c r="AQ94" s="54"/>
      <c r="AR94" s="54"/>
      <c r="AS94" s="107"/>
      <c r="AT94" s="54"/>
      <c r="AU94" s="54"/>
      <c r="AV94" s="54"/>
      <c r="AW94" s="54"/>
      <c r="AX94" s="54"/>
      <c r="AY94" s="54"/>
      <c r="AZ94" s="107"/>
      <c r="BA94" s="54"/>
      <c r="BB94" s="54"/>
      <c r="BC94" s="54"/>
      <c r="BD94" s="54"/>
      <c r="BE94" s="54"/>
      <c r="BF94" s="54"/>
      <c r="BG94" s="54"/>
      <c r="BH94" s="107"/>
      <c r="BI94" s="54"/>
      <c r="BJ94" s="54"/>
      <c r="BK94" s="54"/>
      <c r="BL94" s="54"/>
      <c r="BM94" s="54"/>
      <c r="BN94" s="54"/>
      <c r="BO94" s="54"/>
      <c r="BP94" s="54"/>
      <c r="BQ94" s="54"/>
      <c r="BR94" s="54"/>
      <c r="BS94" s="54"/>
      <c r="BT94" s="54"/>
      <c r="BU94" s="54"/>
      <c r="BV94" s="54"/>
      <c r="BW94" s="54"/>
      <c r="BX94" s="54"/>
      <c r="BY94" s="54"/>
      <c r="BZ94" s="54"/>
      <c r="CA94" s="54"/>
      <c r="CB94" s="54"/>
      <c r="CC94" s="54"/>
      <c r="CD94" s="107"/>
      <c r="CE94" s="54"/>
      <c r="CF94" s="54"/>
      <c r="CG94" s="54"/>
      <c r="CH94" s="54"/>
      <c r="CI94" s="54"/>
      <c r="CJ94" s="54"/>
      <c r="CK94" s="54"/>
      <c r="CL94" s="54"/>
      <c r="CM94" s="54"/>
      <c r="CN94" s="54"/>
      <c r="CO94" s="54"/>
      <c r="CP94" s="54"/>
      <c r="CQ94" s="54"/>
      <c r="CR94" s="54"/>
      <c r="CS94" s="54"/>
      <c r="CT94" s="54"/>
      <c r="CU94" s="54"/>
      <c r="CV94" s="54"/>
      <c r="CW94" s="107"/>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row>
    <row r="95" spans="1:131">
      <c r="A95" s="9"/>
      <c r="B95" s="9" t="s">
        <v>58</v>
      </c>
      <c r="C95" s="115">
        <v>0</v>
      </c>
      <c r="D95" s="115">
        <v>0</v>
      </c>
      <c r="E95" s="115">
        <v>0</v>
      </c>
      <c r="F95" s="115">
        <v>0</v>
      </c>
      <c r="G95" s="115">
        <v>0</v>
      </c>
      <c r="H95" s="115">
        <v>0</v>
      </c>
      <c r="I95" s="115">
        <v>0</v>
      </c>
      <c r="J95" s="115">
        <v>0</v>
      </c>
      <c r="K95" s="115">
        <v>0</v>
      </c>
      <c r="L95" s="116">
        <v>0</v>
      </c>
      <c r="M95" s="115">
        <v>0</v>
      </c>
      <c r="N95" s="115">
        <v>0</v>
      </c>
      <c r="O95" s="115">
        <v>0</v>
      </c>
      <c r="P95" s="115">
        <v>0</v>
      </c>
      <c r="Q95" s="115">
        <v>0</v>
      </c>
      <c r="R95" s="115">
        <v>0</v>
      </c>
      <c r="S95" s="115">
        <v>0</v>
      </c>
      <c r="T95" s="115">
        <v>0</v>
      </c>
      <c r="U95" s="115">
        <v>0</v>
      </c>
      <c r="V95" s="115">
        <v>0</v>
      </c>
      <c r="W95" s="115">
        <v>0</v>
      </c>
      <c r="X95" s="115">
        <v>0</v>
      </c>
      <c r="Y95" s="115">
        <v>0</v>
      </c>
      <c r="Z95" s="115"/>
      <c r="AA95" s="115">
        <v>0</v>
      </c>
      <c r="AB95" s="115">
        <v>0</v>
      </c>
      <c r="AC95" s="115">
        <v>0</v>
      </c>
      <c r="AD95" s="115">
        <v>0</v>
      </c>
      <c r="AE95" s="115">
        <v>0</v>
      </c>
      <c r="AF95" s="115">
        <v>0</v>
      </c>
      <c r="AG95" s="115">
        <v>0</v>
      </c>
      <c r="AH95" s="115">
        <v>0</v>
      </c>
      <c r="AI95" s="115">
        <v>0</v>
      </c>
      <c r="AJ95" s="115">
        <v>0</v>
      </c>
      <c r="AK95" s="115">
        <v>0</v>
      </c>
      <c r="AL95" s="115">
        <v>0</v>
      </c>
      <c r="AM95" s="54"/>
      <c r="AN95" s="54"/>
      <c r="AO95" s="54"/>
      <c r="AP95" s="54"/>
      <c r="AQ95" s="54"/>
      <c r="AR95" s="54"/>
      <c r="AS95" s="54"/>
      <c r="AT95" s="54"/>
      <c r="AU95" s="54"/>
      <c r="AV95" s="54"/>
      <c r="AW95" s="54"/>
      <c r="AX95" s="54"/>
      <c r="AY95" s="54"/>
      <c r="AZ95" s="54"/>
      <c r="BA95" s="54"/>
      <c r="BB95" s="54"/>
      <c r="BC95" s="54"/>
      <c r="BD95" s="54"/>
      <c r="BE95" s="54"/>
      <c r="BF95" s="54"/>
      <c r="BG95" s="54"/>
      <c r="BH95" s="54"/>
      <c r="BI95" s="54"/>
      <c r="BJ95" s="54"/>
      <c r="BK95" s="54"/>
      <c r="BL95" s="54"/>
      <c r="BM95" s="54"/>
      <c r="BN95" s="54"/>
      <c r="BO95" s="54"/>
      <c r="BP95" s="54"/>
      <c r="BQ95" s="54"/>
      <c r="BR95" s="54"/>
      <c r="BS95" s="54"/>
      <c r="BT95" s="54"/>
      <c r="BU95" s="54"/>
      <c r="BV95" s="54"/>
      <c r="BW95" s="54"/>
      <c r="BX95" s="54"/>
      <c r="BY95" s="54"/>
      <c r="BZ95" s="54"/>
      <c r="CA95" s="54"/>
      <c r="CB95" s="54"/>
      <c r="CC95" s="54"/>
      <c r="CD95" s="54"/>
      <c r="CE95" s="54"/>
      <c r="CF95" s="54"/>
      <c r="CG95" s="54"/>
      <c r="CH95" s="54"/>
      <c r="CI95" s="54"/>
      <c r="CJ95" s="54"/>
      <c r="CK95" s="54"/>
      <c r="CL95" s="54"/>
      <c r="CM95" s="54"/>
      <c r="CN95" s="54"/>
      <c r="CO95" s="54"/>
      <c r="CP95" s="54"/>
      <c r="CQ95" s="54"/>
      <c r="CR95" s="54"/>
      <c r="CS95" s="54"/>
      <c r="CT95" s="54"/>
      <c r="CU95" s="54"/>
      <c r="CV95" s="54"/>
      <c r="CW95" s="54"/>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row>
    <row r="96" spans="1:131">
      <c r="A96" s="9"/>
      <c r="B96" s="9" t="s">
        <v>61</v>
      </c>
      <c r="C96" s="115">
        <v>0</v>
      </c>
      <c r="D96" s="115">
        <v>0</v>
      </c>
      <c r="E96" s="115">
        <v>0</v>
      </c>
      <c r="F96" s="115">
        <v>0</v>
      </c>
      <c r="G96" s="115">
        <v>0</v>
      </c>
      <c r="H96" s="115">
        <v>0</v>
      </c>
      <c r="I96" s="115">
        <v>0</v>
      </c>
      <c r="J96" s="115">
        <v>0</v>
      </c>
      <c r="K96" s="115">
        <v>0</v>
      </c>
      <c r="L96" s="116">
        <v>0</v>
      </c>
      <c r="M96" s="115">
        <v>0</v>
      </c>
      <c r="N96" s="115">
        <v>0</v>
      </c>
      <c r="O96" s="115">
        <v>0</v>
      </c>
      <c r="P96" s="115">
        <v>0</v>
      </c>
      <c r="Q96" s="115">
        <v>0</v>
      </c>
      <c r="R96" s="115">
        <v>0</v>
      </c>
      <c r="S96" s="115">
        <v>0</v>
      </c>
      <c r="T96" s="115">
        <v>0</v>
      </c>
      <c r="U96" s="115">
        <v>0</v>
      </c>
      <c r="V96" s="115">
        <v>0</v>
      </c>
      <c r="W96" s="115">
        <v>0</v>
      </c>
      <c r="X96" s="115">
        <v>0</v>
      </c>
      <c r="Y96" s="115">
        <v>0</v>
      </c>
      <c r="Z96" s="115"/>
      <c r="AA96" s="115">
        <v>0</v>
      </c>
      <c r="AB96" s="115">
        <v>0</v>
      </c>
      <c r="AC96" s="115">
        <v>0</v>
      </c>
      <c r="AD96" s="115">
        <v>0</v>
      </c>
      <c r="AE96" s="115">
        <v>0</v>
      </c>
      <c r="AF96" s="115">
        <v>0</v>
      </c>
      <c r="AG96" s="115">
        <v>0</v>
      </c>
      <c r="AH96" s="115">
        <v>0</v>
      </c>
      <c r="AI96" s="115">
        <v>0</v>
      </c>
      <c r="AJ96" s="115">
        <v>0</v>
      </c>
      <c r="AK96" s="115">
        <v>0</v>
      </c>
      <c r="AL96" s="115">
        <v>0</v>
      </c>
      <c r="AM96" s="54"/>
      <c r="AN96" s="54"/>
      <c r="AO96" s="54"/>
      <c r="AP96" s="54"/>
      <c r="AQ96" s="54"/>
      <c r="AR96" s="54"/>
      <c r="AS96" s="54"/>
      <c r="AT96" s="54"/>
      <c r="AU96" s="54"/>
      <c r="AV96" s="54"/>
      <c r="AW96" s="54"/>
      <c r="AX96" s="54"/>
      <c r="AY96" s="54"/>
      <c r="AZ96" s="54"/>
      <c r="BA96" s="54"/>
      <c r="BB96" s="54"/>
      <c r="BC96" s="54"/>
      <c r="BD96" s="54"/>
      <c r="BE96" s="54"/>
      <c r="BF96" s="54"/>
      <c r="BG96" s="54"/>
      <c r="BH96" s="54"/>
      <c r="BI96" s="54"/>
      <c r="BJ96" s="54"/>
      <c r="BK96" s="54"/>
      <c r="BL96" s="54"/>
      <c r="BM96" s="54"/>
      <c r="BN96" s="54"/>
      <c r="BO96" s="54"/>
      <c r="BP96" s="54"/>
      <c r="BQ96" s="54"/>
      <c r="BR96" s="54"/>
      <c r="BS96" s="54"/>
      <c r="BT96" s="54"/>
      <c r="BU96" s="54"/>
      <c r="BV96" s="54"/>
      <c r="BW96" s="54"/>
      <c r="BX96" s="54"/>
      <c r="BY96" s="54"/>
      <c r="BZ96" s="54"/>
      <c r="CA96" s="54"/>
      <c r="CB96" s="54"/>
      <c r="CC96" s="54"/>
      <c r="CD96" s="54"/>
      <c r="CE96" s="54"/>
      <c r="CF96" s="54"/>
      <c r="CG96" s="54"/>
      <c r="CH96" s="54"/>
      <c r="CI96" s="54"/>
      <c r="CJ96" s="54"/>
      <c r="CK96" s="54"/>
      <c r="CL96" s="54"/>
      <c r="CM96" s="54"/>
      <c r="CN96" s="54"/>
      <c r="CO96" s="54"/>
      <c r="CP96" s="54"/>
      <c r="CQ96" s="54"/>
      <c r="CR96" s="54"/>
      <c r="CS96" s="54"/>
      <c r="CT96" s="54"/>
      <c r="CU96" s="54"/>
      <c r="CV96" s="54"/>
      <c r="CW96" s="54"/>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row>
    <row r="97" spans="1:131">
      <c r="A97" s="9"/>
      <c r="B97" s="9" t="s">
        <v>64</v>
      </c>
      <c r="C97" s="115">
        <v>0</v>
      </c>
      <c r="D97" s="115">
        <v>0</v>
      </c>
      <c r="E97" s="115">
        <v>0</v>
      </c>
      <c r="F97" s="115">
        <v>0</v>
      </c>
      <c r="G97" s="115">
        <v>0</v>
      </c>
      <c r="H97" s="115">
        <v>0</v>
      </c>
      <c r="I97" s="115">
        <v>0</v>
      </c>
      <c r="J97" s="115">
        <v>0</v>
      </c>
      <c r="K97" s="115">
        <v>0</v>
      </c>
      <c r="L97" s="116">
        <v>0</v>
      </c>
      <c r="M97" s="115">
        <v>0</v>
      </c>
      <c r="N97" s="115">
        <v>0</v>
      </c>
      <c r="O97" s="115">
        <v>0</v>
      </c>
      <c r="P97" s="115">
        <v>0</v>
      </c>
      <c r="Q97" s="115">
        <v>0</v>
      </c>
      <c r="R97" s="115">
        <v>0</v>
      </c>
      <c r="S97" s="115">
        <v>0</v>
      </c>
      <c r="T97" s="115">
        <v>0</v>
      </c>
      <c r="U97" s="115">
        <v>0</v>
      </c>
      <c r="V97" s="115">
        <v>0</v>
      </c>
      <c r="W97" s="115">
        <v>0</v>
      </c>
      <c r="X97" s="115">
        <v>0</v>
      </c>
      <c r="Y97" s="115">
        <v>0</v>
      </c>
      <c r="Z97" s="115"/>
      <c r="AA97" s="115">
        <v>0</v>
      </c>
      <c r="AB97" s="115">
        <v>0</v>
      </c>
      <c r="AC97" s="115">
        <v>0</v>
      </c>
      <c r="AD97" s="115">
        <v>0</v>
      </c>
      <c r="AE97" s="115">
        <v>0</v>
      </c>
      <c r="AF97" s="115">
        <v>0</v>
      </c>
      <c r="AG97" s="115">
        <v>0</v>
      </c>
      <c r="AH97" s="115">
        <v>0</v>
      </c>
      <c r="AI97" s="115">
        <v>0</v>
      </c>
      <c r="AJ97" s="115">
        <v>0</v>
      </c>
      <c r="AK97" s="115">
        <v>0</v>
      </c>
      <c r="AL97" s="115">
        <v>0</v>
      </c>
      <c r="AM97" s="54"/>
      <c r="AN97" s="54"/>
      <c r="AO97" s="54"/>
      <c r="AP97" s="54"/>
      <c r="AQ97" s="54"/>
      <c r="AR97" s="54"/>
      <c r="AS97" s="54"/>
      <c r="AT97" s="54"/>
      <c r="AU97" s="54"/>
      <c r="AV97" s="54"/>
      <c r="AW97" s="54"/>
      <c r="AX97" s="54"/>
      <c r="AY97" s="54"/>
      <c r="AZ97" s="54"/>
      <c r="BA97" s="54"/>
      <c r="BB97" s="54"/>
      <c r="BC97" s="54"/>
      <c r="BD97" s="54"/>
      <c r="BE97" s="54"/>
      <c r="BF97" s="54"/>
      <c r="BG97" s="54"/>
      <c r="BH97" s="54"/>
      <c r="BI97" s="54"/>
      <c r="BJ97" s="54"/>
      <c r="BK97" s="54"/>
      <c r="BL97" s="54"/>
      <c r="BM97" s="54"/>
      <c r="BN97" s="54"/>
      <c r="BO97" s="54"/>
      <c r="BP97" s="54"/>
      <c r="BQ97" s="54"/>
      <c r="BR97" s="54"/>
      <c r="BS97" s="54"/>
      <c r="BT97" s="54"/>
      <c r="BU97" s="54"/>
      <c r="BV97" s="54"/>
      <c r="BW97" s="54"/>
      <c r="BX97" s="54"/>
      <c r="BY97" s="54"/>
      <c r="BZ97" s="54"/>
      <c r="CA97" s="54"/>
      <c r="CB97" s="54"/>
      <c r="CC97" s="54"/>
      <c r="CD97" s="54"/>
      <c r="CE97" s="54"/>
      <c r="CF97" s="54"/>
      <c r="CG97" s="54"/>
      <c r="CH97" s="54"/>
      <c r="CI97" s="54"/>
      <c r="CJ97" s="54"/>
      <c r="CK97" s="54"/>
      <c r="CL97" s="54"/>
      <c r="CM97" s="54"/>
      <c r="CN97" s="54"/>
      <c r="CO97" s="54"/>
      <c r="CP97" s="54"/>
      <c r="CQ97" s="54"/>
      <c r="CR97" s="54"/>
      <c r="CS97" s="54"/>
      <c r="CT97" s="54"/>
      <c r="CU97" s="54"/>
      <c r="CV97" s="54"/>
      <c r="CW97" s="54"/>
      <c r="CX97" s="9"/>
      <c r="CY97" s="9"/>
      <c r="CZ97" s="9"/>
      <c r="DA97" s="9"/>
      <c r="DB97" s="9"/>
      <c r="DC97" s="9"/>
      <c r="DD97" s="9"/>
      <c r="DE97" s="9"/>
      <c r="DF97" s="9"/>
      <c r="DG97" s="9"/>
      <c r="DH97" s="9"/>
      <c r="DI97" s="9"/>
      <c r="DJ97" s="9"/>
      <c r="DK97" s="9"/>
      <c r="DL97" s="9"/>
      <c r="DM97" s="9"/>
      <c r="DN97" s="9"/>
      <c r="DO97" s="9"/>
      <c r="DP97" s="9"/>
      <c r="DQ97" s="9"/>
      <c r="DR97" s="9"/>
      <c r="DS97" s="9"/>
      <c r="DT97" s="9"/>
      <c r="DU97" s="9"/>
      <c r="DV97" s="9"/>
      <c r="DW97" s="9"/>
      <c r="DX97" s="9"/>
      <c r="DY97" s="9"/>
      <c r="DZ97" s="9"/>
      <c r="EA97" s="9"/>
    </row>
    <row r="98" spans="1:131">
      <c r="A98" s="9"/>
      <c r="B98" s="9" t="s">
        <v>67</v>
      </c>
      <c r="C98" s="115">
        <v>0</v>
      </c>
      <c r="D98" s="115">
        <v>0</v>
      </c>
      <c r="E98" s="115">
        <v>0</v>
      </c>
      <c r="F98" s="115">
        <v>0</v>
      </c>
      <c r="G98" s="115">
        <v>0</v>
      </c>
      <c r="H98" s="115">
        <v>0</v>
      </c>
      <c r="I98" s="115">
        <v>0</v>
      </c>
      <c r="J98" s="115">
        <v>0</v>
      </c>
      <c r="K98" s="115">
        <v>0</v>
      </c>
      <c r="L98" s="116">
        <v>0</v>
      </c>
      <c r="M98" s="115">
        <v>0</v>
      </c>
      <c r="N98" s="115">
        <v>0</v>
      </c>
      <c r="O98" s="115">
        <v>0</v>
      </c>
      <c r="P98" s="115">
        <v>0</v>
      </c>
      <c r="Q98" s="115">
        <v>0</v>
      </c>
      <c r="R98" s="115">
        <v>0</v>
      </c>
      <c r="S98" s="115">
        <v>0</v>
      </c>
      <c r="T98" s="115">
        <v>0</v>
      </c>
      <c r="U98" s="115">
        <v>0</v>
      </c>
      <c r="V98" s="115">
        <v>0</v>
      </c>
      <c r="W98" s="115">
        <v>0</v>
      </c>
      <c r="X98" s="115">
        <v>0</v>
      </c>
      <c r="Y98" s="115">
        <v>0</v>
      </c>
      <c r="Z98" s="115"/>
      <c r="AA98" s="115">
        <v>0</v>
      </c>
      <c r="AB98" s="115">
        <v>0</v>
      </c>
      <c r="AC98" s="115">
        <v>0</v>
      </c>
      <c r="AD98" s="115">
        <v>0</v>
      </c>
      <c r="AE98" s="115">
        <v>0</v>
      </c>
      <c r="AF98" s="115">
        <v>0</v>
      </c>
      <c r="AG98" s="115">
        <v>0</v>
      </c>
      <c r="AH98" s="115">
        <v>0</v>
      </c>
      <c r="AI98" s="115">
        <v>0</v>
      </c>
      <c r="AJ98" s="115">
        <v>0</v>
      </c>
      <c r="AK98" s="115">
        <v>0</v>
      </c>
      <c r="AL98" s="115">
        <v>0</v>
      </c>
      <c r="AM98" s="54"/>
      <c r="AN98" s="54"/>
      <c r="AO98" s="54"/>
      <c r="AP98" s="54"/>
      <c r="AQ98" s="54"/>
      <c r="AR98" s="54"/>
      <c r="AS98" s="54"/>
      <c r="AT98" s="54"/>
      <c r="AU98" s="54"/>
      <c r="AV98" s="54"/>
      <c r="AW98" s="54"/>
      <c r="AX98" s="54"/>
      <c r="AY98" s="54"/>
      <c r="AZ98" s="54"/>
      <c r="BA98" s="54"/>
      <c r="BB98" s="54"/>
      <c r="BC98" s="54"/>
      <c r="BD98" s="54"/>
      <c r="BE98" s="54"/>
      <c r="BF98" s="54"/>
      <c r="BG98" s="54"/>
      <c r="BH98" s="54"/>
      <c r="BI98" s="54"/>
      <c r="BJ98" s="54"/>
      <c r="BK98" s="54"/>
      <c r="BL98" s="54"/>
      <c r="BM98" s="54"/>
      <c r="BN98" s="54"/>
      <c r="BO98" s="54"/>
      <c r="BP98" s="54"/>
      <c r="BQ98" s="54"/>
      <c r="BR98" s="54"/>
      <c r="BS98" s="54"/>
      <c r="BT98" s="54"/>
      <c r="BU98" s="54"/>
      <c r="BV98" s="54"/>
      <c r="BW98" s="54"/>
      <c r="BX98" s="54"/>
      <c r="BY98" s="54"/>
      <c r="BZ98" s="54"/>
      <c r="CA98" s="54"/>
      <c r="CB98" s="54"/>
      <c r="CC98" s="54"/>
      <c r="CD98" s="54"/>
      <c r="CE98" s="54"/>
      <c r="CF98" s="54"/>
      <c r="CG98" s="54"/>
      <c r="CH98" s="54"/>
      <c r="CI98" s="54"/>
      <c r="CJ98" s="54"/>
      <c r="CK98" s="54"/>
      <c r="CL98" s="54"/>
      <c r="CM98" s="54"/>
      <c r="CN98" s="54"/>
      <c r="CO98" s="54"/>
      <c r="CP98" s="54"/>
      <c r="CQ98" s="54"/>
      <c r="CR98" s="54"/>
      <c r="CS98" s="54"/>
      <c r="CT98" s="54"/>
      <c r="CU98" s="54"/>
      <c r="CV98" s="54"/>
      <c r="CW98" s="54"/>
      <c r="CX98" s="9"/>
      <c r="CY98" s="9"/>
      <c r="CZ98" s="9"/>
      <c r="DA98" s="9"/>
      <c r="DB98" s="9"/>
      <c r="DC98" s="9"/>
      <c r="DD98" s="9"/>
      <c r="DE98" s="9"/>
      <c r="DF98" s="9"/>
      <c r="DG98" s="9"/>
      <c r="DH98" s="9"/>
      <c r="DI98" s="9"/>
      <c r="DJ98" s="9"/>
      <c r="DK98" s="9"/>
      <c r="DL98" s="9"/>
      <c r="DM98" s="9"/>
      <c r="DN98" s="9"/>
      <c r="DO98" s="9"/>
      <c r="DP98" s="9"/>
      <c r="DQ98" s="9"/>
      <c r="DR98" s="9"/>
      <c r="DS98" s="9"/>
      <c r="DT98" s="9"/>
      <c r="DU98" s="9"/>
      <c r="DV98" s="9"/>
      <c r="DW98" s="9"/>
      <c r="DX98" s="9"/>
      <c r="DY98" s="9"/>
      <c r="DZ98" s="9"/>
      <c r="EA98" s="9"/>
    </row>
    <row r="99" spans="1:131">
      <c r="A99" s="9"/>
      <c r="B99" s="9" t="s">
        <v>70</v>
      </c>
      <c r="C99" s="115">
        <v>0</v>
      </c>
      <c r="D99" s="115">
        <v>0</v>
      </c>
      <c r="E99" s="115">
        <v>0</v>
      </c>
      <c r="F99" s="115">
        <v>0</v>
      </c>
      <c r="G99" s="115">
        <v>0</v>
      </c>
      <c r="H99" s="115">
        <v>0</v>
      </c>
      <c r="I99" s="115">
        <v>0</v>
      </c>
      <c r="J99" s="115">
        <v>0</v>
      </c>
      <c r="K99" s="115">
        <v>0</v>
      </c>
      <c r="L99" s="116">
        <v>0</v>
      </c>
      <c r="M99" s="115">
        <v>0</v>
      </c>
      <c r="N99" s="115">
        <v>0</v>
      </c>
      <c r="O99" s="115">
        <v>0</v>
      </c>
      <c r="P99" s="115">
        <v>0</v>
      </c>
      <c r="Q99" s="115">
        <v>0</v>
      </c>
      <c r="R99" s="115">
        <v>0</v>
      </c>
      <c r="S99" s="115">
        <v>0</v>
      </c>
      <c r="T99" s="115">
        <v>0</v>
      </c>
      <c r="U99" s="115">
        <v>0</v>
      </c>
      <c r="V99" s="115">
        <v>0</v>
      </c>
      <c r="W99" s="115">
        <v>0</v>
      </c>
      <c r="X99" s="115">
        <v>0</v>
      </c>
      <c r="Y99" s="115">
        <v>0</v>
      </c>
      <c r="Z99" s="115"/>
      <c r="AA99" s="115">
        <v>0</v>
      </c>
      <c r="AB99" s="115">
        <v>0</v>
      </c>
      <c r="AC99" s="115">
        <v>0</v>
      </c>
      <c r="AD99" s="115">
        <v>0</v>
      </c>
      <c r="AE99" s="115">
        <v>0</v>
      </c>
      <c r="AF99" s="115">
        <v>0</v>
      </c>
      <c r="AG99" s="115">
        <v>0</v>
      </c>
      <c r="AH99" s="115">
        <v>0</v>
      </c>
      <c r="AI99" s="115">
        <v>0</v>
      </c>
      <c r="AJ99" s="115">
        <v>0</v>
      </c>
      <c r="AK99" s="115">
        <v>0</v>
      </c>
      <c r="AL99" s="115">
        <v>0</v>
      </c>
      <c r="AM99" s="54"/>
      <c r="AN99" s="54"/>
      <c r="AO99" s="54"/>
      <c r="AP99" s="54"/>
      <c r="AQ99" s="54"/>
      <c r="AR99" s="54"/>
      <c r="AS99" s="54"/>
      <c r="AT99" s="54"/>
      <c r="AU99" s="54"/>
      <c r="AV99" s="54"/>
      <c r="AW99" s="54"/>
      <c r="AX99" s="54"/>
      <c r="AY99" s="54"/>
      <c r="AZ99" s="54"/>
      <c r="BA99" s="54"/>
      <c r="BB99" s="54"/>
      <c r="BC99" s="54"/>
      <c r="BD99" s="54"/>
      <c r="BE99" s="54"/>
      <c r="BF99" s="54"/>
      <c r="BG99" s="54"/>
      <c r="BH99" s="54"/>
      <c r="BI99" s="54"/>
      <c r="BJ99" s="54"/>
      <c r="BK99" s="54"/>
      <c r="BL99" s="54"/>
      <c r="BM99" s="54"/>
      <c r="BN99" s="54"/>
      <c r="BO99" s="54"/>
      <c r="BP99" s="54"/>
      <c r="BQ99" s="54"/>
      <c r="BR99" s="54"/>
      <c r="BS99" s="54"/>
      <c r="BT99" s="54"/>
      <c r="BU99" s="54"/>
      <c r="BV99" s="54"/>
      <c r="BW99" s="54"/>
      <c r="BX99" s="54"/>
      <c r="BY99" s="54"/>
      <c r="BZ99" s="54"/>
      <c r="CA99" s="54"/>
      <c r="CB99" s="54"/>
      <c r="CC99" s="54"/>
      <c r="CD99" s="54"/>
      <c r="CE99" s="54"/>
      <c r="CF99" s="54"/>
      <c r="CG99" s="54"/>
      <c r="CH99" s="54"/>
      <c r="CI99" s="54"/>
      <c r="CJ99" s="54"/>
      <c r="CK99" s="54"/>
      <c r="CL99" s="54"/>
      <c r="CM99" s="54"/>
      <c r="CN99" s="54"/>
      <c r="CO99" s="54"/>
      <c r="CP99" s="54"/>
      <c r="CQ99" s="54"/>
      <c r="CR99" s="54"/>
      <c r="CS99" s="54"/>
      <c r="CT99" s="54"/>
      <c r="CU99" s="54"/>
      <c r="CV99" s="54"/>
      <c r="CW99" s="54"/>
      <c r="CX99" s="9"/>
      <c r="CY99" s="9"/>
      <c r="CZ99" s="9"/>
      <c r="DA99" s="9"/>
      <c r="DB99" s="9"/>
      <c r="DC99" s="9"/>
      <c r="DD99" s="9"/>
      <c r="DE99" s="9"/>
      <c r="DF99" s="9"/>
      <c r="DG99" s="9"/>
      <c r="DH99" s="9"/>
      <c r="DI99" s="9"/>
      <c r="DJ99" s="9"/>
      <c r="DK99" s="9"/>
      <c r="DL99" s="9"/>
      <c r="DM99" s="9"/>
      <c r="DN99" s="9"/>
      <c r="DO99" s="9"/>
      <c r="DP99" s="9"/>
      <c r="DQ99" s="9"/>
      <c r="DR99" s="9"/>
      <c r="DS99" s="9"/>
      <c r="DT99" s="9"/>
      <c r="DU99" s="9"/>
      <c r="DV99" s="9"/>
      <c r="DW99" s="9"/>
      <c r="DX99" s="9"/>
      <c r="DY99" s="9"/>
      <c r="DZ99" s="9"/>
      <c r="EA99" s="9"/>
    </row>
    <row r="100" spans="1:131">
      <c r="A100" s="9"/>
      <c r="B100" s="9" t="s">
        <v>73</v>
      </c>
      <c r="C100" s="115">
        <v>0</v>
      </c>
      <c r="D100" s="115">
        <v>0</v>
      </c>
      <c r="E100" s="115">
        <v>0</v>
      </c>
      <c r="F100" s="115">
        <v>0</v>
      </c>
      <c r="G100" s="115">
        <v>0</v>
      </c>
      <c r="H100" s="115">
        <v>0</v>
      </c>
      <c r="I100" s="115">
        <v>0</v>
      </c>
      <c r="J100" s="115">
        <v>0</v>
      </c>
      <c r="K100" s="115">
        <v>0</v>
      </c>
      <c r="L100" s="116">
        <v>0</v>
      </c>
      <c r="M100" s="115">
        <v>0</v>
      </c>
      <c r="N100" s="115">
        <v>0</v>
      </c>
      <c r="O100" s="115">
        <v>0</v>
      </c>
      <c r="P100" s="115">
        <v>0</v>
      </c>
      <c r="Q100" s="115">
        <v>0</v>
      </c>
      <c r="R100" s="115">
        <v>0</v>
      </c>
      <c r="S100" s="115">
        <v>0</v>
      </c>
      <c r="T100" s="115">
        <v>0</v>
      </c>
      <c r="U100" s="115">
        <v>0</v>
      </c>
      <c r="V100" s="115">
        <v>0</v>
      </c>
      <c r="W100" s="115">
        <v>0</v>
      </c>
      <c r="X100" s="115">
        <v>0</v>
      </c>
      <c r="Y100" s="115">
        <v>0</v>
      </c>
      <c r="Z100" s="115"/>
      <c r="AA100" s="115">
        <v>0</v>
      </c>
      <c r="AB100" s="115">
        <v>0</v>
      </c>
      <c r="AC100" s="115">
        <v>0</v>
      </c>
      <c r="AD100" s="115">
        <v>0</v>
      </c>
      <c r="AE100" s="115">
        <v>0</v>
      </c>
      <c r="AF100" s="115">
        <v>0</v>
      </c>
      <c r="AG100" s="115">
        <v>0</v>
      </c>
      <c r="AH100" s="115">
        <v>0</v>
      </c>
      <c r="AI100" s="115">
        <v>0</v>
      </c>
      <c r="AJ100" s="115">
        <v>0</v>
      </c>
      <c r="AK100" s="115">
        <v>0</v>
      </c>
      <c r="AL100" s="115">
        <v>0</v>
      </c>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c r="BI100" s="54"/>
      <c r="BJ100" s="54"/>
      <c r="BK100" s="54"/>
      <c r="BL100" s="54"/>
      <c r="BM100" s="54"/>
      <c r="BN100" s="54"/>
      <c r="BO100" s="54"/>
      <c r="BP100" s="54"/>
      <c r="BQ100" s="54"/>
      <c r="BR100" s="54"/>
      <c r="BS100" s="54"/>
      <c r="BT100" s="54"/>
      <c r="BU100" s="54"/>
      <c r="BV100" s="54"/>
      <c r="BW100" s="54"/>
      <c r="BX100" s="54"/>
      <c r="BY100" s="54"/>
      <c r="BZ100" s="54"/>
      <c r="CA100" s="54"/>
      <c r="CB100" s="54"/>
      <c r="CC100" s="54"/>
      <c r="CD100" s="54"/>
      <c r="CE100" s="54"/>
      <c r="CF100" s="54"/>
      <c r="CG100" s="54"/>
      <c r="CH100" s="54"/>
      <c r="CI100" s="54"/>
      <c r="CJ100" s="54"/>
      <c r="CK100" s="54"/>
      <c r="CL100" s="54"/>
      <c r="CM100" s="54"/>
      <c r="CN100" s="54"/>
      <c r="CO100" s="54"/>
      <c r="CP100" s="54"/>
      <c r="CQ100" s="54"/>
      <c r="CR100" s="54"/>
      <c r="CS100" s="54"/>
      <c r="CT100" s="54"/>
      <c r="CU100" s="54"/>
      <c r="CV100" s="54"/>
      <c r="CW100" s="54"/>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row>
    <row r="101" spans="1:131">
      <c r="A101" s="9"/>
      <c r="B101" s="9" t="s">
        <v>76</v>
      </c>
      <c r="C101" s="115">
        <v>0</v>
      </c>
      <c r="D101" s="115">
        <v>0</v>
      </c>
      <c r="E101" s="115">
        <v>0</v>
      </c>
      <c r="F101" s="115">
        <v>0</v>
      </c>
      <c r="G101" s="115">
        <v>0</v>
      </c>
      <c r="H101" s="115">
        <v>0</v>
      </c>
      <c r="I101" s="115">
        <v>0</v>
      </c>
      <c r="J101" s="115">
        <v>0</v>
      </c>
      <c r="K101" s="115">
        <v>0</v>
      </c>
      <c r="L101" s="116">
        <v>0</v>
      </c>
      <c r="M101" s="115">
        <v>0</v>
      </c>
      <c r="N101" s="115">
        <v>0</v>
      </c>
      <c r="O101" s="115">
        <v>0</v>
      </c>
      <c r="P101" s="115">
        <v>0</v>
      </c>
      <c r="Q101" s="115">
        <v>0</v>
      </c>
      <c r="R101" s="115">
        <v>0</v>
      </c>
      <c r="S101" s="115">
        <v>0</v>
      </c>
      <c r="T101" s="115">
        <v>0</v>
      </c>
      <c r="U101" s="115">
        <v>0</v>
      </c>
      <c r="V101" s="115">
        <v>0</v>
      </c>
      <c r="W101" s="115">
        <v>0</v>
      </c>
      <c r="X101" s="115">
        <v>0</v>
      </c>
      <c r="Y101" s="115">
        <v>0</v>
      </c>
      <c r="Z101" s="115"/>
      <c r="AA101" s="115">
        <v>0</v>
      </c>
      <c r="AB101" s="115">
        <v>0</v>
      </c>
      <c r="AC101" s="115">
        <v>0</v>
      </c>
      <c r="AD101" s="115">
        <v>0</v>
      </c>
      <c r="AE101" s="115">
        <v>0</v>
      </c>
      <c r="AF101" s="115">
        <v>0</v>
      </c>
      <c r="AG101" s="115">
        <v>0</v>
      </c>
      <c r="AH101" s="115">
        <v>0</v>
      </c>
      <c r="AI101" s="115">
        <v>0</v>
      </c>
      <c r="AJ101" s="115">
        <v>0</v>
      </c>
      <c r="AK101" s="115">
        <v>0</v>
      </c>
      <c r="AL101" s="115">
        <v>0</v>
      </c>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c r="BI101" s="54"/>
      <c r="BJ101" s="54"/>
      <c r="BK101" s="54"/>
      <c r="BL101" s="54"/>
      <c r="BM101" s="54"/>
      <c r="BN101" s="54"/>
      <c r="BO101" s="54"/>
      <c r="BP101" s="54"/>
      <c r="BQ101" s="54"/>
      <c r="BR101" s="54"/>
      <c r="BS101" s="54"/>
      <c r="BT101" s="54"/>
      <c r="BU101" s="54"/>
      <c r="BV101" s="54"/>
      <c r="BW101" s="54"/>
      <c r="BX101" s="54"/>
      <c r="BY101" s="54"/>
      <c r="BZ101" s="54"/>
      <c r="CA101" s="54"/>
      <c r="CB101" s="54"/>
      <c r="CC101" s="54"/>
      <c r="CD101" s="54"/>
      <c r="CE101" s="54"/>
      <c r="CF101" s="54"/>
      <c r="CG101" s="54"/>
      <c r="CH101" s="54"/>
      <c r="CI101" s="54"/>
      <c r="CJ101" s="54"/>
      <c r="CK101" s="54"/>
      <c r="CL101" s="54"/>
      <c r="CM101" s="54"/>
      <c r="CN101" s="54"/>
      <c r="CO101" s="54"/>
      <c r="CP101" s="54"/>
      <c r="CQ101" s="54"/>
      <c r="CR101" s="54"/>
      <c r="CS101" s="54"/>
      <c r="CT101" s="54"/>
      <c r="CU101" s="54"/>
      <c r="CV101" s="54"/>
      <c r="CW101" s="54"/>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row>
    <row r="102" spans="1:131">
      <c r="A102" s="9"/>
      <c r="B102" s="9" t="s">
        <v>79</v>
      </c>
      <c r="C102" s="54">
        <v>3496.5196614043689</v>
      </c>
      <c r="D102" s="54">
        <v>3810.133879287232</v>
      </c>
      <c r="E102" s="54">
        <v>762.02677585744652</v>
      </c>
      <c r="F102" s="54">
        <v>4572.1606551446785</v>
      </c>
      <c r="G102" s="54">
        <v>4635.1935290696529</v>
      </c>
      <c r="H102" s="54">
        <v>2752.161617563992</v>
      </c>
      <c r="I102" s="54">
        <v>11454.855461324802</v>
      </c>
      <c r="J102" s="54">
        <v>49.301087389926437</v>
      </c>
      <c r="K102" s="54">
        <v>77.871066335361405</v>
      </c>
      <c r="L102" s="107">
        <v>0.59388050734633013</v>
      </c>
      <c r="M102" s="54">
        <v>33.217354130977661</v>
      </c>
      <c r="N102" s="86">
        <v>296.56937232041139</v>
      </c>
      <c r="O102" s="86">
        <v>216.56360644973165</v>
      </c>
      <c r="P102" s="86">
        <v>175.43731431374079</v>
      </c>
      <c r="Q102" s="86">
        <v>152.31017071226066</v>
      </c>
      <c r="R102" s="86">
        <v>56.838693998727393</v>
      </c>
      <c r="S102" s="86">
        <v>37.246800085269939</v>
      </c>
      <c r="T102" s="86">
        <v>112.87069970779567</v>
      </c>
      <c r="U102" s="86">
        <v>112.62375877930843</v>
      </c>
      <c r="V102" s="86">
        <v>64.066367089116682</v>
      </c>
      <c r="W102" s="86">
        <v>138.79687605570246</v>
      </c>
      <c r="X102" s="86">
        <v>214.62460698362048</v>
      </c>
      <c r="Y102" s="86">
        <v>374.5169311508908</v>
      </c>
      <c r="Z102" s="86"/>
      <c r="AA102" s="86">
        <v>281.39575127654081</v>
      </c>
      <c r="AB102" s="86">
        <v>199.30865357192801</v>
      </c>
      <c r="AC102" s="86">
        <v>147.17899081520341</v>
      </c>
      <c r="AD102" s="86">
        <v>137.33335879649093</v>
      </c>
      <c r="AE102" s="86">
        <v>54.581904791898054</v>
      </c>
      <c r="AF102" s="86">
        <v>17.025335884212915</v>
      </c>
      <c r="AG102" s="86">
        <v>54.185768079694341</v>
      </c>
      <c r="AH102" s="86">
        <v>38.706916206238581</v>
      </c>
      <c r="AI102" s="86">
        <v>36.153615432892153</v>
      </c>
      <c r="AJ102" s="86">
        <v>85.099031537998144</v>
      </c>
      <c r="AK102" s="86">
        <v>168.99884476345485</v>
      </c>
      <c r="AL102" s="86">
        <v>324.08629260124036</v>
      </c>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c r="BL102" s="54"/>
      <c r="BM102" s="54"/>
      <c r="BN102" s="54"/>
      <c r="BO102" s="54"/>
      <c r="BP102" s="54"/>
      <c r="BQ102" s="54"/>
      <c r="BR102" s="54"/>
      <c r="BS102" s="54"/>
      <c r="BT102" s="54"/>
      <c r="BU102" s="54"/>
      <c r="BV102" s="54"/>
      <c r="BW102" s="54"/>
      <c r="BX102" s="54"/>
      <c r="BY102" s="54"/>
      <c r="BZ102" s="54"/>
      <c r="CA102" s="54"/>
      <c r="CB102" s="54"/>
      <c r="CC102" s="54"/>
      <c r="CD102" s="54"/>
      <c r="CE102" s="54"/>
      <c r="CF102" s="54"/>
      <c r="CG102" s="54"/>
      <c r="CH102" s="54"/>
      <c r="CI102" s="54"/>
      <c r="CJ102" s="54"/>
      <c r="CK102" s="54"/>
      <c r="CL102" s="54"/>
      <c r="CM102" s="54"/>
      <c r="CN102" s="54"/>
      <c r="CO102" s="54"/>
      <c r="CP102" s="54"/>
      <c r="CQ102" s="54"/>
      <c r="CR102" s="54"/>
      <c r="CS102" s="54"/>
      <c r="CT102" s="54"/>
      <c r="CU102" s="54"/>
      <c r="CV102" s="54"/>
      <c r="CW102" s="54"/>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row>
    <row r="103" spans="1:131">
      <c r="A103" s="9"/>
      <c r="B103" s="9" t="s">
        <v>82</v>
      </c>
      <c r="C103" s="54">
        <v>2116.3826804370974</v>
      </c>
      <c r="D103" s="54">
        <v>2540.0892528581549</v>
      </c>
      <c r="E103" s="54">
        <v>508.01785057163102</v>
      </c>
      <c r="F103" s="54">
        <v>3048.1071034297856</v>
      </c>
      <c r="G103" s="54">
        <v>3090.1290193797686</v>
      </c>
      <c r="H103" s="54">
        <v>1658.1169639427039</v>
      </c>
      <c r="I103" s="54">
        <v>12616.535975681991</v>
      </c>
      <c r="J103" s="54">
        <v>56.56530868545962</v>
      </c>
      <c r="K103" s="54">
        <v>88.032677995056247</v>
      </c>
      <c r="L103" s="107">
        <v>0.53664503454814927</v>
      </c>
      <c r="M103" s="54">
        <v>20.105901894220253</v>
      </c>
      <c r="N103" s="86">
        <v>177.05134484227139</v>
      </c>
      <c r="O103" s="86">
        <v>129.2880565036636</v>
      </c>
      <c r="P103" s="86">
        <v>104.73573920237978</v>
      </c>
      <c r="Q103" s="86">
        <v>91.142661645527454</v>
      </c>
      <c r="R103" s="86">
        <v>34.980291520323959</v>
      </c>
      <c r="S103" s="86">
        <v>23.421712540787546</v>
      </c>
      <c r="T103" s="86">
        <v>75.493506593784872</v>
      </c>
      <c r="U103" s="86">
        <v>75.375918511234133</v>
      </c>
      <c r="V103" s="86">
        <v>41.52687261770938</v>
      </c>
      <c r="W103" s="86">
        <v>83.445601046275058</v>
      </c>
      <c r="X103" s="86">
        <v>128.13047755194185</v>
      </c>
      <c r="Y103" s="86">
        <v>223.58588753671475</v>
      </c>
      <c r="Z103" s="86"/>
      <c r="AA103" s="86">
        <v>167.99272226461093</v>
      </c>
      <c r="AB103" s="86">
        <v>118.9868828244593</v>
      </c>
      <c r="AC103" s="86">
        <v>87.865574426906562</v>
      </c>
      <c r="AD103" s="86">
        <v>82.046822191138801</v>
      </c>
      <c r="AE103" s="86">
        <v>32.904486297838673</v>
      </c>
      <c r="AF103" s="86">
        <v>10.429673692642645</v>
      </c>
      <c r="AG103" s="86">
        <v>34.94172857515602</v>
      </c>
      <c r="AH103" s="86">
        <v>24.876949610935696</v>
      </c>
      <c r="AI103" s="86">
        <v>22.799183463511664</v>
      </c>
      <c r="AJ103" s="86">
        <v>50.989708389606157</v>
      </c>
      <c r="AK103" s="86">
        <v>100.89198526486074</v>
      </c>
      <c r="AL103" s="86">
        <v>193.47889332281636</v>
      </c>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54"/>
      <c r="BJ103" s="54"/>
      <c r="BK103" s="54"/>
      <c r="BL103" s="54"/>
      <c r="BM103" s="54"/>
      <c r="BN103" s="54"/>
      <c r="BO103" s="54"/>
      <c r="BP103" s="54"/>
      <c r="BQ103" s="54"/>
      <c r="BR103" s="54"/>
      <c r="BS103" s="54"/>
      <c r="BT103" s="54"/>
      <c r="BU103" s="54"/>
      <c r="BV103" s="54"/>
      <c r="BW103" s="54"/>
      <c r="BX103" s="54"/>
      <c r="BY103" s="54"/>
      <c r="BZ103" s="54"/>
      <c r="CA103" s="54"/>
      <c r="CB103" s="54"/>
      <c r="CC103" s="54"/>
      <c r="CD103" s="54"/>
      <c r="CE103" s="54"/>
      <c r="CF103" s="54"/>
      <c r="CG103" s="54"/>
      <c r="CH103" s="54"/>
      <c r="CI103" s="54"/>
      <c r="CJ103" s="54"/>
      <c r="CK103" s="54"/>
      <c r="CL103" s="54"/>
      <c r="CM103" s="54"/>
      <c r="CN103" s="54"/>
      <c r="CO103" s="54"/>
      <c r="CP103" s="54"/>
      <c r="CQ103" s="54"/>
      <c r="CR103" s="54"/>
      <c r="CS103" s="54"/>
      <c r="CT103" s="54"/>
      <c r="CU103" s="54"/>
      <c r="CV103" s="54"/>
      <c r="CW103" s="54"/>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row>
    <row r="104" spans="1:131">
      <c r="A104" s="9"/>
      <c r="B104" s="9" t="s">
        <v>85</v>
      </c>
      <c r="C104" s="54">
        <v>1020.5994692197539</v>
      </c>
      <c r="D104" s="54">
        <v>1270.0446264290774</v>
      </c>
      <c r="E104" s="54">
        <v>254.00892528581551</v>
      </c>
      <c r="F104" s="54">
        <v>1524.0535517148928</v>
      </c>
      <c r="G104" s="54">
        <v>1545.0645096898843</v>
      </c>
      <c r="H104" s="54">
        <v>809.48625370995831</v>
      </c>
      <c r="I104" s="54">
        <v>13081.242461579026</v>
      </c>
      <c r="J104" s="54">
        <v>58.648785946854261</v>
      </c>
      <c r="K104" s="54">
        <v>91.275196901516722</v>
      </c>
      <c r="L104" s="107">
        <v>0.52391744722195022</v>
      </c>
      <c r="M104" s="54">
        <v>9.6958057550192489</v>
      </c>
      <c r="N104" s="86">
        <v>88.525672421135695</v>
      </c>
      <c r="O104" s="86">
        <v>64.644028251831799</v>
      </c>
      <c r="P104" s="86">
        <v>52.367869601189888</v>
      </c>
      <c r="Q104" s="86">
        <v>45.293896338627917</v>
      </c>
      <c r="R104" s="86">
        <v>16.130502206678521</v>
      </c>
      <c r="S104" s="86">
        <v>10.172456726487955</v>
      </c>
      <c r="T104" s="86">
        <v>27.22218576836859</v>
      </c>
      <c r="U104" s="86">
        <v>27.124673405721509</v>
      </c>
      <c r="V104" s="86">
        <v>16.507658499805647</v>
      </c>
      <c r="W104" s="86">
        <v>40.964747379832595</v>
      </c>
      <c r="X104" s="86">
        <v>64.065238775970926</v>
      </c>
      <c r="Y104" s="86">
        <v>111.79294376835738</v>
      </c>
      <c r="Z104" s="86"/>
      <c r="AA104" s="86">
        <v>83.996361132305466</v>
      </c>
      <c r="AB104" s="86">
        <v>59.49344141222965</v>
      </c>
      <c r="AC104" s="86">
        <v>43.932787213453281</v>
      </c>
      <c r="AD104" s="86">
        <v>40.946752074105625</v>
      </c>
      <c r="AE104" s="86">
        <v>16.038011965123054</v>
      </c>
      <c r="AF104" s="86">
        <v>4.8701816975130638</v>
      </c>
      <c r="AG104" s="86">
        <v>14.105914620544736</v>
      </c>
      <c r="AH104" s="86">
        <v>10.142777992395747</v>
      </c>
      <c r="AI104" s="86">
        <v>9.8221301199781408</v>
      </c>
      <c r="AJ104" s="86">
        <v>25.253798554258303</v>
      </c>
      <c r="AK104" s="86">
        <v>50.445992632430368</v>
      </c>
      <c r="AL104" s="86">
        <v>96.739446661408181</v>
      </c>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4"/>
      <c r="BS104" s="54"/>
      <c r="BT104" s="54"/>
      <c r="BU104" s="54"/>
      <c r="BV104" s="54"/>
      <c r="BW104" s="54"/>
      <c r="BX104" s="54"/>
      <c r="BY104" s="54"/>
      <c r="BZ104" s="54"/>
      <c r="CA104" s="54"/>
      <c r="CB104" s="54"/>
      <c r="CC104" s="54"/>
      <c r="CD104" s="54"/>
      <c r="CE104" s="54"/>
      <c r="CF104" s="54"/>
      <c r="CG104" s="54"/>
      <c r="CH104" s="54"/>
      <c r="CI104" s="54"/>
      <c r="CJ104" s="54"/>
      <c r="CK104" s="54"/>
      <c r="CL104" s="54"/>
      <c r="CM104" s="54"/>
      <c r="CN104" s="54"/>
      <c r="CO104" s="54"/>
      <c r="CP104" s="54"/>
      <c r="CQ104" s="54"/>
      <c r="CR104" s="54"/>
      <c r="CS104" s="54"/>
      <c r="CT104" s="54"/>
      <c r="CU104" s="54"/>
      <c r="CV104" s="54"/>
      <c r="CW104" s="54"/>
      <c r="CX104" s="9"/>
      <c r="CY104" s="9"/>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row>
    <row r="105" spans="1:131">
      <c r="A105" s="9"/>
      <c r="B105" s="9" t="s">
        <v>88</v>
      </c>
      <c r="C105" s="115">
        <v>0</v>
      </c>
      <c r="D105" s="115">
        <v>0</v>
      </c>
      <c r="E105" s="115">
        <v>0</v>
      </c>
      <c r="F105" s="115">
        <v>0</v>
      </c>
      <c r="G105" s="115">
        <v>0</v>
      </c>
      <c r="H105" s="115">
        <v>0</v>
      </c>
      <c r="I105" s="115">
        <v>0</v>
      </c>
      <c r="J105" s="115">
        <v>0</v>
      </c>
      <c r="K105" s="115">
        <v>0</v>
      </c>
      <c r="L105" s="116">
        <v>0</v>
      </c>
      <c r="M105" s="115">
        <v>0</v>
      </c>
      <c r="N105" s="115">
        <v>0</v>
      </c>
      <c r="O105" s="115">
        <v>0</v>
      </c>
      <c r="P105" s="115">
        <v>0</v>
      </c>
      <c r="Q105" s="115">
        <v>0</v>
      </c>
      <c r="R105" s="115">
        <v>0</v>
      </c>
      <c r="S105" s="115">
        <v>0</v>
      </c>
      <c r="T105" s="115">
        <v>0</v>
      </c>
      <c r="U105" s="115">
        <v>0</v>
      </c>
      <c r="V105" s="115">
        <v>0</v>
      </c>
      <c r="W105" s="115">
        <v>0</v>
      </c>
      <c r="X105" s="115">
        <v>0</v>
      </c>
      <c r="Y105" s="115">
        <v>0</v>
      </c>
      <c r="Z105" s="115"/>
      <c r="AA105" s="115">
        <v>0</v>
      </c>
      <c r="AB105" s="115">
        <v>0</v>
      </c>
      <c r="AC105" s="115">
        <v>0</v>
      </c>
      <c r="AD105" s="115">
        <v>0</v>
      </c>
      <c r="AE105" s="115">
        <v>0</v>
      </c>
      <c r="AF105" s="115">
        <v>0</v>
      </c>
      <c r="AG105" s="115">
        <v>0</v>
      </c>
      <c r="AH105" s="115">
        <v>0</v>
      </c>
      <c r="AI105" s="115">
        <v>0</v>
      </c>
      <c r="AJ105" s="115">
        <v>0</v>
      </c>
      <c r="AK105" s="115">
        <v>0</v>
      </c>
      <c r="AL105" s="115">
        <v>0</v>
      </c>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4"/>
      <c r="BJ105" s="54"/>
      <c r="BK105" s="54"/>
      <c r="BL105" s="54"/>
      <c r="BM105" s="54"/>
      <c r="BN105" s="54"/>
      <c r="BO105" s="54"/>
      <c r="BP105" s="54"/>
      <c r="BQ105" s="54"/>
      <c r="BR105" s="54"/>
      <c r="BS105" s="54"/>
      <c r="BT105" s="54"/>
      <c r="BU105" s="54"/>
      <c r="BV105" s="54"/>
      <c r="BW105" s="54"/>
      <c r="BX105" s="54"/>
      <c r="BY105" s="54"/>
      <c r="BZ105" s="54"/>
      <c r="CA105" s="54"/>
      <c r="CB105" s="54"/>
      <c r="CC105" s="54"/>
      <c r="CD105" s="54"/>
      <c r="CE105" s="54"/>
      <c r="CF105" s="54"/>
      <c r="CG105" s="54"/>
      <c r="CH105" s="54"/>
      <c r="CI105" s="54"/>
      <c r="CJ105" s="54"/>
      <c r="CK105" s="54"/>
      <c r="CL105" s="54"/>
      <c r="CM105" s="54"/>
      <c r="CN105" s="54"/>
      <c r="CO105" s="54"/>
      <c r="CP105" s="54"/>
      <c r="CQ105" s="54"/>
      <c r="CR105" s="54"/>
      <c r="CS105" s="54"/>
      <c r="CT105" s="54"/>
      <c r="CU105" s="54"/>
      <c r="CV105" s="54"/>
      <c r="CW105" s="54"/>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row>
    <row r="106" spans="1:131">
      <c r="A106" s="9"/>
      <c r="B106" s="9" t="s">
        <v>91</v>
      </c>
      <c r="C106" s="115">
        <v>0</v>
      </c>
      <c r="D106" s="115">
        <v>0</v>
      </c>
      <c r="E106" s="115">
        <v>0</v>
      </c>
      <c r="F106" s="115">
        <v>0</v>
      </c>
      <c r="G106" s="115">
        <v>0</v>
      </c>
      <c r="H106" s="115">
        <v>0</v>
      </c>
      <c r="I106" s="115">
        <v>0</v>
      </c>
      <c r="J106" s="115">
        <v>0</v>
      </c>
      <c r="K106" s="115">
        <v>0</v>
      </c>
      <c r="L106" s="116">
        <v>0</v>
      </c>
      <c r="M106" s="115">
        <v>0</v>
      </c>
      <c r="N106" s="115">
        <v>0</v>
      </c>
      <c r="O106" s="115">
        <v>0</v>
      </c>
      <c r="P106" s="115">
        <v>0</v>
      </c>
      <c r="Q106" s="115">
        <v>0</v>
      </c>
      <c r="R106" s="115">
        <v>0</v>
      </c>
      <c r="S106" s="115">
        <v>0</v>
      </c>
      <c r="T106" s="115">
        <v>0</v>
      </c>
      <c r="U106" s="115">
        <v>0</v>
      </c>
      <c r="V106" s="115">
        <v>0</v>
      </c>
      <c r="W106" s="115">
        <v>0</v>
      </c>
      <c r="X106" s="115">
        <v>0</v>
      </c>
      <c r="Y106" s="115">
        <v>0</v>
      </c>
      <c r="Z106" s="115"/>
      <c r="AA106" s="115">
        <v>0</v>
      </c>
      <c r="AB106" s="115">
        <v>0</v>
      </c>
      <c r="AC106" s="115">
        <v>0</v>
      </c>
      <c r="AD106" s="115">
        <v>0</v>
      </c>
      <c r="AE106" s="115">
        <v>0</v>
      </c>
      <c r="AF106" s="115">
        <v>0</v>
      </c>
      <c r="AG106" s="115">
        <v>0</v>
      </c>
      <c r="AH106" s="115">
        <v>0</v>
      </c>
      <c r="AI106" s="115">
        <v>0</v>
      </c>
      <c r="AJ106" s="115">
        <v>0</v>
      </c>
      <c r="AK106" s="115">
        <v>0</v>
      </c>
      <c r="AL106" s="115">
        <v>0</v>
      </c>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c r="BU106" s="54"/>
      <c r="BV106" s="54"/>
      <c r="BW106" s="54"/>
      <c r="BX106" s="54"/>
      <c r="BY106" s="54"/>
      <c r="BZ106" s="54"/>
      <c r="CA106" s="54"/>
      <c r="CB106" s="54"/>
      <c r="CC106" s="54"/>
      <c r="CD106" s="54"/>
      <c r="CE106" s="54"/>
      <c r="CF106" s="54"/>
      <c r="CG106" s="54"/>
      <c r="CH106" s="54"/>
      <c r="CI106" s="54"/>
      <c r="CJ106" s="54"/>
      <c r="CK106" s="54"/>
      <c r="CL106" s="54"/>
      <c r="CM106" s="54"/>
      <c r="CN106" s="54"/>
      <c r="CO106" s="54"/>
      <c r="CP106" s="54"/>
      <c r="CQ106" s="54"/>
      <c r="CR106" s="54"/>
      <c r="CS106" s="54"/>
      <c r="CT106" s="54"/>
      <c r="CU106" s="54"/>
      <c r="CV106" s="54"/>
      <c r="CW106" s="54"/>
      <c r="CX106" s="9"/>
      <c r="CY106" s="9"/>
      <c r="CZ106" s="9"/>
      <c r="DA106" s="9"/>
      <c r="DB106" s="9"/>
      <c r="DC106" s="9"/>
      <c r="DD106" s="9"/>
      <c r="DE106" s="9"/>
      <c r="DF106" s="9"/>
      <c r="DG106" s="9"/>
      <c r="DH106" s="9"/>
      <c r="DI106" s="9"/>
      <c r="DJ106" s="9"/>
      <c r="DK106" s="9"/>
      <c r="DL106" s="9"/>
      <c r="DM106" s="9"/>
      <c r="DN106" s="9"/>
      <c r="DO106" s="9"/>
      <c r="DP106" s="9"/>
      <c r="DQ106" s="9"/>
      <c r="DR106" s="9"/>
      <c r="DS106" s="9"/>
      <c r="DT106" s="9"/>
      <c r="DU106" s="9"/>
      <c r="DV106" s="9"/>
      <c r="DW106" s="9"/>
      <c r="DX106" s="9"/>
      <c r="DY106" s="9"/>
      <c r="DZ106" s="9"/>
      <c r="EA106" s="9"/>
    </row>
    <row r="107" spans="1:131">
      <c r="A107" s="9"/>
      <c r="B107" s="9" t="s">
        <v>94</v>
      </c>
      <c r="C107" s="115">
        <v>0</v>
      </c>
      <c r="D107" s="115">
        <v>0</v>
      </c>
      <c r="E107" s="115">
        <v>0</v>
      </c>
      <c r="F107" s="115">
        <v>0</v>
      </c>
      <c r="G107" s="115">
        <v>0</v>
      </c>
      <c r="H107" s="115">
        <v>0</v>
      </c>
      <c r="I107" s="115">
        <v>0</v>
      </c>
      <c r="J107" s="115">
        <v>0</v>
      </c>
      <c r="K107" s="115">
        <v>0</v>
      </c>
      <c r="L107" s="116">
        <v>0</v>
      </c>
      <c r="M107" s="115">
        <v>0</v>
      </c>
      <c r="N107" s="115">
        <v>0</v>
      </c>
      <c r="O107" s="115">
        <v>0</v>
      </c>
      <c r="P107" s="115">
        <v>0</v>
      </c>
      <c r="Q107" s="115">
        <v>0</v>
      </c>
      <c r="R107" s="115">
        <v>0</v>
      </c>
      <c r="S107" s="115">
        <v>0</v>
      </c>
      <c r="T107" s="115">
        <v>0</v>
      </c>
      <c r="U107" s="115">
        <v>0</v>
      </c>
      <c r="V107" s="115">
        <v>0</v>
      </c>
      <c r="W107" s="115">
        <v>0</v>
      </c>
      <c r="X107" s="115">
        <v>0</v>
      </c>
      <c r="Y107" s="115">
        <v>0</v>
      </c>
      <c r="Z107" s="115"/>
      <c r="AA107" s="115">
        <v>0</v>
      </c>
      <c r="AB107" s="115">
        <v>0</v>
      </c>
      <c r="AC107" s="115">
        <v>0</v>
      </c>
      <c r="AD107" s="115">
        <v>0</v>
      </c>
      <c r="AE107" s="115">
        <v>0</v>
      </c>
      <c r="AF107" s="115">
        <v>0</v>
      </c>
      <c r="AG107" s="115">
        <v>0</v>
      </c>
      <c r="AH107" s="115">
        <v>0</v>
      </c>
      <c r="AI107" s="115">
        <v>0</v>
      </c>
      <c r="AJ107" s="115">
        <v>0</v>
      </c>
      <c r="AK107" s="115">
        <v>0</v>
      </c>
      <c r="AL107" s="115">
        <v>0</v>
      </c>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c r="BL107" s="54"/>
      <c r="BM107" s="54"/>
      <c r="BN107" s="54"/>
      <c r="BO107" s="54"/>
      <c r="BP107" s="54"/>
      <c r="BQ107" s="54"/>
      <c r="BR107" s="54"/>
      <c r="BS107" s="54"/>
      <c r="BT107" s="54"/>
      <c r="BU107" s="54"/>
      <c r="BV107" s="54"/>
      <c r="BW107" s="54"/>
      <c r="BX107" s="54"/>
      <c r="BY107" s="54"/>
      <c r="BZ107" s="54"/>
      <c r="CA107" s="54"/>
      <c r="CB107" s="54"/>
      <c r="CC107" s="54"/>
      <c r="CD107" s="54"/>
      <c r="CE107" s="54"/>
      <c r="CF107" s="54"/>
      <c r="CG107" s="54"/>
      <c r="CH107" s="54"/>
      <c r="CI107" s="54"/>
      <c r="CJ107" s="54"/>
      <c r="CK107" s="54"/>
      <c r="CL107" s="54"/>
      <c r="CM107" s="54"/>
      <c r="CN107" s="54"/>
      <c r="CO107" s="54"/>
      <c r="CP107" s="54"/>
      <c r="CQ107" s="54"/>
      <c r="CR107" s="54"/>
      <c r="CS107" s="54"/>
      <c r="CT107" s="54"/>
      <c r="CU107" s="54"/>
      <c r="CV107" s="54"/>
      <c r="CW107" s="54"/>
      <c r="CX107" s="9"/>
      <c r="CY107" s="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row>
    <row r="108" spans="1:131">
      <c r="A108" s="9"/>
      <c r="B108" s="9" t="s">
        <v>97</v>
      </c>
      <c r="C108" s="54">
        <v>1491.3388248145452</v>
      </c>
      <c r="D108" s="54">
        <v>2540.0892528581549</v>
      </c>
      <c r="E108" s="54">
        <v>508.01785057163102</v>
      </c>
      <c r="F108" s="54">
        <v>3048.1071034297856</v>
      </c>
      <c r="G108" s="54">
        <v>3090.1290193797686</v>
      </c>
      <c r="H108" s="54">
        <v>1164.9991804746169</v>
      </c>
      <c r="I108" s="54">
        <v>17904.327160104189</v>
      </c>
      <c r="J108" s="54">
        <v>88.574378345719964</v>
      </c>
      <c r="K108" s="54">
        <v>133.23022334729419</v>
      </c>
      <c r="L108" s="107">
        <v>0.3770886825899038</v>
      </c>
      <c r="M108" s="54">
        <v>14.16791269467223</v>
      </c>
      <c r="N108" s="86">
        <v>123.67428682333555</v>
      </c>
      <c r="O108" s="86">
        <v>90.310571755951727</v>
      </c>
      <c r="P108" s="86">
        <v>73.16023418126899</v>
      </c>
      <c r="Q108" s="86">
        <v>63.761100532019</v>
      </c>
      <c r="R108" s="86">
        <v>24.90465042047942</v>
      </c>
      <c r="S108" s="86">
        <v>16.892537740127665</v>
      </c>
      <c r="T108" s="86">
        <v>56.373104962481172</v>
      </c>
      <c r="U108" s="86">
        <v>56.304355224816888</v>
      </c>
      <c r="V108" s="86">
        <v>30.479016774287579</v>
      </c>
      <c r="W108" s="86">
        <v>58.550723013692931</v>
      </c>
      <c r="X108" s="86">
        <v>89.501977212807034</v>
      </c>
      <c r="Y108" s="86">
        <v>156.17969583625424</v>
      </c>
      <c r="Z108" s="86"/>
      <c r="AA108" s="86">
        <v>117.34663826527475</v>
      </c>
      <c r="AB108" s="86">
        <v>83.114973725595846</v>
      </c>
      <c r="AC108" s="86">
        <v>61.376050338680784</v>
      </c>
      <c r="AD108" s="86">
        <v>57.338030389362117</v>
      </c>
      <c r="AE108" s="86">
        <v>23.127746818416661</v>
      </c>
      <c r="AF108" s="86">
        <v>7.4045340791816159</v>
      </c>
      <c r="AG108" s="86">
        <v>25.571114411220854</v>
      </c>
      <c r="AH108" s="86">
        <v>18.170913707724154</v>
      </c>
      <c r="AI108" s="86">
        <v>16.47119439277396</v>
      </c>
      <c r="AJ108" s="86">
        <v>35.700793930554312</v>
      </c>
      <c r="AK108" s="86">
        <v>70.47528690018197</v>
      </c>
      <c r="AL108" s="86">
        <v>135.14929337805617</v>
      </c>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4"/>
      <c r="BN108" s="54"/>
      <c r="BO108" s="54"/>
      <c r="BP108" s="54"/>
      <c r="BQ108" s="54"/>
      <c r="BR108" s="54"/>
      <c r="BS108" s="54"/>
      <c r="BT108" s="54"/>
      <c r="BU108" s="54"/>
      <c r="BV108" s="54"/>
      <c r="BW108" s="54"/>
      <c r="BX108" s="54"/>
      <c r="BY108" s="54"/>
      <c r="BZ108" s="54"/>
      <c r="CA108" s="54"/>
      <c r="CB108" s="54"/>
      <c r="CC108" s="54"/>
      <c r="CD108" s="54"/>
      <c r="CE108" s="54"/>
      <c r="CF108" s="54"/>
      <c r="CG108" s="54"/>
      <c r="CH108" s="54"/>
      <c r="CI108" s="54"/>
      <c r="CJ108" s="54"/>
      <c r="CK108" s="54"/>
      <c r="CL108" s="54"/>
      <c r="CM108" s="54"/>
      <c r="CN108" s="54"/>
      <c r="CO108" s="54"/>
      <c r="CP108" s="54"/>
      <c r="CQ108" s="54"/>
      <c r="CR108" s="54"/>
      <c r="CS108" s="54"/>
      <c r="CT108" s="54"/>
      <c r="CU108" s="54"/>
      <c r="CV108" s="54"/>
      <c r="CW108" s="54"/>
      <c r="CX108" s="9"/>
      <c r="CY108" s="9"/>
      <c r="CZ108" s="9"/>
      <c r="DA108" s="9"/>
      <c r="DB108" s="9"/>
      <c r="DC108" s="9"/>
      <c r="DD108" s="9"/>
      <c r="DE108" s="9"/>
      <c r="DF108" s="9"/>
      <c r="DG108" s="9"/>
      <c r="DH108" s="9"/>
      <c r="DI108" s="9"/>
      <c r="DJ108" s="9"/>
      <c r="DK108" s="9"/>
      <c r="DL108" s="9"/>
      <c r="DM108" s="9"/>
      <c r="DN108" s="9"/>
      <c r="DO108" s="9"/>
      <c r="DP108" s="9"/>
      <c r="DQ108" s="9"/>
      <c r="DR108" s="9"/>
      <c r="DS108" s="9"/>
      <c r="DT108" s="9"/>
      <c r="DU108" s="9"/>
      <c r="DV108" s="9"/>
      <c r="DW108" s="9"/>
      <c r="DX108" s="9"/>
      <c r="DY108" s="9"/>
      <c r="DZ108" s="9"/>
      <c r="EA108" s="9"/>
    </row>
    <row r="109" spans="1:131">
      <c r="A109" s="9"/>
      <c r="B109" s="9" t="s">
        <v>100</v>
      </c>
      <c r="C109" s="54">
        <v>708.46221978278675</v>
      </c>
      <c r="D109" s="54">
        <v>1270.0446264290774</v>
      </c>
      <c r="E109" s="54">
        <v>254.00892528581551</v>
      </c>
      <c r="F109" s="54">
        <v>1524.0535517148928</v>
      </c>
      <c r="G109" s="54">
        <v>1545.0645096898843</v>
      </c>
      <c r="H109" s="54">
        <v>563.12764498256365</v>
      </c>
      <c r="I109" s="54">
        <v>18844.631005328363</v>
      </c>
      <c r="J109" s="54">
        <v>93.226149272493885</v>
      </c>
      <c r="K109" s="54">
        <v>140.22724089468844</v>
      </c>
      <c r="L109" s="107">
        <v>0.36446869464084131</v>
      </c>
      <c r="M109" s="54">
        <v>6.7304658292009494</v>
      </c>
      <c r="N109" s="86">
        <v>61.837143411667775</v>
      </c>
      <c r="O109" s="86">
        <v>45.155285877975864</v>
      </c>
      <c r="P109" s="86">
        <v>36.580117090634495</v>
      </c>
      <c r="Q109" s="86">
        <v>31.605954774546813</v>
      </c>
      <c r="R109" s="86">
        <v>11.106594916668488</v>
      </c>
      <c r="S109" s="86">
        <v>6.9236117997264657</v>
      </c>
      <c r="T109" s="86">
        <v>17.769683064558684</v>
      </c>
      <c r="U109" s="86">
        <v>17.696986079718531</v>
      </c>
      <c r="V109" s="86">
        <v>11.027280038270781</v>
      </c>
      <c r="W109" s="86">
        <v>28.525065536649929</v>
      </c>
      <c r="X109" s="86">
        <v>44.750988606403517</v>
      </c>
      <c r="Y109" s="86">
        <v>78.08984791812712</v>
      </c>
      <c r="Z109" s="86"/>
      <c r="AA109" s="86">
        <v>58.673319132637374</v>
      </c>
      <c r="AB109" s="86">
        <v>41.557486862797923</v>
      </c>
      <c r="AC109" s="86">
        <v>30.688025169340392</v>
      </c>
      <c r="AD109" s="86">
        <v>28.593140626530449</v>
      </c>
      <c r="AE109" s="86">
        <v>11.15388106147253</v>
      </c>
      <c r="AF109" s="86">
        <v>3.3611387538733757</v>
      </c>
      <c r="AG109" s="86">
        <v>9.4550411364043807</v>
      </c>
      <c r="AH109" s="86">
        <v>6.8132519525915161</v>
      </c>
      <c r="AI109" s="86">
        <v>6.6742777811063112</v>
      </c>
      <c r="AJ109" s="86">
        <v>17.611808051965127</v>
      </c>
      <c r="AK109" s="86">
        <v>35.237643450090985</v>
      </c>
      <c r="AL109" s="86">
        <v>67.574646689028086</v>
      </c>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c r="BI109" s="54"/>
      <c r="BJ109" s="54"/>
      <c r="BK109" s="54"/>
      <c r="BL109" s="54"/>
      <c r="BM109" s="54"/>
      <c r="BN109" s="54"/>
      <c r="BO109" s="54"/>
      <c r="BP109" s="54"/>
      <c r="BQ109" s="54"/>
      <c r="BR109" s="54"/>
      <c r="BS109" s="54"/>
      <c r="BT109" s="54"/>
      <c r="BU109" s="54"/>
      <c r="BV109" s="54"/>
      <c r="BW109" s="54"/>
      <c r="BX109" s="54"/>
      <c r="BY109" s="54"/>
      <c r="BZ109" s="54"/>
      <c r="CA109" s="54"/>
      <c r="CB109" s="54"/>
      <c r="CC109" s="54"/>
      <c r="CD109" s="54"/>
      <c r="CE109" s="54"/>
      <c r="CF109" s="54"/>
      <c r="CG109" s="54"/>
      <c r="CH109" s="54"/>
      <c r="CI109" s="54"/>
      <c r="CJ109" s="54"/>
      <c r="CK109" s="54"/>
      <c r="CL109" s="54"/>
      <c r="CM109" s="54"/>
      <c r="CN109" s="54"/>
      <c r="CO109" s="54"/>
      <c r="CP109" s="54"/>
      <c r="CQ109" s="54"/>
      <c r="CR109" s="54"/>
      <c r="CS109" s="54"/>
      <c r="CT109" s="54"/>
      <c r="CU109" s="54"/>
      <c r="CV109" s="54"/>
      <c r="CW109" s="54"/>
      <c r="CX109" s="9"/>
      <c r="CY109" s="9"/>
      <c r="CZ109" s="9"/>
      <c r="DA109" s="9"/>
      <c r="DB109" s="9"/>
      <c r="DC109" s="9"/>
      <c r="DD109" s="9"/>
      <c r="DE109" s="9"/>
      <c r="DF109" s="9"/>
      <c r="DG109" s="9"/>
      <c r="DH109" s="9"/>
      <c r="DI109" s="9"/>
      <c r="DJ109" s="9"/>
      <c r="DK109" s="9"/>
      <c r="DL109" s="9"/>
      <c r="DM109" s="9"/>
      <c r="DN109" s="9"/>
      <c r="DO109" s="9"/>
      <c r="DP109" s="9"/>
      <c r="DQ109" s="9"/>
      <c r="DR109" s="9"/>
      <c r="DS109" s="9"/>
      <c r="DT109" s="9"/>
      <c r="DU109" s="9"/>
      <c r="DV109" s="9"/>
      <c r="DW109" s="9"/>
      <c r="DX109" s="9"/>
      <c r="DY109" s="9"/>
      <c r="DZ109" s="9"/>
      <c r="EA109" s="9"/>
    </row>
    <row r="110" spans="1:131">
      <c r="A110" s="9"/>
      <c r="B110" s="9" t="s">
        <v>103</v>
      </c>
      <c r="C110" s="115">
        <v>0</v>
      </c>
      <c r="D110" s="115">
        <v>0</v>
      </c>
      <c r="E110" s="115">
        <v>0</v>
      </c>
      <c r="F110" s="115">
        <v>0</v>
      </c>
      <c r="G110" s="115">
        <v>0</v>
      </c>
      <c r="H110" s="115">
        <v>0</v>
      </c>
      <c r="I110" s="115">
        <v>0</v>
      </c>
      <c r="J110" s="115">
        <v>0</v>
      </c>
      <c r="K110" s="115">
        <v>0</v>
      </c>
      <c r="L110" s="116">
        <v>0</v>
      </c>
      <c r="M110" s="115">
        <v>0</v>
      </c>
      <c r="N110" s="115">
        <v>0</v>
      </c>
      <c r="O110" s="115">
        <v>0</v>
      </c>
      <c r="P110" s="115">
        <v>0</v>
      </c>
      <c r="Q110" s="115">
        <v>0</v>
      </c>
      <c r="R110" s="115">
        <v>0</v>
      </c>
      <c r="S110" s="115">
        <v>0</v>
      </c>
      <c r="T110" s="115">
        <v>0</v>
      </c>
      <c r="U110" s="115">
        <v>0</v>
      </c>
      <c r="V110" s="115">
        <v>0</v>
      </c>
      <c r="W110" s="115">
        <v>0</v>
      </c>
      <c r="X110" s="115">
        <v>0</v>
      </c>
      <c r="Y110" s="115">
        <v>0</v>
      </c>
      <c r="Z110" s="115"/>
      <c r="AA110" s="115">
        <v>0</v>
      </c>
      <c r="AB110" s="115">
        <v>0</v>
      </c>
      <c r="AC110" s="115">
        <v>0</v>
      </c>
      <c r="AD110" s="115">
        <v>0</v>
      </c>
      <c r="AE110" s="115">
        <v>0</v>
      </c>
      <c r="AF110" s="115">
        <v>0</v>
      </c>
      <c r="AG110" s="115">
        <v>0</v>
      </c>
      <c r="AH110" s="115">
        <v>0</v>
      </c>
      <c r="AI110" s="115">
        <v>0</v>
      </c>
      <c r="AJ110" s="115">
        <v>0</v>
      </c>
      <c r="AK110" s="115">
        <v>0</v>
      </c>
      <c r="AL110" s="115">
        <v>0</v>
      </c>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c r="BV110" s="54"/>
      <c r="BW110" s="54"/>
      <c r="BX110" s="54"/>
      <c r="BY110" s="54"/>
      <c r="BZ110" s="54"/>
      <c r="CA110" s="54"/>
      <c r="CB110" s="54"/>
      <c r="CC110" s="54"/>
      <c r="CD110" s="54"/>
      <c r="CE110" s="54"/>
      <c r="CF110" s="54"/>
      <c r="CG110" s="54"/>
      <c r="CH110" s="54"/>
      <c r="CI110" s="54"/>
      <c r="CJ110" s="54"/>
      <c r="CK110" s="54"/>
      <c r="CL110" s="54"/>
      <c r="CM110" s="54"/>
      <c r="CN110" s="54"/>
      <c r="CO110" s="54"/>
      <c r="CP110" s="54"/>
      <c r="CQ110" s="54"/>
      <c r="CR110" s="54"/>
      <c r="CS110" s="54"/>
      <c r="CT110" s="54"/>
      <c r="CU110" s="54"/>
      <c r="CV110" s="54"/>
      <c r="CW110" s="54"/>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9"/>
      <c r="DV110" s="9"/>
      <c r="DW110" s="9"/>
      <c r="DX110" s="9"/>
      <c r="DY110" s="9"/>
      <c r="DZ110" s="9"/>
      <c r="EA110" s="9"/>
    </row>
    <row r="111" spans="1:131">
      <c r="A111" s="9"/>
      <c r="B111" s="9" t="s">
        <v>106</v>
      </c>
      <c r="C111" s="115">
        <v>0</v>
      </c>
      <c r="D111" s="115">
        <v>0</v>
      </c>
      <c r="E111" s="115">
        <v>0</v>
      </c>
      <c r="F111" s="115">
        <v>0</v>
      </c>
      <c r="G111" s="115">
        <v>0</v>
      </c>
      <c r="H111" s="115">
        <v>0</v>
      </c>
      <c r="I111" s="115">
        <v>0</v>
      </c>
      <c r="J111" s="115">
        <v>0</v>
      </c>
      <c r="K111" s="115">
        <v>0</v>
      </c>
      <c r="L111" s="116">
        <v>0</v>
      </c>
      <c r="M111" s="115">
        <v>0</v>
      </c>
      <c r="N111" s="115">
        <v>0</v>
      </c>
      <c r="O111" s="115">
        <v>0</v>
      </c>
      <c r="P111" s="115">
        <v>0</v>
      </c>
      <c r="Q111" s="115">
        <v>0</v>
      </c>
      <c r="R111" s="115">
        <v>0</v>
      </c>
      <c r="S111" s="115">
        <v>0</v>
      </c>
      <c r="T111" s="115">
        <v>0</v>
      </c>
      <c r="U111" s="115">
        <v>0</v>
      </c>
      <c r="V111" s="115">
        <v>0</v>
      </c>
      <c r="W111" s="115">
        <v>0</v>
      </c>
      <c r="X111" s="115">
        <v>0</v>
      </c>
      <c r="Y111" s="115">
        <v>0</v>
      </c>
      <c r="Z111" s="115"/>
      <c r="AA111" s="115">
        <v>0</v>
      </c>
      <c r="AB111" s="115">
        <v>0</v>
      </c>
      <c r="AC111" s="115">
        <v>0</v>
      </c>
      <c r="AD111" s="115">
        <v>0</v>
      </c>
      <c r="AE111" s="115">
        <v>0</v>
      </c>
      <c r="AF111" s="115">
        <v>0</v>
      </c>
      <c r="AG111" s="115">
        <v>0</v>
      </c>
      <c r="AH111" s="115">
        <v>0</v>
      </c>
      <c r="AI111" s="115">
        <v>0</v>
      </c>
      <c r="AJ111" s="115">
        <v>0</v>
      </c>
      <c r="AK111" s="115">
        <v>0</v>
      </c>
      <c r="AL111" s="115">
        <v>0</v>
      </c>
      <c r="AM111" s="54"/>
      <c r="AN111" s="54"/>
      <c r="AO111" s="54"/>
      <c r="AP111" s="54"/>
      <c r="AQ111" s="54"/>
      <c r="AR111" s="54"/>
      <c r="AS111" s="54"/>
      <c r="AT111" s="54"/>
      <c r="AU111" s="54"/>
      <c r="AV111" s="54"/>
      <c r="AW111" s="54"/>
      <c r="AX111" s="54"/>
      <c r="AY111" s="54"/>
      <c r="AZ111" s="54"/>
      <c r="BA111" s="54"/>
      <c r="BB111" s="54"/>
      <c r="BC111" s="54"/>
      <c r="BD111" s="54"/>
      <c r="BE111" s="54"/>
      <c r="BF111" s="54"/>
      <c r="BG111" s="54"/>
      <c r="BH111" s="54"/>
      <c r="BI111" s="54"/>
      <c r="BJ111" s="54"/>
      <c r="BK111" s="54"/>
      <c r="BL111" s="54"/>
      <c r="BM111" s="54"/>
      <c r="BN111" s="54"/>
      <c r="BO111" s="54"/>
      <c r="BP111" s="54"/>
      <c r="BQ111" s="54"/>
      <c r="BR111" s="54"/>
      <c r="BS111" s="54"/>
      <c r="BT111" s="54"/>
      <c r="BU111" s="54"/>
      <c r="BV111" s="54"/>
      <c r="BW111" s="54"/>
      <c r="BX111" s="54"/>
      <c r="BY111" s="54"/>
      <c r="BZ111" s="54"/>
      <c r="CA111" s="54"/>
      <c r="CB111" s="54"/>
      <c r="CC111" s="54"/>
      <c r="CD111" s="54"/>
      <c r="CE111" s="54"/>
      <c r="CF111" s="54"/>
      <c r="CG111" s="54"/>
      <c r="CH111" s="54"/>
      <c r="CI111" s="54"/>
      <c r="CJ111" s="54"/>
      <c r="CK111" s="54"/>
      <c r="CL111" s="54"/>
      <c r="CM111" s="54"/>
      <c r="CN111" s="54"/>
      <c r="CO111" s="54"/>
      <c r="CP111" s="54"/>
      <c r="CQ111" s="54"/>
      <c r="CR111" s="54"/>
      <c r="CS111" s="54"/>
      <c r="CT111" s="54"/>
      <c r="CU111" s="54"/>
      <c r="CV111" s="54"/>
      <c r="CW111" s="54"/>
      <c r="CX111" s="9"/>
      <c r="CY111" s="9"/>
      <c r="CZ111" s="9"/>
      <c r="DA111" s="9"/>
      <c r="DB111" s="9"/>
      <c r="DC111" s="9"/>
      <c r="DD111" s="9"/>
      <c r="DE111" s="9"/>
      <c r="DF111" s="9"/>
      <c r="DG111" s="9"/>
      <c r="DH111" s="9"/>
      <c r="DI111" s="9"/>
      <c r="DJ111" s="9"/>
      <c r="DK111" s="9"/>
      <c r="DL111" s="9"/>
      <c r="DM111" s="9"/>
      <c r="DN111" s="9"/>
      <c r="DO111" s="9"/>
      <c r="DP111" s="9"/>
      <c r="DQ111" s="9"/>
      <c r="DR111" s="9"/>
      <c r="DS111" s="9"/>
      <c r="DT111" s="9"/>
      <c r="DU111" s="9"/>
      <c r="DV111" s="9"/>
      <c r="DW111" s="9"/>
      <c r="DX111" s="9"/>
      <c r="DY111" s="9"/>
      <c r="DZ111" s="9"/>
      <c r="EA111" s="9"/>
    </row>
    <row r="112" spans="1:131">
      <c r="A112" s="9"/>
      <c r="B112" s="9" t="s">
        <v>109</v>
      </c>
      <c r="C112" s="115">
        <v>0</v>
      </c>
      <c r="D112" s="115">
        <v>0</v>
      </c>
      <c r="E112" s="115">
        <v>0</v>
      </c>
      <c r="F112" s="115">
        <v>0</v>
      </c>
      <c r="G112" s="115">
        <v>0</v>
      </c>
      <c r="H112" s="115">
        <v>0</v>
      </c>
      <c r="I112" s="115">
        <v>0</v>
      </c>
      <c r="J112" s="115">
        <v>0</v>
      </c>
      <c r="K112" s="115">
        <v>0</v>
      </c>
      <c r="L112" s="116">
        <v>0</v>
      </c>
      <c r="M112" s="115">
        <v>0</v>
      </c>
      <c r="N112" s="115">
        <v>0</v>
      </c>
      <c r="O112" s="115">
        <v>0</v>
      </c>
      <c r="P112" s="115">
        <v>0</v>
      </c>
      <c r="Q112" s="115">
        <v>0</v>
      </c>
      <c r="R112" s="115">
        <v>0</v>
      </c>
      <c r="S112" s="115">
        <v>0</v>
      </c>
      <c r="T112" s="115">
        <v>0</v>
      </c>
      <c r="U112" s="115">
        <v>0</v>
      </c>
      <c r="V112" s="115">
        <v>0</v>
      </c>
      <c r="W112" s="115">
        <v>0</v>
      </c>
      <c r="X112" s="115">
        <v>0</v>
      </c>
      <c r="Y112" s="115">
        <v>0</v>
      </c>
      <c r="Z112" s="115"/>
      <c r="AA112" s="115">
        <v>0</v>
      </c>
      <c r="AB112" s="115">
        <v>0</v>
      </c>
      <c r="AC112" s="115">
        <v>0</v>
      </c>
      <c r="AD112" s="115">
        <v>0</v>
      </c>
      <c r="AE112" s="115">
        <v>0</v>
      </c>
      <c r="AF112" s="115">
        <v>0</v>
      </c>
      <c r="AG112" s="115">
        <v>0</v>
      </c>
      <c r="AH112" s="115">
        <v>0</v>
      </c>
      <c r="AI112" s="115">
        <v>0</v>
      </c>
      <c r="AJ112" s="115">
        <v>0</v>
      </c>
      <c r="AK112" s="115">
        <v>0</v>
      </c>
      <c r="AL112" s="115">
        <v>0</v>
      </c>
      <c r="AM112" s="54"/>
      <c r="AN112" s="54"/>
      <c r="AO112" s="54"/>
      <c r="AP112" s="54"/>
      <c r="AQ112" s="54"/>
      <c r="AR112" s="54"/>
      <c r="AS112" s="54"/>
      <c r="AT112" s="54"/>
      <c r="AU112" s="54"/>
      <c r="AV112" s="54"/>
      <c r="AW112" s="54"/>
      <c r="AX112" s="54"/>
      <c r="AY112" s="54"/>
      <c r="AZ112" s="54"/>
      <c r="BA112" s="54"/>
      <c r="BB112" s="54"/>
      <c r="BC112" s="54"/>
      <c r="BD112" s="54"/>
      <c r="BE112" s="54"/>
      <c r="BF112" s="54"/>
      <c r="BG112" s="54"/>
      <c r="BH112" s="54"/>
      <c r="BI112" s="54"/>
      <c r="BJ112" s="54"/>
      <c r="BK112" s="54"/>
      <c r="BL112" s="54"/>
      <c r="BM112" s="54"/>
      <c r="BN112" s="54"/>
      <c r="BO112" s="54"/>
      <c r="BP112" s="54"/>
      <c r="BQ112" s="54"/>
      <c r="BR112" s="54"/>
      <c r="BS112" s="54"/>
      <c r="BT112" s="54"/>
      <c r="BU112" s="54"/>
      <c r="BV112" s="54"/>
      <c r="BW112" s="54"/>
      <c r="BX112" s="54"/>
      <c r="BY112" s="54"/>
      <c r="BZ112" s="54"/>
      <c r="CA112" s="54"/>
      <c r="CB112" s="54"/>
      <c r="CC112" s="54"/>
      <c r="CD112" s="54"/>
      <c r="CE112" s="54"/>
      <c r="CF112" s="54"/>
      <c r="CG112" s="54"/>
      <c r="CH112" s="54"/>
      <c r="CI112" s="54"/>
      <c r="CJ112" s="54"/>
      <c r="CK112" s="54"/>
      <c r="CL112" s="54"/>
      <c r="CM112" s="54"/>
      <c r="CN112" s="54"/>
      <c r="CO112" s="54"/>
      <c r="CP112" s="54"/>
      <c r="CQ112" s="54"/>
      <c r="CR112" s="54"/>
      <c r="CS112" s="54"/>
      <c r="CT112" s="54"/>
      <c r="CU112" s="54"/>
      <c r="CV112" s="54"/>
      <c r="CW112" s="54"/>
      <c r="CX112" s="9"/>
      <c r="CY112" s="9"/>
      <c r="CZ112" s="9"/>
      <c r="DA112" s="9"/>
      <c r="DB112" s="9"/>
      <c r="DC112" s="9"/>
      <c r="DD112" s="9"/>
      <c r="DE112" s="9"/>
      <c r="DF112" s="9"/>
      <c r="DG112" s="9"/>
      <c r="DH112" s="9"/>
      <c r="DI112" s="9"/>
      <c r="DJ112" s="9"/>
      <c r="DK112" s="9"/>
      <c r="DL112" s="9"/>
      <c r="DM112" s="9"/>
      <c r="DN112" s="9"/>
      <c r="DO112" s="9"/>
      <c r="DP112" s="9"/>
      <c r="DQ112" s="9"/>
      <c r="DR112" s="9"/>
      <c r="DS112" s="9"/>
      <c r="DT112" s="9"/>
      <c r="DU112" s="9"/>
      <c r="DV112" s="9"/>
      <c r="DW112" s="9"/>
      <c r="DX112" s="9"/>
      <c r="DY112" s="9"/>
      <c r="DZ112" s="9"/>
      <c r="EA112" s="9"/>
    </row>
    <row r="113" spans="1:131">
      <c r="A113" s="9"/>
      <c r="B113" s="9" t="s">
        <v>112</v>
      </c>
      <c r="C113" s="115">
        <v>0</v>
      </c>
      <c r="D113" s="115">
        <v>0</v>
      </c>
      <c r="E113" s="115">
        <v>0</v>
      </c>
      <c r="F113" s="115">
        <v>0</v>
      </c>
      <c r="G113" s="115">
        <v>0</v>
      </c>
      <c r="H113" s="115">
        <v>0</v>
      </c>
      <c r="I113" s="115">
        <v>0</v>
      </c>
      <c r="J113" s="115">
        <v>0</v>
      </c>
      <c r="K113" s="115">
        <v>0</v>
      </c>
      <c r="L113" s="116">
        <v>0</v>
      </c>
      <c r="M113" s="115">
        <v>0</v>
      </c>
      <c r="N113" s="115">
        <v>0</v>
      </c>
      <c r="O113" s="115">
        <v>0</v>
      </c>
      <c r="P113" s="115">
        <v>0</v>
      </c>
      <c r="Q113" s="115">
        <v>0</v>
      </c>
      <c r="R113" s="115">
        <v>0</v>
      </c>
      <c r="S113" s="115">
        <v>0</v>
      </c>
      <c r="T113" s="115">
        <v>0</v>
      </c>
      <c r="U113" s="115">
        <v>0</v>
      </c>
      <c r="V113" s="115">
        <v>0</v>
      </c>
      <c r="W113" s="115">
        <v>0</v>
      </c>
      <c r="X113" s="115">
        <v>0</v>
      </c>
      <c r="Y113" s="115">
        <v>0</v>
      </c>
      <c r="Z113" s="115"/>
      <c r="AA113" s="115">
        <v>0</v>
      </c>
      <c r="AB113" s="115">
        <v>0</v>
      </c>
      <c r="AC113" s="115">
        <v>0</v>
      </c>
      <c r="AD113" s="115">
        <v>0</v>
      </c>
      <c r="AE113" s="115">
        <v>0</v>
      </c>
      <c r="AF113" s="115">
        <v>0</v>
      </c>
      <c r="AG113" s="115">
        <v>0</v>
      </c>
      <c r="AH113" s="115">
        <v>0</v>
      </c>
      <c r="AI113" s="115">
        <v>0</v>
      </c>
      <c r="AJ113" s="115">
        <v>0</v>
      </c>
      <c r="AK113" s="115">
        <v>0</v>
      </c>
      <c r="AL113" s="115">
        <v>0</v>
      </c>
      <c r="AM113" s="54"/>
      <c r="AN113" s="54"/>
      <c r="AO113" s="54"/>
      <c r="AP113" s="54"/>
      <c r="AQ113" s="54"/>
      <c r="AR113" s="54"/>
      <c r="AS113" s="54"/>
      <c r="AT113" s="54"/>
      <c r="AU113" s="54"/>
      <c r="AV113" s="54"/>
      <c r="AW113" s="54"/>
      <c r="AX113" s="54"/>
      <c r="AY113" s="54"/>
      <c r="AZ113" s="54"/>
      <c r="BA113" s="54"/>
      <c r="BB113" s="54"/>
      <c r="BC113" s="54"/>
      <c r="BD113" s="54"/>
      <c r="BE113" s="54"/>
      <c r="BF113" s="54"/>
      <c r="BG113" s="54"/>
      <c r="BH113" s="54"/>
      <c r="BI113" s="54"/>
      <c r="BJ113" s="54"/>
      <c r="BK113" s="54"/>
      <c r="BL113" s="54"/>
      <c r="BM113" s="54"/>
      <c r="BN113" s="54"/>
      <c r="BO113" s="54"/>
      <c r="BP113" s="54"/>
      <c r="BQ113" s="54"/>
      <c r="BR113" s="54"/>
      <c r="BS113" s="54"/>
      <c r="BT113" s="54"/>
      <c r="BU113" s="54"/>
      <c r="BV113" s="54"/>
      <c r="BW113" s="54"/>
      <c r="BX113" s="54"/>
      <c r="BY113" s="54"/>
      <c r="BZ113" s="54"/>
      <c r="CA113" s="54"/>
      <c r="CB113" s="54"/>
      <c r="CC113" s="54"/>
      <c r="CD113" s="54"/>
      <c r="CE113" s="54"/>
      <c r="CF113" s="54"/>
      <c r="CG113" s="54"/>
      <c r="CH113" s="54"/>
      <c r="CI113" s="54"/>
      <c r="CJ113" s="54"/>
      <c r="CK113" s="54"/>
      <c r="CL113" s="54"/>
      <c r="CM113" s="54"/>
      <c r="CN113" s="54"/>
      <c r="CO113" s="54"/>
      <c r="CP113" s="54"/>
      <c r="CQ113" s="54"/>
      <c r="CR113" s="54"/>
      <c r="CS113" s="54"/>
      <c r="CT113" s="54"/>
      <c r="CU113" s="54"/>
      <c r="CV113" s="54"/>
      <c r="CW113" s="54"/>
      <c r="CX113" s="9"/>
      <c r="CY113" s="9"/>
      <c r="CZ113" s="9"/>
      <c r="DA113" s="9"/>
      <c r="DB113" s="9"/>
      <c r="DC113" s="9"/>
      <c r="DD113" s="9"/>
      <c r="DE113" s="9"/>
      <c r="DF113" s="9"/>
      <c r="DG113" s="9"/>
      <c r="DH113" s="9"/>
      <c r="DI113" s="9"/>
      <c r="DJ113" s="9"/>
      <c r="DK113" s="9"/>
      <c r="DL113" s="9"/>
      <c r="DM113" s="9"/>
      <c r="DN113" s="9"/>
      <c r="DO113" s="9"/>
      <c r="DP113" s="9"/>
      <c r="DQ113" s="9"/>
      <c r="DR113" s="9"/>
      <c r="DS113" s="9"/>
      <c r="DT113" s="9"/>
      <c r="DU113" s="9"/>
      <c r="DV113" s="9"/>
      <c r="DW113" s="9"/>
      <c r="DX113" s="9"/>
      <c r="DY113" s="9"/>
      <c r="DZ113" s="9"/>
      <c r="EA113" s="9"/>
    </row>
    <row r="114" spans="1:131">
      <c r="A114" s="9"/>
      <c r="B114" s="9" t="s">
        <v>115</v>
      </c>
      <c r="C114" s="115">
        <v>0</v>
      </c>
      <c r="D114" s="115">
        <v>0</v>
      </c>
      <c r="E114" s="115">
        <v>0</v>
      </c>
      <c r="F114" s="115">
        <v>0</v>
      </c>
      <c r="G114" s="115">
        <v>0</v>
      </c>
      <c r="H114" s="115">
        <v>0</v>
      </c>
      <c r="I114" s="115">
        <v>0</v>
      </c>
      <c r="J114" s="115">
        <v>0</v>
      </c>
      <c r="K114" s="115">
        <v>0</v>
      </c>
      <c r="L114" s="116">
        <v>0</v>
      </c>
      <c r="M114" s="115">
        <v>0</v>
      </c>
      <c r="N114" s="115">
        <v>0</v>
      </c>
      <c r="O114" s="115">
        <v>0</v>
      </c>
      <c r="P114" s="115">
        <v>0</v>
      </c>
      <c r="Q114" s="115">
        <v>0</v>
      </c>
      <c r="R114" s="115">
        <v>0</v>
      </c>
      <c r="S114" s="115">
        <v>0</v>
      </c>
      <c r="T114" s="115">
        <v>0</v>
      </c>
      <c r="U114" s="115">
        <v>0</v>
      </c>
      <c r="V114" s="115">
        <v>0</v>
      </c>
      <c r="W114" s="115">
        <v>0</v>
      </c>
      <c r="X114" s="115">
        <v>0</v>
      </c>
      <c r="Y114" s="115">
        <v>0</v>
      </c>
      <c r="Z114" s="115"/>
      <c r="AA114" s="115">
        <v>0</v>
      </c>
      <c r="AB114" s="115">
        <v>0</v>
      </c>
      <c r="AC114" s="115">
        <v>0</v>
      </c>
      <c r="AD114" s="115">
        <v>0</v>
      </c>
      <c r="AE114" s="115">
        <v>0</v>
      </c>
      <c r="AF114" s="115">
        <v>0</v>
      </c>
      <c r="AG114" s="115">
        <v>0</v>
      </c>
      <c r="AH114" s="115">
        <v>0</v>
      </c>
      <c r="AI114" s="115">
        <v>0</v>
      </c>
      <c r="AJ114" s="115">
        <v>0</v>
      </c>
      <c r="AK114" s="115">
        <v>0</v>
      </c>
      <c r="AL114" s="115">
        <v>0</v>
      </c>
      <c r="AM114" s="54"/>
      <c r="AN114" s="54"/>
      <c r="AO114" s="54"/>
      <c r="AP114" s="54"/>
      <c r="AQ114" s="54"/>
      <c r="AR114" s="54"/>
      <c r="AS114" s="54"/>
      <c r="AT114" s="54"/>
      <c r="AU114" s="54"/>
      <c r="AV114" s="54"/>
      <c r="AW114" s="54"/>
      <c r="AX114" s="54"/>
      <c r="AY114" s="54"/>
      <c r="AZ114" s="54"/>
      <c r="BA114" s="54"/>
      <c r="BB114" s="54"/>
      <c r="BC114" s="54"/>
      <c r="BD114" s="54"/>
      <c r="BE114" s="54"/>
      <c r="BF114" s="54"/>
      <c r="BG114" s="54"/>
      <c r="BH114" s="54"/>
      <c r="BI114" s="54"/>
      <c r="BJ114" s="54"/>
      <c r="BK114" s="54"/>
      <c r="BL114" s="54"/>
      <c r="BM114" s="54"/>
      <c r="BN114" s="54"/>
      <c r="BO114" s="54"/>
      <c r="BP114" s="54"/>
      <c r="BQ114" s="54"/>
      <c r="BR114" s="54"/>
      <c r="BS114" s="54"/>
      <c r="BT114" s="54"/>
      <c r="BU114" s="54"/>
      <c r="BV114" s="54"/>
      <c r="BW114" s="54"/>
      <c r="BX114" s="54"/>
      <c r="BY114" s="54"/>
      <c r="BZ114" s="54"/>
      <c r="CA114" s="54"/>
      <c r="CB114" s="54"/>
      <c r="CC114" s="54"/>
      <c r="CD114" s="54"/>
      <c r="CE114" s="54"/>
      <c r="CF114" s="54"/>
      <c r="CG114" s="54"/>
      <c r="CH114" s="54"/>
      <c r="CI114" s="54"/>
      <c r="CJ114" s="54"/>
      <c r="CK114" s="54"/>
      <c r="CL114" s="54"/>
      <c r="CM114" s="54"/>
      <c r="CN114" s="54"/>
      <c r="CO114" s="54"/>
      <c r="CP114" s="54"/>
      <c r="CQ114" s="54"/>
      <c r="CR114" s="54"/>
      <c r="CS114" s="54"/>
      <c r="CT114" s="54"/>
      <c r="CU114" s="54"/>
      <c r="CV114" s="54"/>
      <c r="CW114" s="54"/>
      <c r="CX114" s="9"/>
      <c r="CY114" s="9"/>
      <c r="CZ114" s="9"/>
      <c r="DA114" s="9"/>
      <c r="DB114" s="9"/>
      <c r="DC114" s="9"/>
      <c r="DD114" s="9"/>
      <c r="DE114" s="9"/>
      <c r="DF114" s="9"/>
      <c r="DG114" s="9"/>
      <c r="DH114" s="9"/>
      <c r="DI114" s="9"/>
      <c r="DJ114" s="9"/>
      <c r="DK114" s="9"/>
      <c r="DL114" s="9"/>
      <c r="DM114" s="9"/>
      <c r="DN114" s="9"/>
      <c r="DO114" s="9"/>
      <c r="DP114" s="9"/>
      <c r="DQ114" s="9"/>
      <c r="DR114" s="9"/>
      <c r="DS114" s="9"/>
      <c r="DT114" s="9"/>
      <c r="DU114" s="9"/>
      <c r="DV114" s="9"/>
      <c r="DW114" s="9"/>
      <c r="DX114" s="9"/>
      <c r="DY114" s="9"/>
      <c r="DZ114" s="9"/>
      <c r="EA114" s="9"/>
    </row>
    <row r="115" spans="1:131">
      <c r="A115" s="9"/>
      <c r="B115" s="9" t="s">
        <v>118</v>
      </c>
      <c r="C115" s="115">
        <v>0</v>
      </c>
      <c r="D115" s="115">
        <v>0</v>
      </c>
      <c r="E115" s="115">
        <v>0</v>
      </c>
      <c r="F115" s="115">
        <v>0</v>
      </c>
      <c r="G115" s="115">
        <v>0</v>
      </c>
      <c r="H115" s="115">
        <v>0</v>
      </c>
      <c r="I115" s="115">
        <v>0</v>
      </c>
      <c r="J115" s="115">
        <v>0</v>
      </c>
      <c r="K115" s="115">
        <v>0</v>
      </c>
      <c r="L115" s="116">
        <v>0</v>
      </c>
      <c r="M115" s="115">
        <v>0</v>
      </c>
      <c r="N115" s="115">
        <v>0</v>
      </c>
      <c r="O115" s="115">
        <v>0</v>
      </c>
      <c r="P115" s="115">
        <v>0</v>
      </c>
      <c r="Q115" s="115">
        <v>0</v>
      </c>
      <c r="R115" s="115">
        <v>0</v>
      </c>
      <c r="S115" s="115">
        <v>0</v>
      </c>
      <c r="T115" s="115">
        <v>0</v>
      </c>
      <c r="U115" s="115">
        <v>0</v>
      </c>
      <c r="V115" s="115">
        <v>0</v>
      </c>
      <c r="W115" s="115">
        <v>0</v>
      </c>
      <c r="X115" s="115">
        <v>0</v>
      </c>
      <c r="Y115" s="115">
        <v>0</v>
      </c>
      <c r="Z115" s="115"/>
      <c r="AA115" s="115">
        <v>0</v>
      </c>
      <c r="AB115" s="115">
        <v>0</v>
      </c>
      <c r="AC115" s="115">
        <v>0</v>
      </c>
      <c r="AD115" s="115">
        <v>0</v>
      </c>
      <c r="AE115" s="115">
        <v>0</v>
      </c>
      <c r="AF115" s="115">
        <v>0</v>
      </c>
      <c r="AG115" s="115">
        <v>0</v>
      </c>
      <c r="AH115" s="115">
        <v>0</v>
      </c>
      <c r="AI115" s="115">
        <v>0</v>
      </c>
      <c r="AJ115" s="115">
        <v>0</v>
      </c>
      <c r="AK115" s="115">
        <v>0</v>
      </c>
      <c r="AL115" s="115">
        <v>0</v>
      </c>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c r="BI115" s="54"/>
      <c r="BJ115" s="54"/>
      <c r="BK115" s="54"/>
      <c r="BL115" s="54"/>
      <c r="BM115" s="54"/>
      <c r="BN115" s="54"/>
      <c r="BO115" s="54"/>
      <c r="BP115" s="54"/>
      <c r="BQ115" s="54"/>
      <c r="BR115" s="54"/>
      <c r="BS115" s="54"/>
      <c r="BT115" s="54"/>
      <c r="BU115" s="54"/>
      <c r="BV115" s="54"/>
      <c r="BW115" s="54"/>
      <c r="BX115" s="54"/>
      <c r="BY115" s="54"/>
      <c r="BZ115" s="54"/>
      <c r="CA115" s="54"/>
      <c r="CB115" s="54"/>
      <c r="CC115" s="54"/>
      <c r="CD115" s="54"/>
      <c r="CE115" s="54"/>
      <c r="CF115" s="54"/>
      <c r="CG115" s="54"/>
      <c r="CH115" s="54"/>
      <c r="CI115" s="54"/>
      <c r="CJ115" s="54"/>
      <c r="CK115" s="54"/>
      <c r="CL115" s="54"/>
      <c r="CM115" s="54"/>
      <c r="CN115" s="54"/>
      <c r="CO115" s="54"/>
      <c r="CP115" s="54"/>
      <c r="CQ115" s="54"/>
      <c r="CR115" s="54"/>
      <c r="CS115" s="54"/>
      <c r="CT115" s="54"/>
      <c r="CU115" s="54"/>
      <c r="CV115" s="54"/>
      <c r="CW115" s="54"/>
      <c r="CX115" s="9"/>
      <c r="CY115" s="9"/>
      <c r="CZ115" s="9"/>
      <c r="DA115" s="9"/>
      <c r="DB115" s="9"/>
      <c r="DC115" s="9"/>
      <c r="DD115" s="9"/>
      <c r="DE115" s="9"/>
      <c r="DF115" s="9"/>
      <c r="DG115" s="9"/>
      <c r="DH115" s="9"/>
      <c r="DI115" s="9"/>
      <c r="DJ115" s="9"/>
      <c r="DK115" s="9"/>
      <c r="DL115" s="9"/>
      <c r="DM115" s="9"/>
      <c r="DN115" s="9"/>
      <c r="DO115" s="9"/>
      <c r="DP115" s="9"/>
      <c r="DQ115" s="9"/>
      <c r="DR115" s="9"/>
      <c r="DS115" s="9"/>
      <c r="DT115" s="9"/>
      <c r="DU115" s="9"/>
      <c r="DV115" s="9"/>
      <c r="DW115" s="9"/>
      <c r="DX115" s="9"/>
      <c r="DY115" s="9"/>
      <c r="DZ115" s="9"/>
      <c r="EA115" s="9"/>
    </row>
    <row r="116" spans="1:131">
      <c r="A116" s="9"/>
      <c r="B116" s="9"/>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c r="BF116" s="54"/>
      <c r="BG116" s="54"/>
      <c r="BH116" s="54"/>
      <c r="BI116" s="54"/>
      <c r="BJ116" s="54"/>
      <c r="BK116" s="54"/>
      <c r="BL116" s="54"/>
      <c r="BM116" s="54"/>
      <c r="BN116" s="54"/>
      <c r="BO116" s="54"/>
      <c r="BP116" s="54"/>
      <c r="BQ116" s="54"/>
      <c r="BR116" s="54"/>
      <c r="BS116" s="54"/>
      <c r="BT116" s="54"/>
      <c r="BU116" s="54"/>
      <c r="BV116" s="54"/>
      <c r="BW116" s="54"/>
      <c r="BX116" s="54"/>
      <c r="BY116" s="54"/>
      <c r="BZ116" s="54"/>
      <c r="CA116" s="54"/>
      <c r="CB116" s="54"/>
      <c r="CC116" s="54"/>
      <c r="CD116" s="54"/>
      <c r="CE116" s="54"/>
      <c r="CF116" s="54"/>
      <c r="CG116" s="54"/>
      <c r="CH116" s="54"/>
      <c r="CI116" s="54"/>
      <c r="CJ116" s="54"/>
      <c r="CK116" s="54"/>
      <c r="CL116" s="54"/>
      <c r="CM116" s="54"/>
      <c r="CN116" s="54"/>
      <c r="CO116" s="54"/>
      <c r="CP116" s="54"/>
      <c r="CQ116" s="54"/>
      <c r="CR116" s="54"/>
      <c r="CS116" s="54"/>
      <c r="CT116" s="54"/>
      <c r="CU116" s="54"/>
      <c r="CV116" s="54"/>
      <c r="CW116" s="54"/>
      <c r="CX116" s="9"/>
      <c r="CY116" s="9"/>
      <c r="CZ116" s="9"/>
      <c r="DA116" s="9"/>
      <c r="DB116" s="9"/>
      <c r="DC116" s="9"/>
      <c r="DD116" s="9"/>
      <c r="DE116" s="9"/>
      <c r="DF116" s="9"/>
      <c r="DG116" s="9"/>
      <c r="DH116" s="9"/>
      <c r="DI116" s="9"/>
      <c r="DJ116" s="9"/>
      <c r="DK116" s="9"/>
      <c r="DL116" s="9"/>
      <c r="DM116" s="9"/>
      <c r="DN116" s="9"/>
      <c r="DO116" s="9"/>
      <c r="DP116" s="9"/>
      <c r="DQ116" s="9"/>
      <c r="DR116" s="9"/>
      <c r="DS116" s="9"/>
      <c r="DT116" s="9"/>
      <c r="DU116" s="9"/>
      <c r="DV116" s="9"/>
      <c r="DW116" s="9"/>
      <c r="DX116" s="9"/>
      <c r="DY116" s="9"/>
      <c r="DZ116" s="9"/>
      <c r="EA116" s="9"/>
    </row>
    <row r="117" spans="1:131">
      <c r="A117" s="9"/>
      <c r="B117" s="9"/>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c r="BE117" s="54"/>
      <c r="BF117" s="54"/>
      <c r="BG117" s="54"/>
      <c r="BH117" s="54"/>
      <c r="BI117" s="54"/>
      <c r="BJ117" s="54"/>
      <c r="BK117" s="54"/>
      <c r="BL117" s="54"/>
      <c r="BM117" s="54"/>
      <c r="BN117" s="54"/>
      <c r="BO117" s="54"/>
      <c r="BP117" s="54"/>
      <c r="BQ117" s="54"/>
      <c r="BR117" s="54"/>
      <c r="BS117" s="54"/>
      <c r="BT117" s="54"/>
      <c r="BU117" s="54"/>
      <c r="BV117" s="54"/>
      <c r="BW117" s="54"/>
      <c r="BX117" s="54"/>
      <c r="BY117" s="54"/>
      <c r="BZ117" s="54"/>
      <c r="CA117" s="54"/>
      <c r="CB117" s="54"/>
      <c r="CC117" s="54"/>
      <c r="CD117" s="54"/>
      <c r="CE117" s="54"/>
      <c r="CF117" s="54"/>
      <c r="CG117" s="54"/>
      <c r="CH117" s="54"/>
      <c r="CI117" s="54"/>
      <c r="CJ117" s="54"/>
      <c r="CK117" s="54"/>
      <c r="CL117" s="54"/>
      <c r="CM117" s="54"/>
      <c r="CN117" s="54"/>
      <c r="CO117" s="54"/>
      <c r="CP117" s="54"/>
      <c r="CQ117" s="54"/>
      <c r="CR117" s="54"/>
      <c r="CS117" s="54"/>
      <c r="CT117" s="54"/>
      <c r="CU117" s="54"/>
      <c r="CV117" s="54"/>
      <c r="CW117" s="54"/>
      <c r="CX117" s="9"/>
      <c r="CY117" s="9"/>
      <c r="CZ117" s="9"/>
      <c r="DA117" s="9"/>
      <c r="DB117" s="9"/>
      <c r="DC117" s="9"/>
      <c r="DD117" s="9"/>
      <c r="DE117" s="9"/>
      <c r="DF117" s="9"/>
      <c r="DG117" s="9"/>
      <c r="DH117" s="9"/>
      <c r="DI117" s="9"/>
      <c r="DJ117" s="9"/>
      <c r="DK117" s="9"/>
      <c r="DL117" s="9"/>
      <c r="DM117" s="9"/>
      <c r="DN117" s="9"/>
      <c r="DO117" s="9"/>
      <c r="DP117" s="9"/>
      <c r="DQ117" s="9"/>
      <c r="DR117" s="9"/>
      <c r="DS117" s="9"/>
      <c r="DT117" s="9"/>
      <c r="DU117" s="9"/>
      <c r="DV117" s="9"/>
      <c r="DW117" s="9"/>
      <c r="DX117" s="9"/>
      <c r="DY117" s="9"/>
      <c r="DZ117" s="9"/>
      <c r="EA117" s="9"/>
    </row>
    <row r="118" spans="1:131" ht="13.5" thickBot="1">
      <c r="A118" s="52" t="s">
        <v>125</v>
      </c>
      <c r="B118" s="53"/>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c r="AZ118" s="54"/>
      <c r="BA118" s="54"/>
      <c r="BB118" s="54"/>
      <c r="BC118" s="54"/>
      <c r="BD118" s="54"/>
      <c r="BE118" s="54"/>
      <c r="BF118" s="54"/>
      <c r="BG118" s="54"/>
      <c r="BH118" s="54"/>
      <c r="BI118" s="54"/>
      <c r="BJ118" s="54"/>
      <c r="BK118" s="54"/>
      <c r="BL118" s="54"/>
      <c r="BM118" s="54"/>
      <c r="BN118" s="54"/>
      <c r="BO118" s="54"/>
      <c r="BP118" s="54"/>
      <c r="BQ118" s="54"/>
      <c r="BR118" s="54"/>
      <c r="BS118" s="54"/>
      <c r="BT118" s="54"/>
      <c r="BU118" s="54"/>
      <c r="BV118" s="54"/>
      <c r="BW118" s="54"/>
      <c r="BX118" s="54"/>
      <c r="BY118" s="54"/>
      <c r="BZ118" s="54"/>
      <c r="CA118" s="54"/>
      <c r="CB118" s="54"/>
      <c r="CC118" s="54"/>
      <c r="CD118" s="54"/>
      <c r="CE118" s="54"/>
      <c r="CF118" s="54"/>
      <c r="CG118" s="54"/>
      <c r="CH118" s="54"/>
      <c r="CI118" s="54"/>
      <c r="CJ118" s="54"/>
      <c r="CK118" s="54"/>
      <c r="CL118" s="54"/>
      <c r="CM118" s="54"/>
      <c r="CN118" s="54"/>
      <c r="CO118" s="54"/>
      <c r="CP118" s="54"/>
      <c r="CQ118" s="54"/>
      <c r="CR118" s="54"/>
      <c r="CS118" s="54"/>
      <c r="CT118" s="54"/>
      <c r="CU118" s="54"/>
      <c r="CV118" s="54"/>
      <c r="CW118" s="54"/>
      <c r="CX118" s="9"/>
      <c r="CY118" s="9"/>
      <c r="CZ118" s="9"/>
      <c r="DA118" s="9"/>
      <c r="DB118" s="9"/>
      <c r="DC118" s="9"/>
      <c r="DD118" s="9"/>
      <c r="DE118" s="9"/>
      <c r="DF118" s="9"/>
      <c r="DG118" s="9"/>
      <c r="DH118" s="9"/>
      <c r="DI118" s="9"/>
      <c r="DJ118" s="9"/>
      <c r="DK118" s="9"/>
      <c r="DL118" s="9"/>
      <c r="DM118" s="9"/>
      <c r="DN118" s="9"/>
      <c r="DO118" s="9"/>
      <c r="DP118" s="9"/>
      <c r="DQ118" s="9"/>
      <c r="DR118" s="9"/>
      <c r="DS118" s="9"/>
      <c r="DT118" s="9"/>
      <c r="DU118" s="9"/>
      <c r="DV118" s="9"/>
      <c r="DW118" s="9"/>
      <c r="DX118" s="9"/>
      <c r="DY118" s="9"/>
      <c r="DZ118" s="9"/>
      <c r="EA118" s="9"/>
    </row>
    <row r="119" spans="1:131" ht="13.5" thickBot="1">
      <c r="A119" s="55"/>
      <c r="B119" s="56"/>
      <c r="C119" s="57"/>
      <c r="D119" s="57"/>
      <c r="E119" s="57"/>
      <c r="F119" s="57"/>
      <c r="G119" s="57"/>
      <c r="H119" s="57"/>
      <c r="I119" s="57"/>
      <c r="J119" s="57"/>
      <c r="K119" s="57"/>
      <c r="L119" s="57"/>
      <c r="M119" s="57"/>
      <c r="N119" s="57"/>
      <c r="O119" s="58" t="s">
        <v>387</v>
      </c>
      <c r="P119" s="59"/>
      <c r="Q119" s="59"/>
      <c r="R119" s="59"/>
      <c r="S119" s="59"/>
      <c r="T119" s="59"/>
      <c r="U119" s="59"/>
      <c r="V119" s="59"/>
      <c r="W119" s="59"/>
      <c r="X119" s="59"/>
      <c r="Y119" s="59"/>
      <c r="Z119" s="60"/>
      <c r="AA119" s="57"/>
      <c r="AB119" s="58" t="s">
        <v>388</v>
      </c>
      <c r="AC119" s="59"/>
      <c r="AD119" s="59"/>
      <c r="AE119" s="59"/>
      <c r="AF119" s="59"/>
      <c r="AG119" s="59"/>
      <c r="AH119" s="59"/>
      <c r="AI119" s="59"/>
      <c r="AJ119" s="59"/>
      <c r="AK119" s="59"/>
      <c r="AL119" s="59"/>
      <c r="AM119" s="60"/>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54"/>
      <c r="BJ119" s="54"/>
      <c r="BK119" s="54"/>
      <c r="BL119" s="54"/>
      <c r="BM119" s="54"/>
      <c r="BN119" s="54"/>
      <c r="BO119" s="54"/>
      <c r="BP119" s="54"/>
      <c r="BQ119" s="54"/>
      <c r="BR119" s="54"/>
      <c r="BS119" s="54"/>
      <c r="BT119" s="54"/>
      <c r="BU119" s="54"/>
      <c r="BV119" s="54"/>
      <c r="BW119" s="54"/>
      <c r="BX119" s="54"/>
      <c r="BY119" s="54"/>
      <c r="BZ119" s="54"/>
      <c r="CA119" s="54"/>
      <c r="CB119" s="54"/>
      <c r="CC119" s="54"/>
      <c r="CD119" s="54"/>
      <c r="CE119" s="54"/>
      <c r="CF119" s="54"/>
      <c r="CG119" s="54"/>
      <c r="CH119" s="54"/>
      <c r="CI119" s="54"/>
      <c r="CJ119" s="54"/>
      <c r="CK119" s="54"/>
      <c r="CL119" s="54"/>
      <c r="CM119" s="54"/>
      <c r="CN119" s="54"/>
      <c r="CO119" s="54"/>
      <c r="CP119" s="54"/>
      <c r="CQ119" s="54"/>
      <c r="CR119" s="54"/>
      <c r="CS119" s="54"/>
      <c r="CT119" s="54"/>
      <c r="CU119" s="54"/>
      <c r="CV119" s="54"/>
      <c r="CW119" s="54"/>
      <c r="CX119" s="9"/>
      <c r="CY119" s="9"/>
      <c r="CZ119" s="9"/>
      <c r="DA119" s="9"/>
      <c r="DB119" s="9"/>
      <c r="DC119" s="9"/>
      <c r="DD119" s="9"/>
      <c r="DE119" s="9"/>
      <c r="DF119" s="9"/>
      <c r="DG119" s="9"/>
      <c r="DH119" s="9"/>
      <c r="DI119" s="9"/>
      <c r="DJ119" s="9"/>
      <c r="DK119" s="9"/>
      <c r="DL119" s="9"/>
      <c r="DM119" s="9"/>
      <c r="DN119" s="9"/>
      <c r="DO119" s="9"/>
      <c r="DP119" s="9"/>
      <c r="DQ119" s="9"/>
      <c r="DR119" s="9"/>
      <c r="DS119" s="9"/>
      <c r="DT119" s="9"/>
      <c r="DU119" s="9"/>
      <c r="DV119" s="9"/>
      <c r="DW119" s="9"/>
      <c r="DX119" s="9"/>
      <c r="DY119" s="9"/>
      <c r="DZ119" s="9"/>
      <c r="EA119" s="9"/>
    </row>
    <row r="120" spans="1:131" ht="191.25">
      <c r="A120" s="61" t="s">
        <v>126</v>
      </c>
      <c r="B120" s="62" t="s">
        <v>127</v>
      </c>
      <c r="C120" s="63" t="s">
        <v>128</v>
      </c>
      <c r="D120" s="63" t="s">
        <v>129</v>
      </c>
      <c r="E120" s="63" t="s">
        <v>130</v>
      </c>
      <c r="F120" s="63" t="s">
        <v>131</v>
      </c>
      <c r="G120" s="63" t="s">
        <v>132</v>
      </c>
      <c r="H120" s="63" t="s">
        <v>133</v>
      </c>
      <c r="I120" s="63" t="s">
        <v>134</v>
      </c>
      <c r="J120" s="63" t="s">
        <v>135</v>
      </c>
      <c r="K120" s="63" t="s">
        <v>136</v>
      </c>
      <c r="L120" s="63" t="s">
        <v>137</v>
      </c>
      <c r="M120" s="63" t="s">
        <v>138</v>
      </c>
      <c r="N120" s="63" t="s">
        <v>389</v>
      </c>
      <c r="O120" s="63" t="s">
        <v>139</v>
      </c>
      <c r="P120" s="63" t="s">
        <v>140</v>
      </c>
      <c r="Q120" s="63" t="s">
        <v>141</v>
      </c>
      <c r="R120" s="63" t="s">
        <v>142</v>
      </c>
      <c r="S120" s="63" t="s">
        <v>143</v>
      </c>
      <c r="T120" s="63" t="s">
        <v>144</v>
      </c>
      <c r="U120" s="63" t="s">
        <v>145</v>
      </c>
      <c r="V120" s="63" t="s">
        <v>146</v>
      </c>
      <c r="W120" s="63" t="s">
        <v>147</v>
      </c>
      <c r="X120" s="63" t="s">
        <v>148</v>
      </c>
      <c r="Y120" s="63" t="s">
        <v>149</v>
      </c>
      <c r="Z120" s="63" t="s">
        <v>150</v>
      </c>
      <c r="AA120" s="63"/>
      <c r="AB120" s="63" t="s">
        <v>139</v>
      </c>
      <c r="AC120" s="63" t="s">
        <v>140</v>
      </c>
      <c r="AD120" s="63" t="s">
        <v>141</v>
      </c>
      <c r="AE120" s="63" t="s">
        <v>142</v>
      </c>
      <c r="AF120" s="63" t="s">
        <v>143</v>
      </c>
      <c r="AG120" s="63" t="s">
        <v>144</v>
      </c>
      <c r="AH120" s="63" t="s">
        <v>145</v>
      </c>
      <c r="AI120" s="63" t="s">
        <v>146</v>
      </c>
      <c r="AJ120" s="63" t="s">
        <v>147</v>
      </c>
      <c r="AK120" s="63" t="s">
        <v>148</v>
      </c>
      <c r="AL120" s="63" t="s">
        <v>149</v>
      </c>
      <c r="AM120" s="63" t="s">
        <v>150</v>
      </c>
      <c r="AN120" s="54"/>
      <c r="AO120" s="54"/>
      <c r="AP120" s="54"/>
      <c r="AQ120" s="54"/>
      <c r="AR120" s="54"/>
      <c r="AS120" s="54"/>
      <c r="AT120" s="54"/>
      <c r="AU120" s="54"/>
      <c r="AV120" s="54"/>
      <c r="AW120" s="54"/>
      <c r="AX120" s="54"/>
      <c r="AY120" s="54"/>
      <c r="AZ120" s="54"/>
      <c r="BA120" s="54"/>
      <c r="BB120" s="54"/>
      <c r="BC120" s="54"/>
      <c r="BD120" s="54"/>
      <c r="BE120" s="54"/>
      <c r="BF120" s="54"/>
      <c r="BG120" s="54"/>
      <c r="BH120" s="54"/>
      <c r="BI120" s="54"/>
      <c r="BJ120" s="54"/>
      <c r="BK120" s="54"/>
      <c r="BL120" s="54"/>
      <c r="BM120" s="54"/>
      <c r="BN120" s="54"/>
      <c r="BO120" s="54"/>
      <c r="BP120" s="54"/>
      <c r="BQ120" s="54"/>
      <c r="BR120" s="54"/>
      <c r="BS120" s="54"/>
      <c r="BT120" s="54"/>
      <c r="BU120" s="54"/>
      <c r="BV120" s="54"/>
      <c r="BW120" s="54"/>
      <c r="BX120" s="54"/>
      <c r="BY120" s="54"/>
      <c r="BZ120" s="54"/>
      <c r="CA120" s="54"/>
      <c r="CB120" s="54"/>
      <c r="CC120" s="54"/>
      <c r="CD120" s="54"/>
      <c r="CE120" s="54"/>
      <c r="CF120" s="54"/>
      <c r="CG120" s="54"/>
      <c r="CH120" s="54"/>
      <c r="CI120" s="54"/>
      <c r="CJ120" s="54"/>
      <c r="CK120" s="54"/>
      <c r="CL120" s="54"/>
      <c r="CM120" s="54"/>
      <c r="CN120" s="54"/>
      <c r="CO120" s="54"/>
      <c r="CP120" s="54"/>
      <c r="CQ120" s="54"/>
      <c r="CR120" s="54"/>
      <c r="CS120" s="54"/>
      <c r="CT120" s="54"/>
      <c r="CU120" s="54"/>
      <c r="CV120" s="54"/>
      <c r="CW120" s="54"/>
      <c r="CX120" s="9"/>
      <c r="CY120" s="9"/>
      <c r="CZ120" s="9"/>
      <c r="DA120" s="9"/>
      <c r="DB120" s="9"/>
      <c r="DC120" s="9"/>
      <c r="DD120" s="9"/>
      <c r="DE120" s="9"/>
      <c r="DF120" s="9"/>
      <c r="DG120" s="9"/>
      <c r="DH120" s="9"/>
      <c r="DI120" s="9"/>
      <c r="DJ120" s="9"/>
      <c r="DK120" s="9"/>
      <c r="DL120" s="9"/>
      <c r="DM120" s="9"/>
      <c r="DN120" s="9"/>
      <c r="DO120" s="9"/>
      <c r="DP120" s="9"/>
      <c r="DQ120" s="9"/>
      <c r="DR120" s="9"/>
      <c r="DS120" s="9"/>
      <c r="DT120" s="9"/>
      <c r="DU120" s="9"/>
      <c r="DV120" s="9"/>
      <c r="DW120" s="9"/>
      <c r="DX120" s="9"/>
      <c r="DY120" s="9"/>
      <c r="DZ120" s="9"/>
      <c r="EA120" s="9"/>
    </row>
    <row r="121" spans="1:131">
      <c r="A121" s="9" t="s">
        <v>433</v>
      </c>
      <c r="B121" s="9"/>
      <c r="C121" s="86">
        <v>1191.7650183706298</v>
      </c>
      <c r="D121" s="86">
        <v>1270.0446264290774</v>
      </c>
      <c r="E121" s="86">
        <v>254.00892528581551</v>
      </c>
      <c r="F121" s="86">
        <v>1524.0535517148928</v>
      </c>
      <c r="G121" s="86">
        <v>1545.0645096898843</v>
      </c>
      <c r="H121" s="86">
        <v>931.05868984007316</v>
      </c>
      <c r="I121" s="86">
        <v>11202.467690548116</v>
      </c>
      <c r="J121" s="86">
        <v>48.214823876150845</v>
      </c>
      <c r="K121" s="86">
        <v>76.155313141727277</v>
      </c>
      <c r="L121" s="107">
        <v>0.60260182277240282</v>
      </c>
      <c r="M121" s="86">
        <v>11.321922449418549</v>
      </c>
      <c r="N121" s="86">
        <v>0.40385390801276211</v>
      </c>
      <c r="O121" s="86">
        <v>98.85645744013712</v>
      </c>
      <c r="P121" s="86">
        <v>72.187868816577222</v>
      </c>
      <c r="Q121" s="86">
        <v>58.479104771246924</v>
      </c>
      <c r="R121" s="86">
        <v>50.963848896301926</v>
      </c>
      <c r="S121" s="86">
        <v>19.895961982841282</v>
      </c>
      <c r="T121" s="86">
        <v>13.490194318188223</v>
      </c>
      <c r="U121" s="86">
        <v>44.975128920670407</v>
      </c>
      <c r="V121" s="86">
        <v>44.919860584257435</v>
      </c>
      <c r="W121" s="86">
        <v>24.328177932431537</v>
      </c>
      <c r="X121" s="86">
        <v>46.795136415759856</v>
      </c>
      <c r="Y121" s="86">
        <v>71.541535661206822</v>
      </c>
      <c r="Z121" s="86">
        <v>124.83897705029693</v>
      </c>
      <c r="AA121" s="86"/>
      <c r="AB121" s="86">
        <v>93.798583758846931</v>
      </c>
      <c r="AC121" s="86">
        <v>66.43621785730933</v>
      </c>
      <c r="AD121" s="86">
        <v>49.059663605067797</v>
      </c>
      <c r="AE121" s="86">
        <v>45.831333698639597</v>
      </c>
      <c r="AF121" s="86">
        <v>18.483314725692022</v>
      </c>
      <c r="AG121" s="86">
        <v>5.9158585582910392</v>
      </c>
      <c r="AH121" s="86">
        <v>20.41238861209138</v>
      </c>
      <c r="AI121" s="86">
        <v>14.505882766705822</v>
      </c>
      <c r="AJ121" s="86">
        <v>13.153084852371085</v>
      </c>
      <c r="AK121" s="86">
        <v>28.534724690800836</v>
      </c>
      <c r="AL121" s="86">
        <v>56.332948254484954</v>
      </c>
      <c r="AM121" s="54">
        <v>108.02876420041345</v>
      </c>
      <c r="AN121" s="54"/>
      <c r="AO121" s="54"/>
      <c r="AP121" s="54"/>
      <c r="AQ121" s="54"/>
      <c r="AR121" s="54"/>
      <c r="AS121" s="54"/>
      <c r="AT121" s="54"/>
      <c r="AU121" s="54"/>
      <c r="AV121" s="54"/>
      <c r="AW121" s="54"/>
      <c r="AX121" s="54"/>
      <c r="AY121" s="54"/>
      <c r="AZ121" s="54"/>
      <c r="BA121" s="54"/>
      <c r="BB121" s="54"/>
      <c r="BC121" s="54"/>
      <c r="BD121" s="54"/>
      <c r="BE121" s="54"/>
      <c r="BF121" s="54"/>
      <c r="BG121" s="54"/>
      <c r="BH121" s="54"/>
      <c r="BI121" s="54"/>
      <c r="BJ121" s="54"/>
      <c r="BK121" s="54"/>
      <c r="BL121" s="54"/>
      <c r="BM121" s="54"/>
      <c r="BN121" s="54"/>
      <c r="BO121" s="54"/>
      <c r="BP121" s="54"/>
      <c r="BQ121" s="54"/>
      <c r="BR121" s="54"/>
      <c r="BS121" s="54"/>
      <c r="BT121" s="54"/>
      <c r="BU121" s="54"/>
      <c r="BV121" s="54"/>
      <c r="BW121" s="54"/>
      <c r="BX121" s="54"/>
      <c r="BY121" s="54"/>
      <c r="BZ121" s="54"/>
      <c r="CA121" s="54"/>
      <c r="CB121" s="54"/>
      <c r="CC121" s="54"/>
      <c r="CD121" s="54"/>
      <c r="CE121" s="54"/>
      <c r="CF121" s="54"/>
      <c r="CG121" s="54"/>
      <c r="CH121" s="54"/>
      <c r="CI121" s="54"/>
      <c r="CJ121" s="54"/>
      <c r="CK121" s="54"/>
      <c r="CL121" s="54"/>
      <c r="CM121" s="54"/>
      <c r="CN121" s="54"/>
      <c r="CO121" s="54"/>
      <c r="CP121" s="54"/>
      <c r="CQ121" s="54"/>
      <c r="CR121" s="54"/>
      <c r="CS121" s="54"/>
      <c r="CT121" s="54"/>
      <c r="CU121" s="54"/>
      <c r="CV121" s="54"/>
      <c r="CW121" s="54"/>
      <c r="CX121" s="9"/>
      <c r="CY121" s="9"/>
      <c r="CZ121" s="9"/>
      <c r="DA121" s="9"/>
      <c r="DB121" s="9"/>
      <c r="DC121" s="9"/>
      <c r="DD121" s="9"/>
      <c r="DE121" s="9"/>
      <c r="DF121" s="9"/>
      <c r="DG121" s="9"/>
      <c r="DH121" s="9"/>
      <c r="DI121" s="9"/>
      <c r="DJ121" s="9"/>
      <c r="DK121" s="9"/>
      <c r="DL121" s="9"/>
      <c r="DM121" s="9"/>
      <c r="DN121" s="9"/>
      <c r="DO121" s="9"/>
      <c r="DP121" s="9"/>
      <c r="DQ121" s="9"/>
      <c r="DR121" s="9"/>
      <c r="DS121" s="9"/>
      <c r="DT121" s="9"/>
      <c r="DU121" s="9"/>
      <c r="DV121" s="9"/>
      <c r="DW121" s="9"/>
      <c r="DX121" s="9"/>
      <c r="DY121" s="9"/>
      <c r="DZ121" s="9"/>
      <c r="EA121" s="9"/>
    </row>
    <row r="122" spans="1:131">
      <c r="A122" s="9" t="s">
        <v>432</v>
      </c>
      <c r="B122" s="9"/>
      <c r="C122" s="86">
        <v>1164.3208559599657</v>
      </c>
      <c r="D122" s="86">
        <v>1270.0446264290774</v>
      </c>
      <c r="E122" s="86">
        <v>254.00892528581551</v>
      </c>
      <c r="F122" s="86">
        <v>1524.0535517148928</v>
      </c>
      <c r="G122" s="86">
        <v>1545.0645096898843</v>
      </c>
      <c r="H122" s="86">
        <v>916.76987162292448</v>
      </c>
      <c r="I122" s="86">
        <v>11466.520628469714</v>
      </c>
      <c r="J122" s="86">
        <v>49.351293647593423</v>
      </c>
      <c r="K122" s="86">
        <v>77.950367118127403</v>
      </c>
      <c r="L122" s="107">
        <v>0.59335378288310614</v>
      </c>
      <c r="M122" s="86">
        <v>11.06118654041726</v>
      </c>
      <c r="N122" s="86">
        <v>0.40385390801276211</v>
      </c>
      <c r="O122" s="86">
        <v>98.85645744013712</v>
      </c>
      <c r="P122" s="86">
        <v>72.187868816577222</v>
      </c>
      <c r="Q122" s="86">
        <v>58.479104771246924</v>
      </c>
      <c r="R122" s="86">
        <v>50.761306249749801</v>
      </c>
      <c r="S122" s="86">
        <v>18.903346358479059</v>
      </c>
      <c r="T122" s="86">
        <v>12.367076851201894</v>
      </c>
      <c r="U122" s="86">
        <v>37.291607646507877</v>
      </c>
      <c r="V122" s="86">
        <v>37.208072776087391</v>
      </c>
      <c r="W122" s="86">
        <v>21.221222777712374</v>
      </c>
      <c r="X122" s="86">
        <v>46.241715342851776</v>
      </c>
      <c r="Y122" s="86">
        <v>71.541535661206822</v>
      </c>
      <c r="Z122" s="86">
        <v>124.83897705029693</v>
      </c>
      <c r="AA122" s="86"/>
      <c r="AB122" s="86">
        <v>93.798583758846931</v>
      </c>
      <c r="AC122" s="86">
        <v>66.43621785730933</v>
      </c>
      <c r="AD122" s="86">
        <v>49.059663605067797</v>
      </c>
      <c r="AE122" s="86">
        <v>45.775368337528363</v>
      </c>
      <c r="AF122" s="86">
        <v>18.180902858934139</v>
      </c>
      <c r="AG122" s="86">
        <v>5.6642410774833198</v>
      </c>
      <c r="AH122" s="86">
        <v>17.955787684493686</v>
      </c>
      <c r="AI122" s="86">
        <v>12.829896057089391</v>
      </c>
      <c r="AJ122" s="86">
        <v>12.001449897260622</v>
      </c>
      <c r="AK122" s="86">
        <v>28.358740628998497</v>
      </c>
      <c r="AL122" s="86">
        <v>56.332948254484954</v>
      </c>
      <c r="AM122" s="54">
        <v>108.02876420041345</v>
      </c>
      <c r="AN122" s="54"/>
      <c r="AO122" s="54"/>
      <c r="AP122" s="54"/>
      <c r="AQ122" s="54"/>
      <c r="AR122" s="54"/>
      <c r="AS122" s="54"/>
      <c r="AT122" s="54"/>
      <c r="AU122" s="54"/>
      <c r="AV122" s="54"/>
      <c r="AW122" s="54"/>
      <c r="AX122" s="54"/>
      <c r="AY122" s="54"/>
      <c r="AZ122" s="54"/>
      <c r="BA122" s="54"/>
      <c r="BB122" s="54"/>
      <c r="BC122" s="54"/>
      <c r="BD122" s="54"/>
      <c r="BE122" s="54"/>
      <c r="BF122" s="54"/>
      <c r="BG122" s="54"/>
      <c r="BH122" s="54"/>
      <c r="BI122" s="54"/>
      <c r="BJ122" s="54"/>
      <c r="BK122" s="54"/>
      <c r="BL122" s="54"/>
      <c r="BM122" s="54"/>
      <c r="BN122" s="54"/>
      <c r="BO122" s="54"/>
      <c r="BP122" s="54"/>
      <c r="BQ122" s="54"/>
      <c r="BR122" s="54"/>
      <c r="BS122" s="54"/>
      <c r="BT122" s="54"/>
      <c r="BU122" s="54"/>
      <c r="BV122" s="54"/>
      <c r="BW122" s="54"/>
      <c r="BX122" s="54"/>
      <c r="BY122" s="54"/>
      <c r="BZ122" s="54"/>
      <c r="CA122" s="54"/>
      <c r="CB122" s="54"/>
      <c r="CC122" s="54"/>
      <c r="CD122" s="54"/>
      <c r="CE122" s="54"/>
      <c r="CF122" s="54"/>
      <c r="CG122" s="54"/>
      <c r="CH122" s="54"/>
      <c r="CI122" s="54"/>
      <c r="CJ122" s="54"/>
      <c r="CK122" s="54"/>
      <c r="CL122" s="54"/>
      <c r="CM122" s="54"/>
      <c r="CN122" s="54"/>
      <c r="CO122" s="54"/>
      <c r="CP122" s="54"/>
      <c r="CQ122" s="54"/>
      <c r="CR122" s="54"/>
      <c r="CS122" s="54"/>
      <c r="CT122" s="54"/>
      <c r="CU122" s="54"/>
      <c r="CV122" s="54"/>
      <c r="CW122" s="54"/>
      <c r="CX122" s="9"/>
      <c r="CY122" s="9"/>
      <c r="CZ122" s="9"/>
      <c r="DA122" s="9"/>
      <c r="DB122" s="9"/>
      <c r="DC122" s="9"/>
      <c r="DD122" s="9"/>
      <c r="DE122" s="9"/>
      <c r="DF122" s="9"/>
      <c r="DG122" s="9"/>
      <c r="DH122" s="9"/>
      <c r="DI122" s="9"/>
      <c r="DJ122" s="9"/>
      <c r="DK122" s="9"/>
      <c r="DL122" s="9"/>
      <c r="DM122" s="9"/>
      <c r="DN122" s="9"/>
      <c r="DO122" s="9"/>
      <c r="DP122" s="9"/>
      <c r="DQ122" s="9"/>
      <c r="DR122" s="9"/>
      <c r="DS122" s="9"/>
      <c r="DT122" s="9"/>
      <c r="DU122" s="9"/>
      <c r="DV122" s="9"/>
      <c r="DW122" s="9"/>
      <c r="DX122" s="9"/>
      <c r="DY122" s="9"/>
      <c r="DZ122" s="9"/>
      <c r="EA122" s="9"/>
    </row>
    <row r="123" spans="1:131">
      <c r="A123" s="9" t="s">
        <v>431</v>
      </c>
      <c r="B123" s="9"/>
      <c r="C123" s="86">
        <v>1140.4337870737731</v>
      </c>
      <c r="D123" s="86">
        <v>1270.0446264290774</v>
      </c>
      <c r="E123" s="86">
        <v>254.00892528581551</v>
      </c>
      <c r="F123" s="86">
        <v>1524.0535517148928</v>
      </c>
      <c r="G123" s="86">
        <v>1545.0645096898843</v>
      </c>
      <c r="H123" s="86">
        <v>904.33305610099467</v>
      </c>
      <c r="I123" s="86">
        <v>11706.693772445047</v>
      </c>
      <c r="J123" s="86">
        <v>50.384986058625543</v>
      </c>
      <c r="K123" s="86">
        <v>79.583084256254651</v>
      </c>
      <c r="L123" s="107">
        <v>0.58530440019135954</v>
      </c>
      <c r="M123" s="86">
        <v>10.834245141141848</v>
      </c>
      <c r="N123" s="86">
        <v>0.40385390801276211</v>
      </c>
      <c r="O123" s="86">
        <v>98.85645744013712</v>
      </c>
      <c r="P123" s="86">
        <v>72.187868816577222</v>
      </c>
      <c r="Q123" s="86">
        <v>58.479104771246924</v>
      </c>
      <c r="R123" s="86">
        <v>50.585015566208938</v>
      </c>
      <c r="S123" s="86">
        <v>18.039385657407056</v>
      </c>
      <c r="T123" s="86">
        <v>11.38952891587982</v>
      </c>
      <c r="U123" s="86">
        <v>30.603963140617367</v>
      </c>
      <c r="V123" s="86">
        <v>30.495825418963605</v>
      </c>
      <c r="W123" s="86">
        <v>18.516966378972775</v>
      </c>
      <c r="X123" s="86">
        <v>45.760024297090837</v>
      </c>
      <c r="Y123" s="86">
        <v>71.541535661206822</v>
      </c>
      <c r="Z123" s="86">
        <v>124.83897705029693</v>
      </c>
      <c r="AA123" s="86"/>
      <c r="AB123" s="86">
        <v>93.798583758846931</v>
      </c>
      <c r="AC123" s="86">
        <v>66.43621785730933</v>
      </c>
      <c r="AD123" s="86">
        <v>49.059663605067797</v>
      </c>
      <c r="AE123" s="86">
        <v>45.726656760322967</v>
      </c>
      <c r="AF123" s="86">
        <v>17.917687207271893</v>
      </c>
      <c r="AG123" s="86">
        <v>5.4452362484385572</v>
      </c>
      <c r="AH123" s="86">
        <v>15.817591783109272</v>
      </c>
      <c r="AI123" s="86">
        <v>11.37113738244337</v>
      </c>
      <c r="AJ123" s="86">
        <v>10.999080683260441</v>
      </c>
      <c r="AK123" s="86">
        <v>28.205566218198808</v>
      </c>
      <c r="AL123" s="86">
        <v>56.332948254484954</v>
      </c>
      <c r="AM123" s="54">
        <v>108.02876420041345</v>
      </c>
      <c r="AN123" s="54"/>
      <c r="AO123" s="54"/>
      <c r="AP123" s="54"/>
      <c r="AQ123" s="54"/>
      <c r="AR123" s="54"/>
      <c r="AS123" s="54"/>
      <c r="AT123" s="54"/>
      <c r="AU123" s="54"/>
      <c r="AV123" s="54"/>
      <c r="AW123" s="54"/>
      <c r="AX123" s="54"/>
      <c r="AY123" s="54"/>
      <c r="AZ123" s="54"/>
      <c r="BA123" s="54"/>
      <c r="BB123" s="54"/>
      <c r="BC123" s="54"/>
      <c r="BD123" s="54"/>
      <c r="BE123" s="54"/>
      <c r="BF123" s="54"/>
      <c r="BG123" s="54"/>
      <c r="BH123" s="54"/>
      <c r="BI123" s="54"/>
      <c r="BJ123" s="54"/>
      <c r="BK123" s="54"/>
      <c r="BL123" s="54"/>
      <c r="BM123" s="54"/>
      <c r="BN123" s="54"/>
      <c r="BO123" s="54"/>
      <c r="BP123" s="54"/>
      <c r="BQ123" s="54"/>
      <c r="BR123" s="54"/>
      <c r="BS123" s="54"/>
      <c r="BT123" s="54"/>
      <c r="BU123" s="54"/>
      <c r="BV123" s="54"/>
      <c r="BW123" s="54"/>
      <c r="BX123" s="54"/>
      <c r="BY123" s="54"/>
      <c r="BZ123" s="54"/>
      <c r="CA123" s="54"/>
      <c r="CB123" s="54"/>
      <c r="CC123" s="54"/>
      <c r="CD123" s="54"/>
      <c r="CE123" s="54"/>
      <c r="CF123" s="54"/>
      <c r="CG123" s="54"/>
      <c r="CH123" s="54"/>
      <c r="CI123" s="54"/>
      <c r="CJ123" s="54"/>
      <c r="CK123" s="54"/>
      <c r="CL123" s="54"/>
      <c r="CM123" s="54"/>
      <c r="CN123" s="54"/>
      <c r="CO123" s="54"/>
      <c r="CP123" s="54"/>
      <c r="CQ123" s="54"/>
      <c r="CR123" s="54"/>
      <c r="CS123" s="54"/>
      <c r="CT123" s="54"/>
      <c r="CU123" s="54"/>
      <c r="CV123" s="54"/>
      <c r="CW123" s="54"/>
      <c r="CX123" s="9"/>
      <c r="CY123" s="9"/>
      <c r="CZ123" s="9"/>
      <c r="DA123" s="9"/>
      <c r="DB123" s="9"/>
      <c r="DC123" s="9"/>
      <c r="DD123" s="9"/>
      <c r="DE123" s="9"/>
      <c r="DF123" s="9"/>
      <c r="DG123" s="9"/>
      <c r="DH123" s="9"/>
      <c r="DI123" s="9"/>
      <c r="DJ123" s="9"/>
      <c r="DK123" s="9"/>
      <c r="DL123" s="9"/>
      <c r="DM123" s="9"/>
      <c r="DN123" s="9"/>
      <c r="DO123" s="9"/>
      <c r="DP123" s="9"/>
      <c r="DQ123" s="9"/>
      <c r="DR123" s="9"/>
      <c r="DS123" s="9"/>
      <c r="DT123" s="9"/>
      <c r="DU123" s="9"/>
      <c r="DV123" s="9"/>
      <c r="DW123" s="9"/>
      <c r="DX123" s="9"/>
      <c r="DY123" s="9"/>
      <c r="DZ123" s="9"/>
      <c r="EA123" s="9"/>
    </row>
    <row r="124" spans="1:131">
      <c r="A124" s="9" t="s">
        <v>430</v>
      </c>
      <c r="B124" s="9"/>
      <c r="C124" s="86">
        <v>1071.918618258692</v>
      </c>
      <c r="D124" s="86">
        <v>1270.0446264290774</v>
      </c>
      <c r="E124" s="86">
        <v>254.00892528581551</v>
      </c>
      <c r="F124" s="86">
        <v>1524.0535517148928</v>
      </c>
      <c r="G124" s="86">
        <v>1545.0645096898843</v>
      </c>
      <c r="H124" s="86">
        <v>836.20559681482223</v>
      </c>
      <c r="I124" s="86">
        <v>12454.965223675648</v>
      </c>
      <c r="J124" s="86">
        <v>55.840918133298835</v>
      </c>
      <c r="K124" s="86">
        <v>86.905307850651397</v>
      </c>
      <c r="L124" s="107">
        <v>0.5412107983650859</v>
      </c>
      <c r="M124" s="86">
        <v>10.183368274640568</v>
      </c>
      <c r="N124" s="86">
        <v>0.36165000944306203</v>
      </c>
      <c r="O124" s="86">
        <v>88.525672421135695</v>
      </c>
      <c r="P124" s="86">
        <v>64.644028251831799</v>
      </c>
      <c r="Q124" s="86">
        <v>52.367869601189888</v>
      </c>
      <c r="R124" s="86">
        <v>45.672640499575984</v>
      </c>
      <c r="S124" s="86">
        <v>17.986641534334925</v>
      </c>
      <c r="T124" s="86">
        <v>12.272627677746765</v>
      </c>
      <c r="U124" s="86">
        <v>41.589968887862746</v>
      </c>
      <c r="V124" s="86">
        <v>41.545313466150475</v>
      </c>
      <c r="W124" s="86">
        <v>22.317502220172642</v>
      </c>
      <c r="X124" s="86">
        <v>41.999615855571641</v>
      </c>
      <c r="Y124" s="86">
        <v>64.065238775970926</v>
      </c>
      <c r="Z124" s="86">
        <v>111.79294376835738</v>
      </c>
      <c r="AA124" s="86"/>
      <c r="AB124" s="86">
        <v>83.996361132305466</v>
      </c>
      <c r="AC124" s="86">
        <v>59.49344141222965</v>
      </c>
      <c r="AD124" s="86">
        <v>43.932787213453281</v>
      </c>
      <c r="AE124" s="86">
        <v>41.05140437374255</v>
      </c>
      <c r="AF124" s="86">
        <v>16.603506347099916</v>
      </c>
      <c r="AG124" s="86">
        <v>5.3406932330866859</v>
      </c>
      <c r="AH124" s="86">
        <v>18.699629934064053</v>
      </c>
      <c r="AI124" s="86">
        <v>13.276785525621213</v>
      </c>
      <c r="AJ124" s="86">
        <v>11.975627283250981</v>
      </c>
      <c r="AK124" s="86">
        <v>25.582879550098884</v>
      </c>
      <c r="AL124" s="86">
        <v>50.445992632430368</v>
      </c>
      <c r="AM124" s="54">
        <v>96.739446661408181</v>
      </c>
      <c r="AN124" s="54"/>
      <c r="AO124" s="54"/>
      <c r="AP124" s="54"/>
      <c r="AQ124" s="54"/>
      <c r="AR124" s="54"/>
      <c r="AS124" s="54"/>
      <c r="AT124" s="54"/>
      <c r="AU124" s="54"/>
      <c r="AV124" s="54"/>
      <c r="AW124" s="54"/>
      <c r="AX124" s="54"/>
      <c r="AY124" s="54"/>
      <c r="AZ124" s="54"/>
      <c r="BA124" s="54"/>
      <c r="BB124" s="54"/>
      <c r="BC124" s="54"/>
      <c r="BD124" s="54"/>
      <c r="BE124" s="54"/>
      <c r="BF124" s="54"/>
      <c r="BG124" s="54"/>
      <c r="BH124" s="54"/>
      <c r="BI124" s="54"/>
      <c r="BJ124" s="54"/>
      <c r="BK124" s="54"/>
      <c r="BL124" s="54"/>
      <c r="BM124" s="54"/>
      <c r="BN124" s="54"/>
      <c r="BO124" s="54"/>
      <c r="BP124" s="54"/>
      <c r="BQ124" s="54"/>
      <c r="BR124" s="54"/>
      <c r="BS124" s="54"/>
      <c r="BT124" s="54"/>
      <c r="BU124" s="54"/>
      <c r="BV124" s="54"/>
      <c r="BW124" s="54"/>
      <c r="BX124" s="54"/>
      <c r="BY124" s="54"/>
      <c r="BZ124" s="54"/>
      <c r="CA124" s="54"/>
      <c r="CB124" s="54"/>
      <c r="CC124" s="54"/>
      <c r="CD124" s="54"/>
      <c r="CE124" s="54"/>
      <c r="CF124" s="54"/>
      <c r="CG124" s="54"/>
      <c r="CH124" s="54"/>
      <c r="CI124" s="54"/>
      <c r="CJ124" s="54"/>
      <c r="CK124" s="54"/>
      <c r="CL124" s="54"/>
      <c r="CM124" s="54"/>
      <c r="CN124" s="54"/>
      <c r="CO124" s="54"/>
      <c r="CP124" s="54"/>
      <c r="CQ124" s="54"/>
      <c r="CR124" s="54"/>
      <c r="CS124" s="54"/>
      <c r="CT124" s="54"/>
      <c r="CU124" s="54"/>
      <c r="CV124" s="54"/>
      <c r="CW124" s="54"/>
      <c r="CX124" s="9"/>
      <c r="CY124" s="9"/>
      <c r="CZ124" s="9"/>
      <c r="DA124" s="9"/>
      <c r="DB124" s="9"/>
      <c r="DC124" s="9"/>
      <c r="DD124" s="9"/>
      <c r="DE124" s="9"/>
      <c r="DF124" s="9"/>
      <c r="DG124" s="9"/>
      <c r="DH124" s="9"/>
      <c r="DI124" s="9"/>
      <c r="DJ124" s="9"/>
      <c r="DK124" s="9"/>
      <c r="DL124" s="9"/>
      <c r="DM124" s="9"/>
      <c r="DN124" s="9"/>
      <c r="DO124" s="9"/>
      <c r="DP124" s="9"/>
      <c r="DQ124" s="9"/>
      <c r="DR124" s="9"/>
      <c r="DS124" s="9"/>
      <c r="DT124" s="9"/>
      <c r="DU124" s="9"/>
      <c r="DV124" s="9"/>
      <c r="DW124" s="9"/>
      <c r="DX124" s="9"/>
      <c r="DY124" s="9"/>
      <c r="DZ124" s="9"/>
      <c r="EA124" s="9"/>
    </row>
    <row r="125" spans="1:131">
      <c r="A125" s="9" t="s">
        <v>429</v>
      </c>
      <c r="B125" s="9"/>
      <c r="C125" s="86">
        <v>1044.4640621784051</v>
      </c>
      <c r="D125" s="86">
        <v>1270.0446264290774</v>
      </c>
      <c r="E125" s="86">
        <v>254.00892528581551</v>
      </c>
      <c r="F125" s="86">
        <v>1524.0535517148928</v>
      </c>
      <c r="G125" s="86">
        <v>1545.0645096898843</v>
      </c>
      <c r="H125" s="86">
        <v>821.9113671278817</v>
      </c>
      <c r="I125" s="86">
        <v>12782.353741475143</v>
      </c>
      <c r="J125" s="86">
        <v>57.308740410752641</v>
      </c>
      <c r="K125" s="86">
        <v>89.189681946859181</v>
      </c>
      <c r="L125" s="107">
        <v>0.53195925605258421</v>
      </c>
      <c r="M125" s="86">
        <v>9.9225336195796832</v>
      </c>
      <c r="N125" s="86">
        <v>0.36165000944306203</v>
      </c>
      <c r="O125" s="86">
        <v>88.525672421135695</v>
      </c>
      <c r="P125" s="86">
        <v>64.644028251831799</v>
      </c>
      <c r="Q125" s="86">
        <v>52.367869601189888</v>
      </c>
      <c r="R125" s="86">
        <v>45.470021145951463</v>
      </c>
      <c r="S125" s="86">
        <v>16.993649985989034</v>
      </c>
      <c r="T125" s="86">
        <v>11.14908486304078</v>
      </c>
      <c r="U125" s="86">
        <v>33.903537705922126</v>
      </c>
      <c r="V125" s="86">
        <v>33.830605045083658</v>
      </c>
      <c r="W125" s="86">
        <v>19.209370397536738</v>
      </c>
      <c r="X125" s="86">
        <v>41.445985190703418</v>
      </c>
      <c r="Y125" s="86">
        <v>64.065238775970926</v>
      </c>
      <c r="Z125" s="86">
        <v>111.79294376835738</v>
      </c>
      <c r="AA125" s="86"/>
      <c r="AB125" s="86">
        <v>83.996361132305466</v>
      </c>
      <c r="AC125" s="86">
        <v>59.49344141222965</v>
      </c>
      <c r="AD125" s="86">
        <v>43.932787213453281</v>
      </c>
      <c r="AE125" s="86">
        <v>40.995417817396245</v>
      </c>
      <c r="AF125" s="86">
        <v>16.30097995073876</v>
      </c>
      <c r="AG125" s="86">
        <v>5.088980459555958</v>
      </c>
      <c r="AH125" s="86">
        <v>16.242098641091964</v>
      </c>
      <c r="AI125" s="86">
        <v>11.600164085314482</v>
      </c>
      <c r="AJ125" s="86">
        <v>10.823556180260683</v>
      </c>
      <c r="AK125" s="86">
        <v>25.406828839507273</v>
      </c>
      <c r="AL125" s="86">
        <v>50.445992632430368</v>
      </c>
      <c r="AM125" s="54">
        <v>96.739446661408181</v>
      </c>
      <c r="AN125" s="54"/>
      <c r="AO125" s="54"/>
      <c r="AP125" s="54"/>
      <c r="AQ125" s="54"/>
      <c r="AR125" s="54"/>
      <c r="AS125" s="54"/>
      <c r="AT125" s="54"/>
      <c r="AU125" s="54"/>
      <c r="AV125" s="54"/>
      <c r="AW125" s="54"/>
      <c r="AX125" s="54"/>
      <c r="AY125" s="54"/>
      <c r="AZ125" s="54"/>
      <c r="BA125" s="54"/>
      <c r="BB125" s="54"/>
      <c r="BC125" s="54"/>
      <c r="BD125" s="54"/>
      <c r="BE125" s="54"/>
      <c r="BF125" s="54"/>
      <c r="BG125" s="54"/>
      <c r="BH125" s="54"/>
      <c r="BI125" s="54"/>
      <c r="BJ125" s="54"/>
      <c r="BK125" s="54"/>
      <c r="BL125" s="54"/>
      <c r="BM125" s="54"/>
      <c r="BN125" s="54"/>
      <c r="BO125" s="54"/>
      <c r="BP125" s="54"/>
      <c r="BQ125" s="54"/>
      <c r="BR125" s="54"/>
      <c r="BS125" s="54"/>
      <c r="BT125" s="54"/>
      <c r="BU125" s="54"/>
      <c r="BV125" s="54"/>
      <c r="BW125" s="54"/>
      <c r="BX125" s="54"/>
      <c r="BY125" s="54"/>
      <c r="BZ125" s="54"/>
      <c r="CA125" s="54"/>
      <c r="CB125" s="54"/>
      <c r="CC125" s="54"/>
      <c r="CD125" s="54"/>
      <c r="CE125" s="54"/>
      <c r="CF125" s="54"/>
      <c r="CG125" s="54"/>
      <c r="CH125" s="54"/>
      <c r="CI125" s="54"/>
      <c r="CJ125" s="54"/>
      <c r="CK125" s="54"/>
      <c r="CL125" s="54"/>
      <c r="CM125" s="54"/>
      <c r="CN125" s="54"/>
      <c r="CO125" s="54"/>
      <c r="CP125" s="54"/>
      <c r="CQ125" s="54"/>
      <c r="CR125" s="54"/>
      <c r="CS125" s="54"/>
      <c r="CT125" s="54"/>
      <c r="CU125" s="54"/>
      <c r="CV125" s="54"/>
      <c r="CW125" s="54"/>
      <c r="CX125" s="9"/>
      <c r="CY125" s="9"/>
      <c r="CZ125" s="9"/>
      <c r="DA125" s="9"/>
      <c r="DB125" s="9"/>
      <c r="DC125" s="9"/>
      <c r="DD125" s="9"/>
      <c r="DE125" s="9"/>
      <c r="DF125" s="9"/>
      <c r="DG125" s="9"/>
      <c r="DH125" s="9"/>
      <c r="DI125" s="9"/>
      <c r="DJ125" s="9"/>
      <c r="DK125" s="9"/>
      <c r="DL125" s="9"/>
      <c r="DM125" s="9"/>
      <c r="DN125" s="9"/>
      <c r="DO125" s="9"/>
      <c r="DP125" s="9"/>
      <c r="DQ125" s="9"/>
      <c r="DR125" s="9"/>
      <c r="DS125" s="9"/>
      <c r="DT125" s="9"/>
      <c r="DU125" s="9"/>
      <c r="DV125" s="9"/>
      <c r="DW125" s="9"/>
      <c r="DX125" s="9"/>
      <c r="DY125" s="9"/>
      <c r="DZ125" s="9"/>
      <c r="EA125" s="9"/>
    </row>
    <row r="126" spans="1:131">
      <c r="A126" s="9" t="s">
        <v>428</v>
      </c>
      <c r="B126" s="9"/>
      <c r="C126" s="86">
        <v>1020.5994692197539</v>
      </c>
      <c r="D126" s="86">
        <v>1270.0446264290774</v>
      </c>
      <c r="E126" s="86">
        <v>254.00892528581551</v>
      </c>
      <c r="F126" s="86">
        <v>1524.0535517148928</v>
      </c>
      <c r="G126" s="86">
        <v>1545.0645096898843</v>
      </c>
      <c r="H126" s="86">
        <v>809.48625370995831</v>
      </c>
      <c r="I126" s="86">
        <v>13081.242461579026</v>
      </c>
      <c r="J126" s="86">
        <v>58.648785946854261</v>
      </c>
      <c r="K126" s="86">
        <v>91.275196901516722</v>
      </c>
      <c r="L126" s="107">
        <v>0.52391744722195022</v>
      </c>
      <c r="M126" s="86">
        <v>9.6958057550192489</v>
      </c>
      <c r="N126" s="86">
        <v>0.36165000944306203</v>
      </c>
      <c r="O126" s="86">
        <v>88.525672421135695</v>
      </c>
      <c r="P126" s="86">
        <v>64.644028251831799</v>
      </c>
      <c r="Q126" s="86">
        <v>52.367869601189888</v>
      </c>
      <c r="R126" s="86">
        <v>45.293896338627917</v>
      </c>
      <c r="S126" s="86">
        <v>16.130502206678521</v>
      </c>
      <c r="T126" s="86">
        <v>10.172456726487955</v>
      </c>
      <c r="U126" s="86">
        <v>27.22218576836859</v>
      </c>
      <c r="V126" s="86">
        <v>27.124673405721509</v>
      </c>
      <c r="W126" s="86">
        <v>16.507658499805647</v>
      </c>
      <c r="X126" s="86">
        <v>40.964747379832595</v>
      </c>
      <c r="Y126" s="86">
        <v>64.065238775970926</v>
      </c>
      <c r="Z126" s="86">
        <v>111.79294376835738</v>
      </c>
      <c r="AA126" s="86"/>
      <c r="AB126" s="86">
        <v>83.996361132305466</v>
      </c>
      <c r="AC126" s="86">
        <v>59.49344141222965</v>
      </c>
      <c r="AD126" s="86">
        <v>43.932787213453281</v>
      </c>
      <c r="AE126" s="86">
        <v>40.946752074105625</v>
      </c>
      <c r="AF126" s="86">
        <v>16.038011965123054</v>
      </c>
      <c r="AG126" s="86">
        <v>4.8701816975130638</v>
      </c>
      <c r="AH126" s="86">
        <v>14.105914620544736</v>
      </c>
      <c r="AI126" s="86">
        <v>10.142777992395747</v>
      </c>
      <c r="AJ126" s="86">
        <v>9.8221301199781408</v>
      </c>
      <c r="AK126" s="86">
        <v>25.253798554258303</v>
      </c>
      <c r="AL126" s="86">
        <v>50.445992632430368</v>
      </c>
      <c r="AM126" s="54">
        <v>96.739446661408181</v>
      </c>
      <c r="AN126" s="54"/>
      <c r="AO126" s="54"/>
      <c r="AP126" s="54"/>
      <c r="AQ126" s="54"/>
      <c r="AR126" s="54"/>
      <c r="AS126" s="54"/>
      <c r="AT126" s="54"/>
      <c r="AU126" s="54"/>
      <c r="AV126" s="54"/>
      <c r="AW126" s="54"/>
      <c r="AX126" s="54"/>
      <c r="AY126" s="54"/>
      <c r="AZ126" s="54"/>
      <c r="BA126" s="54"/>
      <c r="BB126" s="54"/>
      <c r="BC126" s="54"/>
      <c r="BD126" s="54"/>
      <c r="BE126" s="54"/>
      <c r="BF126" s="54"/>
      <c r="BG126" s="54"/>
      <c r="BH126" s="54"/>
      <c r="BI126" s="54"/>
      <c r="BJ126" s="54"/>
      <c r="BK126" s="54"/>
      <c r="BL126" s="54"/>
      <c r="BM126" s="54"/>
      <c r="BN126" s="54"/>
      <c r="BO126" s="54"/>
      <c r="BP126" s="54"/>
      <c r="BQ126" s="54"/>
      <c r="BR126" s="54"/>
      <c r="BS126" s="54"/>
      <c r="BT126" s="54"/>
      <c r="BU126" s="54"/>
      <c r="BV126" s="54"/>
      <c r="BW126" s="54"/>
      <c r="BX126" s="54"/>
      <c r="BY126" s="54"/>
      <c r="BZ126" s="54"/>
      <c r="CA126" s="54"/>
      <c r="CB126" s="54"/>
      <c r="CC126" s="54"/>
      <c r="CD126" s="54"/>
      <c r="CE126" s="54"/>
      <c r="CF126" s="54"/>
      <c r="CG126" s="54"/>
      <c r="CH126" s="54"/>
      <c r="CI126" s="54"/>
      <c r="CJ126" s="54"/>
      <c r="CK126" s="54"/>
      <c r="CL126" s="54"/>
      <c r="CM126" s="54"/>
      <c r="CN126" s="54"/>
      <c r="CO126" s="54"/>
      <c r="CP126" s="54"/>
      <c r="CQ126" s="54"/>
      <c r="CR126" s="54"/>
      <c r="CS126" s="54"/>
      <c r="CT126" s="54"/>
      <c r="CU126" s="54"/>
      <c r="CV126" s="54"/>
      <c r="CW126" s="54"/>
      <c r="CX126" s="9"/>
      <c r="CY126" s="9"/>
      <c r="CZ126" s="9"/>
      <c r="DA126" s="9"/>
      <c r="DB126" s="9"/>
      <c r="DC126" s="9"/>
      <c r="DD126" s="9"/>
      <c r="DE126" s="9"/>
      <c r="DF126" s="9"/>
      <c r="DG126" s="9"/>
      <c r="DH126" s="9"/>
      <c r="DI126" s="9"/>
      <c r="DJ126" s="9"/>
      <c r="DK126" s="9"/>
      <c r="DL126" s="9"/>
      <c r="DM126" s="9"/>
      <c r="DN126" s="9"/>
      <c r="DO126" s="9"/>
      <c r="DP126" s="9"/>
      <c r="DQ126" s="9"/>
      <c r="DR126" s="9"/>
      <c r="DS126" s="9"/>
      <c r="DT126" s="9"/>
      <c r="DU126" s="9"/>
      <c r="DV126" s="9"/>
      <c r="DW126" s="9"/>
      <c r="DX126" s="9"/>
      <c r="DY126" s="9"/>
      <c r="DZ126" s="9"/>
      <c r="EA126" s="9"/>
    </row>
    <row r="127" spans="1:131">
      <c r="A127" s="9" t="s">
        <v>427</v>
      </c>
      <c r="B127" s="9"/>
      <c r="C127" s="86">
        <v>759.14272515574385</v>
      </c>
      <c r="D127" s="86">
        <v>1270.0446264290774</v>
      </c>
      <c r="E127" s="86">
        <v>254.00892528581551</v>
      </c>
      <c r="F127" s="86">
        <v>1524.0535517148928</v>
      </c>
      <c r="G127" s="86">
        <v>1545.0645096898843</v>
      </c>
      <c r="H127" s="86">
        <v>589.5144779123242</v>
      </c>
      <c r="I127" s="86">
        <v>17586.560037552179</v>
      </c>
      <c r="J127" s="86">
        <v>87.002354717740829</v>
      </c>
      <c r="K127" s="86">
        <v>130.86564497853158</v>
      </c>
      <c r="L127" s="107">
        <v>0.38154683782792204</v>
      </c>
      <c r="M127" s="86">
        <v>7.2119608531455635</v>
      </c>
      <c r="N127" s="86">
        <v>0.2526205437036852</v>
      </c>
      <c r="O127" s="86">
        <v>61.837143411667775</v>
      </c>
      <c r="P127" s="86">
        <v>45.155285877975864</v>
      </c>
      <c r="Q127" s="86">
        <v>36.580117090634495</v>
      </c>
      <c r="R127" s="86">
        <v>31.979985635217179</v>
      </c>
      <c r="S127" s="86">
        <v>12.939635427470261</v>
      </c>
      <c r="T127" s="86">
        <v>8.9976470706278135</v>
      </c>
      <c r="U127" s="86">
        <v>31.958665602685226</v>
      </c>
      <c r="V127" s="86">
        <v>31.938167777987271</v>
      </c>
      <c r="W127" s="86">
        <v>16.76482287364967</v>
      </c>
      <c r="X127" s="86">
        <v>29.547055540911344</v>
      </c>
      <c r="Y127" s="86">
        <v>44.750988606403517</v>
      </c>
      <c r="Z127" s="86">
        <v>78.08984791812712</v>
      </c>
      <c r="AA127" s="86"/>
      <c r="AB127" s="86">
        <v>58.673319132637374</v>
      </c>
      <c r="AC127" s="86">
        <v>41.557486862797923</v>
      </c>
      <c r="AD127" s="86">
        <v>30.688025169340392</v>
      </c>
      <c r="AE127" s="86">
        <v>28.696490575494277</v>
      </c>
      <c r="AF127" s="86">
        <v>11.71233812089123</v>
      </c>
      <c r="AG127" s="86">
        <v>3.825794985577148</v>
      </c>
      <c r="AH127" s="86">
        <v>13.991589734511619</v>
      </c>
      <c r="AI127" s="86">
        <v>9.9082581754345274</v>
      </c>
      <c r="AJ127" s="86">
        <v>8.8009756433621238</v>
      </c>
      <c r="AK127" s="86">
        <v>17.936793783220772</v>
      </c>
      <c r="AL127" s="86">
        <v>35.237643450090985</v>
      </c>
      <c r="AM127" s="54">
        <v>67.574646689028086</v>
      </c>
      <c r="AN127" s="54"/>
      <c r="AO127" s="54"/>
      <c r="AP127" s="54"/>
      <c r="AQ127" s="54"/>
      <c r="AR127" s="54"/>
      <c r="AS127" s="54"/>
      <c r="AT127" s="54"/>
      <c r="AU127" s="54"/>
      <c r="AV127" s="54"/>
      <c r="AW127" s="54"/>
      <c r="AX127" s="54"/>
      <c r="AY127" s="54"/>
      <c r="AZ127" s="54"/>
      <c r="BA127" s="54"/>
      <c r="BB127" s="54"/>
      <c r="BC127" s="54"/>
      <c r="BD127" s="54"/>
      <c r="BE127" s="54"/>
      <c r="BF127" s="54"/>
      <c r="BG127" s="54"/>
      <c r="BH127" s="54"/>
      <c r="BI127" s="54"/>
      <c r="BJ127" s="54"/>
      <c r="BK127" s="54"/>
      <c r="BL127" s="54"/>
      <c r="BM127" s="54"/>
      <c r="BN127" s="54"/>
      <c r="BO127" s="54"/>
      <c r="BP127" s="54"/>
      <c r="BQ127" s="54"/>
      <c r="BR127" s="54"/>
      <c r="BS127" s="54"/>
      <c r="BT127" s="54"/>
      <c r="BU127" s="54"/>
      <c r="BV127" s="54"/>
      <c r="BW127" s="54"/>
      <c r="BX127" s="54"/>
      <c r="BY127" s="54"/>
      <c r="BZ127" s="54"/>
      <c r="CA127" s="54"/>
      <c r="CB127" s="54"/>
      <c r="CC127" s="54"/>
      <c r="CD127" s="54"/>
      <c r="CE127" s="54"/>
      <c r="CF127" s="54"/>
      <c r="CG127" s="54"/>
      <c r="CH127" s="54"/>
      <c r="CI127" s="54"/>
      <c r="CJ127" s="54"/>
      <c r="CK127" s="54"/>
      <c r="CL127" s="54"/>
      <c r="CM127" s="54"/>
      <c r="CN127" s="54"/>
      <c r="CO127" s="54"/>
      <c r="CP127" s="54"/>
      <c r="CQ127" s="54"/>
      <c r="CR127" s="54"/>
      <c r="CS127" s="54"/>
      <c r="CT127" s="54"/>
      <c r="CU127" s="54"/>
      <c r="CV127" s="54"/>
      <c r="CW127" s="54"/>
      <c r="CX127" s="9"/>
      <c r="CY127" s="9"/>
      <c r="CZ127" s="9"/>
      <c r="DA127" s="9"/>
      <c r="DB127" s="9"/>
      <c r="DC127" s="9"/>
      <c r="DD127" s="9"/>
      <c r="DE127" s="9"/>
      <c r="DF127" s="9"/>
      <c r="DG127" s="9"/>
      <c r="DH127" s="9"/>
      <c r="DI127" s="9"/>
      <c r="DJ127" s="9"/>
      <c r="DK127" s="9"/>
      <c r="DL127" s="9"/>
      <c r="DM127" s="9"/>
      <c r="DN127" s="9"/>
      <c r="DO127" s="9"/>
      <c r="DP127" s="9"/>
      <c r="DQ127" s="9"/>
      <c r="DR127" s="9"/>
      <c r="DS127" s="9"/>
      <c r="DT127" s="9"/>
      <c r="DU127" s="9"/>
      <c r="DV127" s="9"/>
      <c r="DW127" s="9"/>
      <c r="DX127" s="9"/>
      <c r="DY127" s="9"/>
      <c r="DZ127" s="9"/>
      <c r="EA127" s="9"/>
    </row>
    <row r="128" spans="1:131">
      <c r="A128" s="9" t="s">
        <v>426</v>
      </c>
      <c r="B128" s="9"/>
      <c r="C128" s="86">
        <v>732.19609965880124</v>
      </c>
      <c r="D128" s="86">
        <v>1270.0446264290774</v>
      </c>
      <c r="E128" s="86">
        <v>254.00892528581551</v>
      </c>
      <c r="F128" s="86">
        <v>1524.0535517148928</v>
      </c>
      <c r="G128" s="86">
        <v>1545.0645096898843</v>
      </c>
      <c r="H128" s="86">
        <v>575.4847025622928</v>
      </c>
      <c r="I128" s="86">
        <v>18233.78889787013</v>
      </c>
      <c r="J128" s="86">
        <v>90.204256327191629</v>
      </c>
      <c r="K128" s="86">
        <v>135.68182404216711</v>
      </c>
      <c r="L128" s="107">
        <v>0.37246645622440744</v>
      </c>
      <c r="M128" s="86">
        <v>6.9559518415266668</v>
      </c>
      <c r="N128" s="86">
        <v>0.2526205437036852</v>
      </c>
      <c r="O128" s="86">
        <v>61.837143411667775</v>
      </c>
      <c r="P128" s="86">
        <v>45.155285877975864</v>
      </c>
      <c r="Q128" s="86">
        <v>36.580117090634495</v>
      </c>
      <c r="R128" s="86">
        <v>31.781114896801821</v>
      </c>
      <c r="S128" s="86">
        <v>11.965014993009158</v>
      </c>
      <c r="T128" s="86">
        <v>7.8948906694998513</v>
      </c>
      <c r="U128" s="86">
        <v>24.414439359795946</v>
      </c>
      <c r="V128" s="86">
        <v>24.36618744682962</v>
      </c>
      <c r="W128" s="86">
        <v>13.714193900637909</v>
      </c>
      <c r="X128" s="86">
        <v>29.003667472781583</v>
      </c>
      <c r="Y128" s="86">
        <v>44.750988606403517</v>
      </c>
      <c r="Z128" s="86">
        <v>78.08984791812712</v>
      </c>
      <c r="AA128" s="86"/>
      <c r="AB128" s="86">
        <v>58.673319132637374</v>
      </c>
      <c r="AC128" s="86">
        <v>41.557486862797923</v>
      </c>
      <c r="AD128" s="86">
        <v>30.688025169340392</v>
      </c>
      <c r="AE128" s="86">
        <v>28.641539813867844</v>
      </c>
      <c r="AF128" s="86">
        <v>11.415408697525431</v>
      </c>
      <c r="AG128" s="86">
        <v>3.5787390936044674</v>
      </c>
      <c r="AH128" s="86">
        <v>11.579524676709237</v>
      </c>
      <c r="AI128" s="86">
        <v>8.262655532289628</v>
      </c>
      <c r="AJ128" s="86">
        <v>7.6702187494118368</v>
      </c>
      <c r="AK128" s="86">
        <v>17.764000147333537</v>
      </c>
      <c r="AL128" s="86">
        <v>35.237643450090985</v>
      </c>
      <c r="AM128" s="54">
        <v>67.574646689028086</v>
      </c>
      <c r="AN128" s="54"/>
      <c r="AO128" s="54"/>
      <c r="AP128" s="54"/>
      <c r="AQ128" s="54"/>
      <c r="AR128" s="54"/>
      <c r="AS128" s="54"/>
      <c r="AT128" s="54"/>
      <c r="AU128" s="54"/>
      <c r="AV128" s="54"/>
      <c r="AW128" s="54"/>
      <c r="AX128" s="54"/>
      <c r="AY128" s="54"/>
      <c r="AZ128" s="54"/>
      <c r="BA128" s="54"/>
      <c r="BB128" s="54"/>
      <c r="BC128" s="54"/>
      <c r="BD128" s="54"/>
      <c r="BE128" s="54"/>
      <c r="BF128" s="54"/>
      <c r="BG128" s="54"/>
      <c r="BH128" s="54"/>
      <c r="BI128" s="54"/>
      <c r="BJ128" s="54"/>
      <c r="BK128" s="54"/>
      <c r="BL128" s="54"/>
      <c r="BM128" s="54"/>
      <c r="BN128" s="54"/>
      <c r="BO128" s="54"/>
      <c r="BP128" s="54"/>
      <c r="BQ128" s="54"/>
      <c r="BR128" s="54"/>
      <c r="BS128" s="54"/>
      <c r="BT128" s="54"/>
      <c r="BU128" s="54"/>
      <c r="BV128" s="54"/>
      <c r="BW128" s="54"/>
      <c r="BX128" s="54"/>
      <c r="BY128" s="54"/>
      <c r="BZ128" s="54"/>
      <c r="CA128" s="54"/>
      <c r="CB128" s="54"/>
      <c r="CC128" s="54"/>
      <c r="CD128" s="54"/>
      <c r="CE128" s="54"/>
      <c r="CF128" s="54"/>
      <c r="CG128" s="54"/>
      <c r="CH128" s="54"/>
      <c r="CI128" s="54"/>
      <c r="CJ128" s="54"/>
      <c r="CK128" s="54"/>
      <c r="CL128" s="54"/>
      <c r="CM128" s="54"/>
      <c r="CN128" s="54"/>
      <c r="CO128" s="54"/>
      <c r="CP128" s="54"/>
      <c r="CQ128" s="54"/>
      <c r="CR128" s="54"/>
      <c r="CS128" s="54"/>
      <c r="CT128" s="54"/>
      <c r="CU128" s="54"/>
      <c r="CV128" s="54"/>
      <c r="CW128" s="54"/>
      <c r="CX128" s="9"/>
      <c r="CY128" s="9"/>
      <c r="CZ128" s="9"/>
      <c r="DA128" s="9"/>
      <c r="DB128" s="9"/>
      <c r="DC128" s="9"/>
      <c r="DD128" s="9"/>
      <c r="DE128" s="9"/>
      <c r="DF128" s="9"/>
      <c r="DG128" s="9"/>
      <c r="DH128" s="9"/>
      <c r="DI128" s="9"/>
      <c r="DJ128" s="9"/>
      <c r="DK128" s="9"/>
      <c r="DL128" s="9"/>
      <c r="DM128" s="9"/>
      <c r="DN128" s="9"/>
      <c r="DO128" s="9"/>
      <c r="DP128" s="9"/>
      <c r="DQ128" s="9"/>
      <c r="DR128" s="9"/>
      <c r="DS128" s="9"/>
      <c r="DT128" s="9"/>
      <c r="DU128" s="9"/>
      <c r="DV128" s="9"/>
      <c r="DW128" s="9"/>
      <c r="DX128" s="9"/>
      <c r="DY128" s="9"/>
      <c r="DZ128" s="9"/>
      <c r="EA128" s="9"/>
    </row>
    <row r="129" spans="1:131">
      <c r="A129" s="9" t="s">
        <v>425</v>
      </c>
      <c r="B129" s="9"/>
      <c r="C129" s="86">
        <v>708.46221978278675</v>
      </c>
      <c r="D129" s="86">
        <v>1270.0446264290774</v>
      </c>
      <c r="E129" s="86">
        <v>254.00892528581551</v>
      </c>
      <c r="F129" s="86">
        <v>1524.0535517148928</v>
      </c>
      <c r="G129" s="86">
        <v>1545.0645096898843</v>
      </c>
      <c r="H129" s="86">
        <v>563.12764498256365</v>
      </c>
      <c r="I129" s="86">
        <v>18844.631005328367</v>
      </c>
      <c r="J129" s="86">
        <v>93.226149272493885</v>
      </c>
      <c r="K129" s="86">
        <v>140.22724089468844</v>
      </c>
      <c r="L129" s="107">
        <v>0.36446869464084131</v>
      </c>
      <c r="M129" s="86">
        <v>6.7304658292009494</v>
      </c>
      <c r="N129" s="86">
        <v>0.2526205437036852</v>
      </c>
      <c r="O129" s="86">
        <v>61.837143411667775</v>
      </c>
      <c r="P129" s="86">
        <v>45.155285877975864</v>
      </c>
      <c r="Q129" s="86">
        <v>36.580117090634495</v>
      </c>
      <c r="R129" s="86">
        <v>31.605954774546813</v>
      </c>
      <c r="S129" s="86">
        <v>11.106594916668488</v>
      </c>
      <c r="T129" s="86">
        <v>6.9236117997264657</v>
      </c>
      <c r="U129" s="86">
        <v>17.769683064558684</v>
      </c>
      <c r="V129" s="86">
        <v>17.696986079718531</v>
      </c>
      <c r="W129" s="86">
        <v>11.027280038270781</v>
      </c>
      <c r="X129" s="86">
        <v>28.525065536649929</v>
      </c>
      <c r="Y129" s="86">
        <v>44.750988606403517</v>
      </c>
      <c r="Z129" s="86">
        <v>78.08984791812712</v>
      </c>
      <c r="AA129" s="86"/>
      <c r="AB129" s="86">
        <v>58.673319132637374</v>
      </c>
      <c r="AC129" s="86">
        <v>41.557486862797923</v>
      </c>
      <c r="AD129" s="86">
        <v>30.688025169340392</v>
      </c>
      <c r="AE129" s="86">
        <v>28.593140626530449</v>
      </c>
      <c r="AF129" s="86">
        <v>11.15388106147253</v>
      </c>
      <c r="AG129" s="86">
        <v>3.3611387538733757</v>
      </c>
      <c r="AH129" s="86">
        <v>9.4550411364043807</v>
      </c>
      <c r="AI129" s="86">
        <v>6.8132519525915161</v>
      </c>
      <c r="AJ129" s="86">
        <v>6.6742777811063112</v>
      </c>
      <c r="AK129" s="86">
        <v>17.611808051965127</v>
      </c>
      <c r="AL129" s="86">
        <v>35.237643450090985</v>
      </c>
      <c r="AM129" s="54">
        <v>67.574646689028086</v>
      </c>
      <c r="AN129" s="54"/>
      <c r="AO129" s="54"/>
      <c r="AP129" s="54"/>
      <c r="AQ129" s="54"/>
      <c r="AR129" s="54"/>
      <c r="AS129" s="54"/>
      <c r="AT129" s="54"/>
      <c r="AU129" s="54"/>
      <c r="AV129" s="54"/>
      <c r="AW129" s="54"/>
      <c r="AX129" s="54"/>
      <c r="AY129" s="54"/>
      <c r="AZ129" s="54"/>
      <c r="BA129" s="54"/>
      <c r="BB129" s="54"/>
      <c r="BC129" s="54"/>
      <c r="BD129" s="54"/>
      <c r="BE129" s="54"/>
      <c r="BF129" s="54"/>
      <c r="BG129" s="54"/>
      <c r="BH129" s="54"/>
      <c r="BI129" s="54"/>
      <c r="BJ129" s="54"/>
      <c r="BK129" s="54"/>
      <c r="BL129" s="54"/>
      <c r="BM129" s="54"/>
      <c r="BN129" s="54"/>
      <c r="BO129" s="54"/>
      <c r="BP129" s="54"/>
      <c r="BQ129" s="54"/>
      <c r="BR129" s="54"/>
      <c r="BS129" s="54"/>
      <c r="BT129" s="54"/>
      <c r="BU129" s="54"/>
      <c r="BV129" s="54"/>
      <c r="BW129" s="54"/>
      <c r="BX129" s="54"/>
      <c r="BY129" s="54"/>
      <c r="BZ129" s="54"/>
      <c r="CA129" s="54"/>
      <c r="CB129" s="54"/>
      <c r="CC129" s="54"/>
      <c r="CD129" s="54"/>
      <c r="CE129" s="54"/>
      <c r="CF129" s="54"/>
      <c r="CG129" s="54"/>
      <c r="CH129" s="54"/>
      <c r="CI129" s="54"/>
      <c r="CJ129" s="54"/>
      <c r="CK129" s="54"/>
      <c r="CL129" s="54"/>
      <c r="CM129" s="54"/>
      <c r="CN129" s="54"/>
      <c r="CO129" s="54"/>
      <c r="CP129" s="54"/>
      <c r="CQ129" s="54"/>
      <c r="CR129" s="54"/>
      <c r="CS129" s="54"/>
      <c r="CT129" s="54"/>
      <c r="CU129" s="54"/>
      <c r="CV129" s="54"/>
      <c r="CW129" s="54"/>
      <c r="CX129" s="9"/>
      <c r="CY129" s="9"/>
      <c r="CZ129" s="9"/>
      <c r="DA129" s="9"/>
      <c r="DB129" s="9"/>
      <c r="DC129" s="9"/>
      <c r="DD129" s="9"/>
      <c r="DE129" s="9"/>
      <c r="DF129" s="9"/>
      <c r="DG129" s="9"/>
      <c r="DH129" s="9"/>
      <c r="DI129" s="9"/>
      <c r="DJ129" s="9"/>
      <c r="DK129" s="9"/>
      <c r="DL129" s="9"/>
      <c r="DM129" s="9"/>
      <c r="DN129" s="9"/>
      <c r="DO129" s="9"/>
      <c r="DP129" s="9"/>
      <c r="DQ129" s="9"/>
      <c r="DR129" s="9"/>
      <c r="DS129" s="9"/>
      <c r="DT129" s="9"/>
      <c r="DU129" s="9"/>
      <c r="DV129" s="9"/>
      <c r="DW129" s="9"/>
      <c r="DX129" s="9"/>
      <c r="DY129" s="9"/>
      <c r="DZ129" s="9"/>
      <c r="EA129" s="9"/>
    </row>
    <row r="130" spans="1:131">
      <c r="A130" s="9"/>
      <c r="B130" s="9"/>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c r="BB130" s="54"/>
      <c r="BC130" s="54"/>
      <c r="BD130" s="54"/>
      <c r="BE130" s="54"/>
      <c r="BF130" s="54"/>
      <c r="BG130" s="54"/>
      <c r="BH130" s="54"/>
      <c r="BI130" s="54"/>
      <c r="BJ130" s="54"/>
      <c r="BK130" s="54"/>
      <c r="BL130" s="54"/>
      <c r="BM130" s="54"/>
      <c r="BN130" s="54"/>
      <c r="BO130" s="54"/>
      <c r="BP130" s="54"/>
      <c r="BQ130" s="54"/>
      <c r="BR130" s="54"/>
      <c r="BS130" s="54"/>
      <c r="BT130" s="54"/>
      <c r="BU130" s="54"/>
      <c r="BV130" s="54"/>
      <c r="BW130" s="54"/>
      <c r="BX130" s="54"/>
      <c r="BY130" s="54"/>
      <c r="BZ130" s="54"/>
      <c r="CA130" s="54"/>
      <c r="CB130" s="54"/>
      <c r="CC130" s="54"/>
      <c r="CD130" s="54"/>
      <c r="CE130" s="54"/>
      <c r="CF130" s="54"/>
      <c r="CG130" s="54"/>
      <c r="CH130" s="54"/>
      <c r="CI130" s="54"/>
      <c r="CJ130" s="54"/>
      <c r="CK130" s="54"/>
      <c r="CL130" s="54"/>
      <c r="CM130" s="54"/>
      <c r="CN130" s="54"/>
      <c r="CO130" s="54"/>
      <c r="CP130" s="54"/>
      <c r="CQ130" s="54"/>
      <c r="CR130" s="54"/>
      <c r="CS130" s="54"/>
      <c r="CT130" s="54"/>
      <c r="CU130" s="54"/>
      <c r="CV130" s="54"/>
      <c r="CW130" s="54"/>
      <c r="CX130" s="9"/>
      <c r="CY130" s="9"/>
      <c r="CZ130" s="9"/>
      <c r="DA130" s="9"/>
      <c r="DB130" s="9"/>
      <c r="DC130" s="9"/>
      <c r="DD130" s="9"/>
      <c r="DE130" s="9"/>
      <c r="DF130" s="9"/>
      <c r="DG130" s="9"/>
      <c r="DH130" s="9"/>
      <c r="DI130" s="9"/>
      <c r="DJ130" s="9"/>
      <c r="DK130" s="9"/>
      <c r="DL130" s="9"/>
      <c r="DM130" s="9"/>
      <c r="DN130" s="9"/>
      <c r="DO130" s="9"/>
      <c r="DP130" s="9"/>
      <c r="DQ130" s="9"/>
      <c r="DR130" s="9"/>
      <c r="DS130" s="9"/>
      <c r="DT130" s="9"/>
      <c r="DU130" s="9"/>
      <c r="DV130" s="9"/>
      <c r="DW130" s="9"/>
      <c r="DX130" s="9"/>
      <c r="DY130" s="9"/>
      <c r="DZ130" s="9"/>
      <c r="EA130" s="9"/>
    </row>
  </sheetData>
  <mergeCells count="3">
    <mergeCell ref="I6:N6"/>
    <mergeCell ref="O6:P6"/>
    <mergeCell ref="R6:T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sheetPr codeName="Sheet1"/>
  <dimension ref="A4:E17"/>
  <sheetViews>
    <sheetView workbookViewId="0">
      <selection activeCell="A26" sqref="A26"/>
    </sheetView>
  </sheetViews>
  <sheetFormatPr defaultRowHeight="12.75"/>
  <cols>
    <col min="1" max="1" width="24.42578125" customWidth="1"/>
    <col min="2" max="2" width="14.42578125" customWidth="1"/>
    <col min="3" max="3" width="16.42578125" customWidth="1"/>
    <col min="4" max="4" width="16.140625" customWidth="1"/>
    <col min="5" max="5" width="25.42578125" customWidth="1"/>
    <col min="6" max="6" width="25" customWidth="1"/>
    <col min="7" max="7" width="23.28515625" customWidth="1"/>
  </cols>
  <sheetData>
    <row r="4" spans="1:3">
      <c r="A4" t="s">
        <v>416</v>
      </c>
    </row>
    <row r="5" spans="1:3">
      <c r="A5" t="s">
        <v>417</v>
      </c>
      <c r="B5" s="129">
        <v>0.5</v>
      </c>
      <c r="C5" t="s">
        <v>418</v>
      </c>
    </row>
    <row r="8" spans="1:3">
      <c r="A8" t="s">
        <v>419</v>
      </c>
    </row>
    <row r="9" spans="1:3">
      <c r="A9" s="131"/>
      <c r="B9" s="131" t="s">
        <v>420</v>
      </c>
    </row>
    <row r="10" spans="1:3">
      <c r="A10" s="131">
        <v>1344</v>
      </c>
      <c r="B10" s="64">
        <v>0.05</v>
      </c>
    </row>
    <row r="11" spans="1:3">
      <c r="A11" s="131">
        <v>2200</v>
      </c>
      <c r="B11" s="64">
        <v>0.67</v>
      </c>
    </row>
    <row r="12" spans="1:3">
      <c r="A12" s="131">
        <v>2688</v>
      </c>
      <c r="B12" s="64">
        <v>0.28000000000000003</v>
      </c>
    </row>
    <row r="13" spans="1:3">
      <c r="A13">
        <f>SUMPRODUCT(A10:A12,B10:B12)</f>
        <v>2293.84</v>
      </c>
    </row>
    <row r="15" spans="1:3">
      <c r="A15" t="s">
        <v>421</v>
      </c>
    </row>
    <row r="16" spans="1:3">
      <c r="A16" s="132">
        <f>B5*A13</f>
        <v>1146.92</v>
      </c>
      <c r="B16" t="s">
        <v>422</v>
      </c>
    </row>
    <row r="17" spans="1:5">
      <c r="A17" s="132">
        <f>A16*Deflator</f>
        <v>1270.0446264290774</v>
      </c>
      <c r="B17" t="s">
        <v>423</v>
      </c>
      <c r="D17">
        <v>1.107352410306802</v>
      </c>
      <c r="E17" t="s">
        <v>424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Sheet2"/>
  <dimension ref="A3:K16"/>
  <sheetViews>
    <sheetView workbookViewId="0">
      <selection activeCell="A18" sqref="A18"/>
    </sheetView>
  </sheetViews>
  <sheetFormatPr defaultRowHeight="12.75"/>
  <cols>
    <col min="1" max="1" width="56.42578125" bestFit="1" customWidth="1"/>
    <col min="2" max="2" width="11.7109375" bestFit="1" customWidth="1"/>
    <col min="5" max="5" width="24.42578125" customWidth="1"/>
  </cols>
  <sheetData>
    <row r="3" spans="1:11">
      <c r="A3" t="s">
        <v>413</v>
      </c>
      <c r="B3" t="s">
        <v>415</v>
      </c>
    </row>
    <row r="4" spans="1:11" ht="13.5" thickBot="1">
      <c r="B4" s="130" t="s">
        <v>414</v>
      </c>
    </row>
    <row r="5" spans="1:11">
      <c r="A5" s="119"/>
      <c r="B5" s="167" t="s">
        <v>391</v>
      </c>
      <c r="C5" s="167"/>
      <c r="D5" s="167"/>
      <c r="E5" s="167"/>
      <c r="F5" s="167"/>
      <c r="G5" s="167"/>
      <c r="H5" s="167"/>
      <c r="I5" s="168"/>
      <c r="J5" s="169" t="s">
        <v>392</v>
      </c>
      <c r="K5" s="170"/>
    </row>
    <row r="6" spans="1:11">
      <c r="A6" s="120"/>
      <c r="B6" s="121" t="s">
        <v>393</v>
      </c>
      <c r="C6" s="122" t="s">
        <v>394</v>
      </c>
      <c r="D6" s="121" t="s">
        <v>393</v>
      </c>
      <c r="E6" s="121" t="s">
        <v>393</v>
      </c>
      <c r="F6" s="121" t="s">
        <v>393</v>
      </c>
      <c r="G6" s="121" t="s">
        <v>393</v>
      </c>
      <c r="H6" s="123" t="s">
        <v>395</v>
      </c>
      <c r="I6" s="124" t="s">
        <v>394</v>
      </c>
      <c r="J6" s="171"/>
      <c r="K6" s="172"/>
    </row>
    <row r="7" spans="1:11">
      <c r="A7" s="125" t="s">
        <v>396</v>
      </c>
      <c r="B7" s="121" t="s">
        <v>397</v>
      </c>
      <c r="C7" s="121" t="s">
        <v>397</v>
      </c>
      <c r="D7" s="121" t="s">
        <v>398</v>
      </c>
      <c r="E7" s="121" t="s">
        <v>399</v>
      </c>
      <c r="F7" s="121" t="s">
        <v>400</v>
      </c>
      <c r="G7" s="121" t="s">
        <v>401</v>
      </c>
      <c r="H7" s="123" t="s">
        <v>402</v>
      </c>
      <c r="I7" s="126" t="s">
        <v>402</v>
      </c>
      <c r="J7" s="123" t="s">
        <v>393</v>
      </c>
      <c r="K7" s="127" t="s">
        <v>403</v>
      </c>
    </row>
    <row r="8" spans="1:11">
      <c r="A8" s="32" t="s">
        <v>404</v>
      </c>
      <c r="B8" s="128">
        <f>[3]HRV!AO10</f>
        <v>671.33042414840406</v>
      </c>
      <c r="C8" s="128">
        <f>[3]HRV!AP10</f>
        <v>0</v>
      </c>
      <c r="D8" s="128">
        <f>[3]HRV!AQ10</f>
        <v>29.836260506567328</v>
      </c>
      <c r="E8" s="128">
        <f>[3]HRV!AR10</f>
        <v>-13.681898010000008</v>
      </c>
      <c r="F8" s="128">
        <f>[3]HRV!AS10</f>
        <v>0</v>
      </c>
      <c r="G8" s="128">
        <f>[3]HRV!AT10</f>
        <v>0</v>
      </c>
      <c r="H8" s="128">
        <f>[3]HRV!AU10</f>
        <v>0</v>
      </c>
      <c r="I8" s="128">
        <f>[3]HRV!AV10</f>
        <v>0</v>
      </c>
      <c r="J8" s="128">
        <f>[3]HRV!AW10</f>
        <v>126.70797773367477</v>
      </c>
      <c r="K8" s="128">
        <f>[3]HRV!AX10</f>
        <v>10.727489577603283</v>
      </c>
    </row>
    <row r="9" spans="1:11">
      <c r="A9" s="32" t="s">
        <v>405</v>
      </c>
      <c r="B9" s="128">
        <f>[3]HRV!AO11</f>
        <v>671.33042414840406</v>
      </c>
      <c r="C9" s="128">
        <f>[3]HRV!AP11</f>
        <v>0</v>
      </c>
      <c r="D9" s="128">
        <f>[3]HRV!AQ11</f>
        <v>29.836260506567328</v>
      </c>
      <c r="E9" s="128">
        <f>[3]HRV!AR11</f>
        <v>8.4630364199999857</v>
      </c>
      <c r="F9" s="128">
        <f>[3]HRV!AS11</f>
        <v>0</v>
      </c>
      <c r="G9" s="128">
        <f>[3]HRV!AT11</f>
        <v>0</v>
      </c>
      <c r="H9" s="128">
        <f>[3]HRV!AU11</f>
        <v>0</v>
      </c>
      <c r="I9" s="128">
        <f>[3]HRV!AV11</f>
        <v>0</v>
      </c>
      <c r="J9" s="128">
        <f>[3]HRV!AW11</f>
        <v>126.70797773367477</v>
      </c>
      <c r="K9" s="128">
        <f>[3]HRV!AX11</f>
        <v>10.727489577603283</v>
      </c>
    </row>
    <row r="10" spans="1:11">
      <c r="A10" s="32" t="s">
        <v>406</v>
      </c>
      <c r="B10" s="128">
        <f>[3]HRV!AO12</f>
        <v>671.33042414840406</v>
      </c>
      <c r="C10" s="128">
        <f>[3]HRV!AP12</f>
        <v>0</v>
      </c>
      <c r="D10" s="128">
        <f>[3]HRV!AQ12</f>
        <v>29.836260506567328</v>
      </c>
      <c r="E10" s="128">
        <f>[3]HRV!AR12</f>
        <v>33.60562826999994</v>
      </c>
      <c r="F10" s="128">
        <f>[3]HRV!AS12</f>
        <v>0</v>
      </c>
      <c r="G10" s="128">
        <f>[3]HRV!AT12</f>
        <v>0</v>
      </c>
      <c r="H10" s="128">
        <f>[3]HRV!AU12</f>
        <v>0</v>
      </c>
      <c r="I10" s="128">
        <f>[3]HRV!AV12</f>
        <v>0</v>
      </c>
      <c r="J10" s="128">
        <f>[3]HRV!AW12</f>
        <v>126.70797773367477</v>
      </c>
      <c r="K10" s="128">
        <f>[3]HRV!AX12</f>
        <v>10.727489577603283</v>
      </c>
    </row>
    <row r="11" spans="1:11">
      <c r="A11" s="32" t="s">
        <v>407</v>
      </c>
      <c r="B11" s="128">
        <f>[3]HRV!AO13</f>
        <v>961.07248711120326</v>
      </c>
      <c r="C11" s="128">
        <f>[3]HRV!AP13</f>
        <v>0</v>
      </c>
      <c r="D11" s="128">
        <f>[3]HRV!AQ13</f>
        <v>31.395332218582979</v>
      </c>
      <c r="E11" s="128">
        <f>[3]HRV!AR13</f>
        <v>-13.644004430000008</v>
      </c>
      <c r="F11" s="128">
        <f>[3]HRV!AS13</f>
        <v>0</v>
      </c>
      <c r="G11" s="128">
        <f>[3]HRV!AT13</f>
        <v>0</v>
      </c>
      <c r="H11" s="128">
        <f>[3]HRV!AU13</f>
        <v>0</v>
      </c>
      <c r="I11" s="128">
        <f>[3]HRV!AV13</f>
        <v>0</v>
      </c>
      <c r="J11" s="128">
        <f>[3]HRV!AW13</f>
        <v>138.22254243896504</v>
      </c>
      <c r="K11" s="128">
        <f>[3]HRV!AX13</f>
        <v>11.702348265082845</v>
      </c>
    </row>
    <row r="12" spans="1:11">
      <c r="A12" s="32" t="s">
        <v>408</v>
      </c>
      <c r="B12" s="128">
        <f>[3]HRV!AO14</f>
        <v>961.07248711120326</v>
      </c>
      <c r="C12" s="128">
        <f>[3]HRV!AP14</f>
        <v>0</v>
      </c>
      <c r="D12" s="128">
        <f>[3]HRV!AQ14</f>
        <v>31.395332218582979</v>
      </c>
      <c r="E12" s="128">
        <f>[3]HRV!AR14</f>
        <v>8.6228920500000008</v>
      </c>
      <c r="F12" s="128">
        <f>[3]HRV!AS14</f>
        <v>0</v>
      </c>
      <c r="G12" s="128">
        <f>[3]HRV!AT14</f>
        <v>0</v>
      </c>
      <c r="H12" s="128">
        <f>[3]HRV!AU14</f>
        <v>0</v>
      </c>
      <c r="I12" s="128">
        <f>[3]HRV!AV14</f>
        <v>0</v>
      </c>
      <c r="J12" s="128">
        <f>[3]HRV!AW14</f>
        <v>138.22254243896504</v>
      </c>
      <c r="K12" s="128">
        <f>[3]HRV!AX14</f>
        <v>11.702348265082845</v>
      </c>
    </row>
    <row r="13" spans="1:11">
      <c r="A13" s="32" t="s">
        <v>409</v>
      </c>
      <c r="B13" s="128">
        <f>[3]HRV!AO15</f>
        <v>961.07248711120326</v>
      </c>
      <c r="C13" s="128">
        <f>[3]HRV!AP15</f>
        <v>0</v>
      </c>
      <c r="D13" s="128">
        <f>[3]HRV!AQ15</f>
        <v>31.395332218582979</v>
      </c>
      <c r="E13" s="128">
        <f>[3]HRV!AR15</f>
        <v>34.239409340000094</v>
      </c>
      <c r="F13" s="128">
        <f>[3]HRV!AS15</f>
        <v>0</v>
      </c>
      <c r="G13" s="128">
        <f>[3]HRV!AT15</f>
        <v>0</v>
      </c>
      <c r="H13" s="128">
        <f>[3]HRV!AU15</f>
        <v>0</v>
      </c>
      <c r="I13" s="128">
        <f>[3]HRV!AV15</f>
        <v>0</v>
      </c>
      <c r="J13" s="128">
        <f>[3]HRV!AW15</f>
        <v>138.22254243896504</v>
      </c>
      <c r="K13" s="128">
        <f>[3]HRV!AX15</f>
        <v>11.702348265082845</v>
      </c>
    </row>
    <row r="14" spans="1:11">
      <c r="A14" s="32" t="s">
        <v>410</v>
      </c>
      <c r="B14" s="128">
        <f>[3]HRV!AO16</f>
        <v>1073.2278989875481</v>
      </c>
      <c r="C14" s="128">
        <f>[3]HRV!AP16</f>
        <v>0</v>
      </c>
      <c r="D14" s="128">
        <f>[3]HRV!AQ16</f>
        <v>25.848460476492637</v>
      </c>
      <c r="E14" s="128">
        <f>[3]HRV!AR16</f>
        <v>-14.553040199999975</v>
      </c>
      <c r="F14" s="128">
        <f>[3]HRV!AS16</f>
        <v>0</v>
      </c>
      <c r="G14" s="128">
        <f>[3]HRV!AT16</f>
        <v>0</v>
      </c>
      <c r="H14" s="128">
        <f>[3]HRV!AU16</f>
        <v>0</v>
      </c>
      <c r="I14" s="128">
        <f>[3]HRV!AV16</f>
        <v>0</v>
      </c>
      <c r="J14" s="128">
        <f>[3]HRV!AW16</f>
        <v>154.35286183291106</v>
      </c>
      <c r="K14" s="128">
        <f>[3]HRV!AX16</f>
        <v>13.067991031047221</v>
      </c>
    </row>
    <row r="15" spans="1:11">
      <c r="A15" s="32" t="s">
        <v>411</v>
      </c>
      <c r="B15" s="128">
        <f>[3]HRV!AO17</f>
        <v>1073.2278989875481</v>
      </c>
      <c r="C15" s="128">
        <f>[3]HRV!AP17</f>
        <v>0</v>
      </c>
      <c r="D15" s="128">
        <f>[3]HRV!AQ17</f>
        <v>25.848460476492637</v>
      </c>
      <c r="E15" s="128">
        <f>[3]HRV!AR17</f>
        <v>7.7348274800000194</v>
      </c>
      <c r="F15" s="128">
        <f>[3]HRV!AS17</f>
        <v>0</v>
      </c>
      <c r="G15" s="128">
        <f>[3]HRV!AT17</f>
        <v>0</v>
      </c>
      <c r="H15" s="128">
        <f>[3]HRV!AU17</f>
        <v>0</v>
      </c>
      <c r="I15" s="128">
        <f>[3]HRV!AV17</f>
        <v>0</v>
      </c>
      <c r="J15" s="128">
        <f>[3]HRV!AW17</f>
        <v>154.35286183291106</v>
      </c>
      <c r="K15" s="128">
        <f>[3]HRV!AX17</f>
        <v>13.067991031047221</v>
      </c>
    </row>
    <row r="16" spans="1:11">
      <c r="A16" s="32" t="s">
        <v>412</v>
      </c>
      <c r="B16" s="128">
        <f>[3]HRV!AO18</f>
        <v>1073.2278989875481</v>
      </c>
      <c r="C16" s="128">
        <f>[3]HRV!AP18</f>
        <v>0</v>
      </c>
      <c r="D16" s="128">
        <f>[3]HRV!AQ18</f>
        <v>25.848460476492637</v>
      </c>
      <c r="E16" s="128">
        <f>[3]HRV!AR18</f>
        <v>33.341646940000039</v>
      </c>
      <c r="F16" s="128">
        <f>[3]HRV!AS18</f>
        <v>0</v>
      </c>
      <c r="G16" s="128">
        <f>[3]HRV!AT18</f>
        <v>0</v>
      </c>
      <c r="H16" s="128">
        <f>[3]HRV!AU18</f>
        <v>0</v>
      </c>
      <c r="I16" s="128">
        <f>[3]HRV!AV18</f>
        <v>0</v>
      </c>
      <c r="J16" s="128">
        <f>[3]HRV!AW18</f>
        <v>154.35286183291106</v>
      </c>
      <c r="K16" s="128">
        <f>[3]HRV!AX18</f>
        <v>13.067991031047221</v>
      </c>
    </row>
  </sheetData>
  <mergeCells count="2">
    <mergeCell ref="B5:I5"/>
    <mergeCell ref="J5:K6"/>
  </mergeCells>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5"/>
  <dimension ref="A1:E60"/>
  <sheetViews>
    <sheetView workbookViewId="0">
      <selection activeCell="K5" sqref="K5"/>
    </sheetView>
  </sheetViews>
  <sheetFormatPr defaultRowHeight="12.75"/>
  <cols>
    <col min="1" max="1" width="22.140625" customWidth="1"/>
    <col min="2" max="2" width="30.28515625" customWidth="1"/>
    <col min="3" max="3" width="38.7109375" customWidth="1"/>
  </cols>
  <sheetData>
    <row r="1" spans="1:5">
      <c r="A1" s="1" t="s">
        <v>0</v>
      </c>
      <c r="B1" s="1" t="s">
        <v>1</v>
      </c>
      <c r="C1" s="1" t="s">
        <v>2</v>
      </c>
      <c r="D1" s="2"/>
      <c r="E1" s="2"/>
    </row>
    <row r="2" spans="1:5" ht="51">
      <c r="A2" s="3" t="s">
        <v>3</v>
      </c>
      <c r="B2" s="4" t="s">
        <v>4</v>
      </c>
      <c r="C2" s="4" t="s">
        <v>5</v>
      </c>
      <c r="D2" s="2"/>
      <c r="E2" s="2"/>
    </row>
    <row r="3" spans="1:5" ht="38.25">
      <c r="A3" s="5">
        <v>37372</v>
      </c>
      <c r="B3" s="4" t="s">
        <v>6</v>
      </c>
      <c r="C3" s="4" t="s">
        <v>7</v>
      </c>
      <c r="D3" s="2"/>
      <c r="E3" s="2"/>
    </row>
    <row r="4" spans="1:5" ht="89.25">
      <c r="A4" s="5">
        <v>37404</v>
      </c>
      <c r="B4" s="4" t="s">
        <v>8</v>
      </c>
      <c r="C4" s="4" t="s">
        <v>9</v>
      </c>
      <c r="D4" s="2"/>
      <c r="E4" s="2"/>
    </row>
    <row r="5" spans="1:5" ht="76.5">
      <c r="A5" s="2"/>
      <c r="B5" s="4" t="s">
        <v>10</v>
      </c>
      <c r="C5" s="4" t="s">
        <v>11</v>
      </c>
      <c r="D5" s="2"/>
      <c r="E5" s="2"/>
    </row>
    <row r="6" spans="1:5">
      <c r="A6" s="2"/>
      <c r="B6" s="6"/>
      <c r="C6" s="6"/>
      <c r="D6" s="2"/>
      <c r="E6" s="2"/>
    </row>
    <row r="7" spans="1:5">
      <c r="A7" s="2"/>
      <c r="B7" s="6"/>
      <c r="C7" s="6"/>
      <c r="D7" s="2"/>
      <c r="E7" s="2"/>
    </row>
    <row r="8" spans="1:5">
      <c r="A8" s="2"/>
      <c r="B8" s="6"/>
      <c r="C8" s="6"/>
      <c r="D8" s="2"/>
      <c r="E8" s="2"/>
    </row>
    <row r="9" spans="1:5">
      <c r="A9" s="2"/>
      <c r="B9" s="6"/>
      <c r="C9" s="6"/>
      <c r="D9" s="2"/>
      <c r="E9" s="2"/>
    </row>
    <row r="10" spans="1:5">
      <c r="A10" s="2"/>
      <c r="B10" s="6"/>
      <c r="C10" s="6"/>
      <c r="D10" s="2"/>
      <c r="E10" s="2"/>
    </row>
    <row r="11" spans="1:5">
      <c r="A11" s="2"/>
      <c r="B11" s="6"/>
      <c r="C11" s="6"/>
      <c r="D11" s="2"/>
      <c r="E11" s="2"/>
    </row>
    <row r="12" spans="1:5">
      <c r="A12" s="2"/>
      <c r="B12" s="6"/>
      <c r="C12" s="6"/>
      <c r="D12" s="2"/>
      <c r="E12" s="2"/>
    </row>
    <row r="13" spans="1:5">
      <c r="A13" s="2"/>
      <c r="B13" s="6"/>
      <c r="C13" s="6"/>
      <c r="D13" s="2"/>
      <c r="E13" s="2"/>
    </row>
    <row r="14" spans="1:5">
      <c r="A14" s="2"/>
      <c r="B14" s="6"/>
      <c r="C14" s="6"/>
      <c r="D14" s="2"/>
      <c r="E14" s="2"/>
    </row>
    <row r="15" spans="1:5">
      <c r="A15" s="2"/>
      <c r="B15" s="6"/>
      <c r="C15" s="6"/>
      <c r="D15" s="2"/>
      <c r="E15" s="2"/>
    </row>
    <row r="16" spans="1:5">
      <c r="A16" s="2"/>
      <c r="B16" s="6"/>
      <c r="C16" s="6"/>
      <c r="D16" s="2"/>
      <c r="E16" s="2"/>
    </row>
    <row r="17" spans="1:5">
      <c r="A17" s="2"/>
      <c r="B17" s="6"/>
      <c r="C17" s="6"/>
      <c r="D17" s="2"/>
      <c r="E17" s="2"/>
    </row>
    <row r="18" spans="1:5">
      <c r="A18" s="2"/>
      <c r="B18" s="6"/>
      <c r="C18" s="6"/>
      <c r="D18" s="2"/>
      <c r="E18" s="2"/>
    </row>
    <row r="19" spans="1:5">
      <c r="A19" s="2"/>
      <c r="B19" s="6"/>
      <c r="C19" s="6"/>
      <c r="D19" s="2"/>
      <c r="E19" s="2"/>
    </row>
    <row r="20" spans="1:5">
      <c r="A20" s="2"/>
      <c r="B20" s="6"/>
      <c r="C20" s="6"/>
      <c r="D20" s="2"/>
      <c r="E20" s="2"/>
    </row>
    <row r="21" spans="1:5">
      <c r="A21" s="2"/>
      <c r="B21" s="6"/>
      <c r="C21" s="6"/>
      <c r="D21" s="2"/>
      <c r="E21" s="2"/>
    </row>
    <row r="22" spans="1:5">
      <c r="A22" s="2"/>
      <c r="B22" s="6"/>
      <c r="C22" s="6"/>
      <c r="D22" s="2"/>
      <c r="E22" s="2"/>
    </row>
    <row r="23" spans="1:5">
      <c r="A23" s="2"/>
      <c r="B23" s="6"/>
      <c r="C23" s="6"/>
      <c r="D23" s="2"/>
      <c r="E23" s="2"/>
    </row>
    <row r="24" spans="1:5">
      <c r="A24" s="2"/>
      <c r="B24" s="6"/>
      <c r="C24" s="6"/>
      <c r="D24" s="2"/>
      <c r="E24" s="2"/>
    </row>
    <row r="25" spans="1:5">
      <c r="A25" s="2"/>
      <c r="B25" s="6"/>
      <c r="C25" s="6"/>
      <c r="D25" s="2"/>
      <c r="E25" s="2"/>
    </row>
    <row r="26" spans="1:5">
      <c r="A26" s="2"/>
      <c r="B26" s="6"/>
      <c r="C26" s="6"/>
      <c r="D26" s="2"/>
      <c r="E26" s="2"/>
    </row>
    <row r="27" spans="1:5">
      <c r="A27" s="2"/>
      <c r="B27" s="6"/>
      <c r="C27" s="6"/>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row r="34" spans="1:5">
      <c r="A34" s="2"/>
      <c r="B34" s="2"/>
      <c r="C34" s="2"/>
      <c r="D34" s="2"/>
      <c r="E34" s="2"/>
    </row>
    <row r="35" spans="1:5">
      <c r="A35" s="2"/>
      <c r="B35" s="2"/>
      <c r="C35" s="2"/>
      <c r="D35" s="2"/>
      <c r="E35" s="2"/>
    </row>
    <row r="36" spans="1:5">
      <c r="A36" s="2"/>
      <c r="B36" s="2"/>
      <c r="C36" s="2"/>
      <c r="D36" s="2"/>
      <c r="E36" s="2"/>
    </row>
    <row r="37" spans="1:5">
      <c r="A37" s="2"/>
      <c r="B37" s="2"/>
      <c r="C37" s="2"/>
      <c r="D37" s="2"/>
      <c r="E37" s="2"/>
    </row>
    <row r="38" spans="1:5">
      <c r="A38" s="2"/>
      <c r="B38" s="2"/>
      <c r="C38" s="2"/>
      <c r="D38" s="2"/>
      <c r="E38" s="2"/>
    </row>
    <row r="39" spans="1:5">
      <c r="A39" s="2"/>
      <c r="B39" s="2"/>
      <c r="C39" s="2"/>
      <c r="D39" s="2"/>
      <c r="E39" s="2"/>
    </row>
    <row r="40" spans="1:5">
      <c r="A40" s="2"/>
      <c r="B40" s="2"/>
      <c r="C40" s="2"/>
      <c r="D40" s="2"/>
      <c r="E40" s="2"/>
    </row>
    <row r="41" spans="1:5">
      <c r="A41" s="2"/>
      <c r="B41" s="2"/>
      <c r="C41" s="2"/>
      <c r="D41" s="2"/>
      <c r="E41" s="2"/>
    </row>
    <row r="42" spans="1:5">
      <c r="A42" s="2"/>
      <c r="B42" s="2"/>
      <c r="C42" s="2"/>
      <c r="D42" s="2"/>
      <c r="E42" s="2"/>
    </row>
    <row r="43" spans="1:5">
      <c r="A43" s="2"/>
      <c r="B43" s="2"/>
      <c r="C43" s="2"/>
      <c r="D43" s="2"/>
      <c r="E43" s="2"/>
    </row>
    <row r="44" spans="1:5">
      <c r="A44" s="2"/>
      <c r="B44" s="2"/>
      <c r="C44" s="2"/>
      <c r="D44" s="2"/>
      <c r="E44" s="2"/>
    </row>
    <row r="45" spans="1:5">
      <c r="A45" s="2"/>
      <c r="B45" s="2"/>
      <c r="C45" s="2"/>
      <c r="D45" s="2"/>
      <c r="E45" s="2"/>
    </row>
    <row r="46" spans="1:5">
      <c r="A46" s="2"/>
      <c r="B46" s="2"/>
      <c r="C46" s="2"/>
      <c r="D46" s="2"/>
      <c r="E46" s="2"/>
    </row>
    <row r="47" spans="1:5">
      <c r="A47" s="2"/>
      <c r="B47" s="2"/>
      <c r="C47" s="2"/>
      <c r="D47" s="2"/>
      <c r="E47" s="2"/>
    </row>
    <row r="48" spans="1:5">
      <c r="A48" s="2"/>
      <c r="B48" s="2"/>
      <c r="C48" s="2"/>
      <c r="D48" s="2"/>
      <c r="E48" s="2"/>
    </row>
    <row r="49" spans="1:5">
      <c r="A49" s="2"/>
      <c r="B49" s="2"/>
      <c r="C49" s="2"/>
      <c r="D49" s="2"/>
      <c r="E49" s="2"/>
    </row>
    <row r="50" spans="1:5">
      <c r="A50" s="2"/>
      <c r="B50" s="2"/>
      <c r="C50" s="2"/>
      <c r="D50" s="2"/>
      <c r="E50" s="2"/>
    </row>
    <row r="51" spans="1:5">
      <c r="A51" s="2"/>
      <c r="B51" s="2"/>
      <c r="C51" s="2"/>
      <c r="D51" s="2"/>
      <c r="E51" s="2"/>
    </row>
    <row r="52" spans="1:5">
      <c r="A52" s="2"/>
      <c r="B52" s="2"/>
      <c r="C52" s="2"/>
      <c r="D52" s="2"/>
      <c r="E52" s="2"/>
    </row>
    <row r="53" spans="1:5">
      <c r="A53" s="2"/>
      <c r="B53" s="2"/>
      <c r="C53" s="2"/>
      <c r="D53" s="2"/>
      <c r="E53" s="2"/>
    </row>
    <row r="54" spans="1:5">
      <c r="A54" s="2"/>
      <c r="B54" s="2"/>
      <c r="C54" s="2"/>
      <c r="D54" s="2"/>
      <c r="E54" s="2"/>
    </row>
    <row r="55" spans="1:5">
      <c r="A55" s="2"/>
      <c r="B55" s="2"/>
      <c r="C55" s="2"/>
      <c r="D55" s="2"/>
      <c r="E55" s="2"/>
    </row>
    <row r="56" spans="1:5">
      <c r="A56" s="2"/>
      <c r="B56" s="2"/>
      <c r="C56" s="2"/>
      <c r="D56" s="2"/>
      <c r="E56" s="2"/>
    </row>
    <row r="57" spans="1:5">
      <c r="A57" s="2"/>
      <c r="B57" s="2"/>
      <c r="C57" s="2"/>
      <c r="D57" s="2"/>
      <c r="E57" s="2"/>
    </row>
    <row r="58" spans="1:5">
      <c r="A58" s="2"/>
      <c r="B58" s="2"/>
      <c r="C58" s="2"/>
      <c r="D58" s="2"/>
      <c r="E58" s="2"/>
    </row>
    <row r="59" spans="1:5">
      <c r="A59" s="2"/>
      <c r="B59" s="2"/>
      <c r="C59" s="2"/>
      <c r="D59" s="2"/>
      <c r="E59" s="2"/>
    </row>
    <row r="60" spans="1:5">
      <c r="A60" s="2"/>
      <c r="B60" s="7"/>
      <c r="C60" s="2"/>
      <c r="D60" s="2"/>
      <c r="E60" s="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7PSourceSummary</vt:lpstr>
      <vt:lpstr>forRPM</vt:lpstr>
      <vt:lpstr>SC-New</vt:lpstr>
      <vt:lpstr>Weighting</vt:lpstr>
      <vt:lpstr>M_Input_Out</vt:lpstr>
      <vt:lpstr>M_Input</vt:lpstr>
      <vt:lpstr>Cost</vt:lpstr>
      <vt:lpstr>Savings</vt:lpstr>
      <vt:lpstr>Notes</vt:lpstr>
      <vt:lpstr>Deflator</vt:lpstr>
      <vt:lpstr>MeasureOutput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2014-09-23T18:43:19Z</dcterms:created>
  <dcterms:modified xsi:type="dcterms:W3CDTF">2015-03-12T23:14:23Z</dcterms:modified>
</cp:coreProperties>
</file>