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165" yWindow="-180" windowWidth="20730" windowHeight="11760" activeTab="5"/>
  </bookViews>
  <sheets>
    <sheet name="7PSourceSummary" sheetId="10" r:id="rId1"/>
    <sheet name="forRPM" sheetId="28" r:id="rId2"/>
    <sheet name="SC-New" sheetId="25" r:id="rId3"/>
    <sheet name="SC-New (2)" sheetId="26" r:id="rId4"/>
    <sheet name="SC-NR" sheetId="17" r:id="rId5"/>
    <sheet name="SC-NR (2)" sheetId="20" r:id="rId6"/>
    <sheet name="HVAC weighting" sheetId="16" r:id="rId7"/>
    <sheet name="accomplishments" sheetId="18" r:id="rId8"/>
    <sheet name="M_Input_Out" sheetId="21" r:id="rId9"/>
    <sheet name="M_Input" sheetId="3" r:id="rId10"/>
    <sheet name="Segmented" sheetId="5" r:id="rId11"/>
    <sheet name="weighting" sheetId="14" r:id="rId12"/>
    <sheet name="Composite" sheetId="2" r:id="rId13"/>
    <sheet name="Raw" sheetId="1" r:id="rId14"/>
    <sheet name="Savings Analysis" sheetId="24" r:id="rId15"/>
    <sheet name="Cost Analysis" sheetId="23" r:id="rId16"/>
    <sheet name="SEEMsavings" sheetId="22" r:id="rId17"/>
    <sheet name="Sheet1" sheetId="30" r:id="rId18"/>
  </sheets>
  <externalReferences>
    <externalReference r:id="rId19"/>
    <externalReference r:id="rId20"/>
    <externalReference r:id="rId21"/>
    <externalReference r:id="rId22"/>
  </externalReferences>
  <definedNames>
    <definedName name="_xlnm._FilterDatabase" localSheetId="7" hidden="1">accomplishments!$A$1:$G$13</definedName>
    <definedName name="_Key1" localSheetId="0" hidden="1">#REF!</definedName>
    <definedName name="_Key1" localSheetId="15" hidden="1">#REF!</definedName>
    <definedName name="_Key1" localSheetId="1" hidden="1">#REF!</definedName>
    <definedName name="_Key1" localSheetId="14"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16" hidden="1">#REF!</definedName>
    <definedName name="_Key1" hidden="1">#REF!</definedName>
    <definedName name="_Order1" hidden="1">255</definedName>
    <definedName name="_Sort" localSheetId="0" hidden="1">#REF!</definedName>
    <definedName name="_Sort" localSheetId="15" hidden="1">#REF!</definedName>
    <definedName name="_Sort" localSheetId="1" hidden="1">#REF!</definedName>
    <definedName name="_Sort" localSheetId="14"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16" hidden="1">#REF!</definedName>
    <definedName name="_Sort" hidden="1">#REF!</definedName>
    <definedName name="anscount" hidden="1">1</definedName>
    <definedName name="atest">"a15:c19"</definedName>
    <definedName name="CBWorkbookPriority" hidden="1">-738590518</definedName>
    <definedName name="GDP_Deflator">'Cost Analysis'!$H$38</definedName>
    <definedName name="limcount" hidden="1">1</definedName>
    <definedName name="MeasureOutput">M_Input_Out!$A$4:$AM$100</definedName>
    <definedName name="ResBase">'[1]Res Forecast (Base Case)'!$C$14:$BD$61</definedName>
    <definedName name="sencount" hidden="1">1</definedName>
    <definedName name="sort" localSheetId="15" hidden="1">#REF!</definedName>
    <definedName name="sort" localSheetId="1" hidden="1">#REF!</definedName>
    <definedName name="sort" localSheetId="14" hidden="1">#REF!</definedName>
    <definedName name="sort" localSheetId="2" hidden="1">#REF!</definedName>
    <definedName name="sort" localSheetId="3" hidden="1">#REF!</definedName>
    <definedName name="sort" localSheetId="5" hidden="1">#REF!</definedName>
    <definedName name="sort" localSheetId="16" hidden="1">#REF!</definedName>
    <definedName name="sort" hidden="1">#REF!</definedName>
  </definedNames>
  <calcPr calcId="125725"/>
</workbook>
</file>

<file path=xl/calcChain.xml><?xml version="1.0" encoding="utf-8"?>
<calcChain xmlns="http://schemas.openxmlformats.org/spreadsheetml/2006/main">
  <c r="D9" i="20"/>
  <c r="D8"/>
  <c r="D9" i="17"/>
  <c r="D8"/>
  <c r="D9" i="26"/>
  <c r="D8"/>
  <c r="D9" i="25"/>
  <c r="D8"/>
  <c r="C8" i="20"/>
  <c r="C8" i="17"/>
  <c r="C8" i="26"/>
  <c r="C8" i="25"/>
  <c r="E28" i="26" l="1"/>
  <c r="E5" i="16"/>
  <c r="E14" s="1"/>
  <c r="E9"/>
  <c r="C38" i="1"/>
  <c r="C39"/>
  <c r="C40"/>
  <c r="C41"/>
  <c r="C42"/>
  <c r="C43"/>
  <c r="C44"/>
  <c r="C45"/>
  <c r="C46"/>
  <c r="H53" i="23"/>
  <c r="H52"/>
  <c r="H51"/>
  <c r="H50"/>
  <c r="H49"/>
  <c r="H48"/>
  <c r="H47"/>
  <c r="H46"/>
  <c r="H45"/>
  <c r="H44"/>
  <c r="H43"/>
  <c r="H42"/>
  <c r="V44"/>
  <c r="V43"/>
  <c r="V42"/>
  <c r="C22" i="28"/>
  <c r="C21"/>
  <c r="C20"/>
  <c r="C19"/>
  <c r="A19" s="1"/>
  <c r="C18"/>
  <c r="A18" s="1"/>
  <c r="C17"/>
  <c r="C16"/>
  <c r="C15"/>
  <c r="C14"/>
  <c r="A14" s="1"/>
  <c r="C13"/>
  <c r="A13" s="1"/>
  <c r="C12"/>
  <c r="A12" s="1"/>
  <c r="C11"/>
  <c r="A11" s="1"/>
  <c r="C10"/>
  <c r="C9"/>
  <c r="A9" s="1"/>
  <c r="AY8"/>
  <c r="AI8"/>
  <c r="J8"/>
  <c r="BA8"/>
  <c r="I8"/>
  <c r="F8"/>
  <c r="C8"/>
  <c r="A8" s="1"/>
  <c r="B8"/>
  <c r="J7"/>
  <c r="BD7"/>
  <c r="I7"/>
  <c r="C7"/>
  <c r="A7"/>
  <c r="B7"/>
  <c r="J6"/>
  <c r="BC6"/>
  <c r="I6"/>
  <c r="C6"/>
  <c r="A6" s="1"/>
  <c r="B6"/>
  <c r="J5"/>
  <c r="I5"/>
  <c r="J4"/>
  <c r="BC4"/>
  <c r="I4"/>
  <c r="J3"/>
  <c r="I3"/>
  <c r="BA4"/>
  <c r="AV4"/>
  <c r="AN4"/>
  <c r="AI4"/>
  <c r="C4"/>
  <c r="B4"/>
  <c r="B22"/>
  <c r="B21"/>
  <c r="B20"/>
  <c r="B19"/>
  <c r="B18"/>
  <c r="B17"/>
  <c r="B16"/>
  <c r="B15"/>
  <c r="B14"/>
  <c r="B13"/>
  <c r="B12"/>
  <c r="B11"/>
  <c r="B10"/>
  <c r="B9"/>
  <c r="J22"/>
  <c r="AH22"/>
  <c r="I22"/>
  <c r="J21"/>
  <c r="AI21"/>
  <c r="I21"/>
  <c r="J20"/>
  <c r="AF20"/>
  <c r="I20"/>
  <c r="J19"/>
  <c r="AG19"/>
  <c r="I19"/>
  <c r="J18"/>
  <c r="AH18"/>
  <c r="I18"/>
  <c r="J17"/>
  <c r="AI17"/>
  <c r="I17"/>
  <c r="J16"/>
  <c r="AF16"/>
  <c r="I16"/>
  <c r="J15"/>
  <c r="AG15"/>
  <c r="I15"/>
  <c r="J14"/>
  <c r="AH14"/>
  <c r="I14"/>
  <c r="J13"/>
  <c r="AI13"/>
  <c r="I13"/>
  <c r="A10"/>
  <c r="J12"/>
  <c r="AF12"/>
  <c r="I12"/>
  <c r="J11"/>
  <c r="AG11"/>
  <c r="I11"/>
  <c r="J10"/>
  <c r="AH10"/>
  <c r="I10"/>
  <c r="J9"/>
  <c r="AI9"/>
  <c r="I9"/>
  <c r="E18" i="16"/>
  <c r="E8"/>
  <c r="E17" s="1"/>
  <c r="E7"/>
  <c r="E16" s="1"/>
  <c r="E6"/>
  <c r="E15" s="1"/>
  <c r="E4"/>
  <c r="E13" s="1"/>
  <c r="A40" i="26"/>
  <c r="G11" i="28"/>
  <c r="B40" i="26"/>
  <c r="H11" i="28" s="1"/>
  <c r="A41" i="26"/>
  <c r="G12" i="28" s="1"/>
  <c r="B41" i="26"/>
  <c r="W53" s="1"/>
  <c r="A39" i="25"/>
  <c r="G4" i="28" s="1"/>
  <c r="B39" i="25"/>
  <c r="A40"/>
  <c r="G5" i="28" s="1"/>
  <c r="B40" i="25"/>
  <c r="H5" i="28" s="1"/>
  <c r="A41" i="25"/>
  <c r="G6" i="28"/>
  <c r="B41" i="25"/>
  <c r="H6" i="28" s="1"/>
  <c r="A42" i="25"/>
  <c r="G7" i="28" s="1"/>
  <c r="B42" i="25"/>
  <c r="R53" s="1"/>
  <c r="A43"/>
  <c r="G8" i="28" s="1"/>
  <c r="B43" i="25"/>
  <c r="H8" i="28" s="1"/>
  <c r="AK6"/>
  <c r="AS6"/>
  <c r="BA6"/>
  <c r="AJ6"/>
  <c r="AR6"/>
  <c r="AZ6"/>
  <c r="AU8"/>
  <c r="F6"/>
  <c r="AG6"/>
  <c r="AO6"/>
  <c r="AW6"/>
  <c r="AQ8"/>
  <c r="A4"/>
  <c r="AF6"/>
  <c r="AN6"/>
  <c r="AV6"/>
  <c r="BD6"/>
  <c r="AM8"/>
  <c r="BC8"/>
  <c r="AH7"/>
  <c r="AL7"/>
  <c r="AT7"/>
  <c r="BB7"/>
  <c r="AO4"/>
  <c r="BD4"/>
  <c r="AH6"/>
  <c r="AL6"/>
  <c r="AP6"/>
  <c r="AT6"/>
  <c r="AX6"/>
  <c r="BB6"/>
  <c r="AI7"/>
  <c r="AM7"/>
  <c r="AQ7"/>
  <c r="AU7"/>
  <c r="AY7"/>
  <c r="BC7"/>
  <c r="AF8"/>
  <c r="AJ8"/>
  <c r="AN8"/>
  <c r="AR8"/>
  <c r="AV8"/>
  <c r="AZ8"/>
  <c r="BD8"/>
  <c r="F7"/>
  <c r="AP7"/>
  <c r="AX7"/>
  <c r="AG7"/>
  <c r="AK7"/>
  <c r="AO7"/>
  <c r="AS7"/>
  <c r="AW7"/>
  <c r="BA7"/>
  <c r="AH8"/>
  <c r="AL8"/>
  <c r="AP8"/>
  <c r="AT8"/>
  <c r="AX8"/>
  <c r="BB8"/>
  <c r="AF4"/>
  <c r="AU4"/>
  <c r="AI6"/>
  <c r="AM6"/>
  <c r="AQ6"/>
  <c r="AU6"/>
  <c r="AY6"/>
  <c r="AF7"/>
  <c r="AJ7"/>
  <c r="AN7"/>
  <c r="AR7"/>
  <c r="AV7"/>
  <c r="AZ7"/>
  <c r="AG8"/>
  <c r="AK8"/>
  <c r="AO8"/>
  <c r="AS8"/>
  <c r="AW8"/>
  <c r="BB4"/>
  <c r="AK4"/>
  <c r="AS4"/>
  <c r="AZ4"/>
  <c r="F4"/>
  <c r="AJ4"/>
  <c r="AQ4"/>
  <c r="AY4"/>
  <c r="AG4"/>
  <c r="AM4"/>
  <c r="AR4"/>
  <c r="AW4"/>
  <c r="AH4"/>
  <c r="AL4"/>
  <c r="AP4"/>
  <c r="AT4"/>
  <c r="AX4"/>
  <c r="A16"/>
  <c r="A20"/>
  <c r="A21"/>
  <c r="F10"/>
  <c r="F20"/>
  <c r="F16"/>
  <c r="BD22"/>
  <c r="AZ22"/>
  <c r="AV22"/>
  <c r="AR22"/>
  <c r="AN22"/>
  <c r="AJ22"/>
  <c r="AF22"/>
  <c r="BA21"/>
  <c r="AW21"/>
  <c r="AS21"/>
  <c r="AO21"/>
  <c r="AK21"/>
  <c r="AG21"/>
  <c r="BB20"/>
  <c r="AX20"/>
  <c r="AT20"/>
  <c r="AP20"/>
  <c r="AL20"/>
  <c r="AH20"/>
  <c r="BC19"/>
  <c r="AY19"/>
  <c r="AU19"/>
  <c r="AQ19"/>
  <c r="AM19"/>
  <c r="AI19"/>
  <c r="BD18"/>
  <c r="AZ18"/>
  <c r="AV18"/>
  <c r="AR18"/>
  <c r="AN18"/>
  <c r="AJ18"/>
  <c r="AF18"/>
  <c r="BA17"/>
  <c r="AW17"/>
  <c r="AS17"/>
  <c r="AO17"/>
  <c r="AK17"/>
  <c r="AG17"/>
  <c r="BB16"/>
  <c r="AX16"/>
  <c r="AT16"/>
  <c r="AP16"/>
  <c r="AL16"/>
  <c r="AH16"/>
  <c r="BC15"/>
  <c r="AY15"/>
  <c r="AU15"/>
  <c r="AQ15"/>
  <c r="AM15"/>
  <c r="AI15"/>
  <c r="BD14"/>
  <c r="AZ14"/>
  <c r="AV14"/>
  <c r="AR14"/>
  <c r="AN14"/>
  <c r="AJ14"/>
  <c r="AF14"/>
  <c r="BA13"/>
  <c r="AW13"/>
  <c r="AS13"/>
  <c r="AO13"/>
  <c r="AK13"/>
  <c r="AG13"/>
  <c r="BB12"/>
  <c r="AX12"/>
  <c r="AT12"/>
  <c r="AP12"/>
  <c r="AL12"/>
  <c r="AH12"/>
  <c r="BC11"/>
  <c r="AY11"/>
  <c r="AU11"/>
  <c r="AQ11"/>
  <c r="AM11"/>
  <c r="AI11"/>
  <c r="BD10"/>
  <c r="AZ10"/>
  <c r="AV10"/>
  <c r="AR10"/>
  <c r="AN10"/>
  <c r="AJ10"/>
  <c r="AF10"/>
  <c r="BA9"/>
  <c r="AW9"/>
  <c r="AS9"/>
  <c r="AO9"/>
  <c r="AK9"/>
  <c r="AG9"/>
  <c r="F9"/>
  <c r="F11"/>
  <c r="F21"/>
  <c r="F17"/>
  <c r="F13"/>
  <c r="BC22"/>
  <c r="AY22"/>
  <c r="AU22"/>
  <c r="AQ22"/>
  <c r="AM22"/>
  <c r="AI22"/>
  <c r="BD21"/>
  <c r="AZ21"/>
  <c r="AV21"/>
  <c r="AR21"/>
  <c r="AN21"/>
  <c r="AJ21"/>
  <c r="AF21"/>
  <c r="BA20"/>
  <c r="AW20"/>
  <c r="AS20"/>
  <c r="AO20"/>
  <c r="AK20"/>
  <c r="AG20"/>
  <c r="BB19"/>
  <c r="AX19"/>
  <c r="AT19"/>
  <c r="AP19"/>
  <c r="AL19"/>
  <c r="AH19"/>
  <c r="BC18"/>
  <c r="AY18"/>
  <c r="AU18"/>
  <c r="AQ18"/>
  <c r="AM18"/>
  <c r="AI18"/>
  <c r="BD17"/>
  <c r="AZ17"/>
  <c r="AV17"/>
  <c r="AR17"/>
  <c r="AN17"/>
  <c r="AJ17"/>
  <c r="AF17"/>
  <c r="BA16"/>
  <c r="AW16"/>
  <c r="AS16"/>
  <c r="AO16"/>
  <c r="AK16"/>
  <c r="AG16"/>
  <c r="BB15"/>
  <c r="AX15"/>
  <c r="AT15"/>
  <c r="AP15"/>
  <c r="AL15"/>
  <c r="AH15"/>
  <c r="BC14"/>
  <c r="AY14"/>
  <c r="AU14"/>
  <c r="AQ14"/>
  <c r="AM14"/>
  <c r="AI14"/>
  <c r="BD13"/>
  <c r="AZ13"/>
  <c r="AV13"/>
  <c r="AR13"/>
  <c r="AN13"/>
  <c r="AJ13"/>
  <c r="AF13"/>
  <c r="BA12"/>
  <c r="AW12"/>
  <c r="AS12"/>
  <c r="AO12"/>
  <c r="AK12"/>
  <c r="AG12"/>
  <c r="BB11"/>
  <c r="AX11"/>
  <c r="AT11"/>
  <c r="AP11"/>
  <c r="AL11"/>
  <c r="AH11"/>
  <c r="BC10"/>
  <c r="AY10"/>
  <c r="AU10"/>
  <c r="AQ10"/>
  <c r="AM10"/>
  <c r="AI10"/>
  <c r="BD9"/>
  <c r="AZ9"/>
  <c r="AV9"/>
  <c r="AR9"/>
  <c r="AN9"/>
  <c r="AJ9"/>
  <c r="AF9"/>
  <c r="A15"/>
  <c r="A22"/>
  <c r="F19"/>
  <c r="F15"/>
  <c r="BA22"/>
  <c r="AW22"/>
  <c r="AS22"/>
  <c r="AO22"/>
  <c r="AK22"/>
  <c r="AG22"/>
  <c r="BB21"/>
  <c r="AX21"/>
  <c r="AT21"/>
  <c r="AP21"/>
  <c r="AL21"/>
  <c r="AH21"/>
  <c r="BC20"/>
  <c r="AY20"/>
  <c r="AU20"/>
  <c r="AQ20"/>
  <c r="AM20"/>
  <c r="AI20"/>
  <c r="BD19"/>
  <c r="AZ19"/>
  <c r="AV19"/>
  <c r="AR19"/>
  <c r="AN19"/>
  <c r="AJ19"/>
  <c r="AF19"/>
  <c r="BA18"/>
  <c r="AW18"/>
  <c r="AS18"/>
  <c r="AO18"/>
  <c r="AK18"/>
  <c r="AG18"/>
  <c r="BB17"/>
  <c r="AX17"/>
  <c r="AT17"/>
  <c r="AP17"/>
  <c r="AL17"/>
  <c r="AH17"/>
  <c r="BC16"/>
  <c r="AY16"/>
  <c r="AU16"/>
  <c r="AQ16"/>
  <c r="AM16"/>
  <c r="AI16"/>
  <c r="BD15"/>
  <c r="AZ15"/>
  <c r="AV15"/>
  <c r="AR15"/>
  <c r="AN15"/>
  <c r="AJ15"/>
  <c r="AF15"/>
  <c r="BA14"/>
  <c r="AW14"/>
  <c r="AS14"/>
  <c r="AO14"/>
  <c r="AK14"/>
  <c r="AG14"/>
  <c r="BB13"/>
  <c r="AX13"/>
  <c r="AT13"/>
  <c r="AP13"/>
  <c r="AL13"/>
  <c r="AH13"/>
  <c r="BC12"/>
  <c r="AY12"/>
  <c r="AU12"/>
  <c r="AQ12"/>
  <c r="AM12"/>
  <c r="AI12"/>
  <c r="BD11"/>
  <c r="AZ11"/>
  <c r="AV11"/>
  <c r="AR11"/>
  <c r="AN11"/>
  <c r="AJ11"/>
  <c r="AF11"/>
  <c r="BA10"/>
  <c r="AW10"/>
  <c r="AS10"/>
  <c r="AO10"/>
  <c r="AK10"/>
  <c r="AG10"/>
  <c r="BB9"/>
  <c r="AX9"/>
  <c r="AT9"/>
  <c r="AP9"/>
  <c r="AL9"/>
  <c r="AH9"/>
  <c r="A17"/>
  <c r="F12"/>
  <c r="F22"/>
  <c r="F18"/>
  <c r="F14"/>
  <c r="BB22"/>
  <c r="AX22"/>
  <c r="AT22"/>
  <c r="AP22"/>
  <c r="AL22"/>
  <c r="BC21"/>
  <c r="AY21"/>
  <c r="AU21"/>
  <c r="AQ21"/>
  <c r="AM21"/>
  <c r="BD20"/>
  <c r="AZ20"/>
  <c r="AV20"/>
  <c r="AR20"/>
  <c r="AN20"/>
  <c r="AJ20"/>
  <c r="BA19"/>
  <c r="AW19"/>
  <c r="AS19"/>
  <c r="AO19"/>
  <c r="AK19"/>
  <c r="BB18"/>
  <c r="AX18"/>
  <c r="AT18"/>
  <c r="AP18"/>
  <c r="AL18"/>
  <c r="BC17"/>
  <c r="AY17"/>
  <c r="AU17"/>
  <c r="AQ17"/>
  <c r="AM17"/>
  <c r="BD16"/>
  <c r="AZ16"/>
  <c r="AV16"/>
  <c r="AR16"/>
  <c r="AN16"/>
  <c r="AJ16"/>
  <c r="BA15"/>
  <c r="AW15"/>
  <c r="AS15"/>
  <c r="AO15"/>
  <c r="AK15"/>
  <c r="BB14"/>
  <c r="AX14"/>
  <c r="AT14"/>
  <c r="AP14"/>
  <c r="AL14"/>
  <c r="BC13"/>
  <c r="AY13"/>
  <c r="AU13"/>
  <c r="AQ13"/>
  <c r="AM13"/>
  <c r="BD12"/>
  <c r="AZ12"/>
  <c r="AV12"/>
  <c r="AR12"/>
  <c r="AN12"/>
  <c r="AJ12"/>
  <c r="BA11"/>
  <c r="AW11"/>
  <c r="AS11"/>
  <c r="AO11"/>
  <c r="AK11"/>
  <c r="BB10"/>
  <c r="AX10"/>
  <c r="AT10"/>
  <c r="AP10"/>
  <c r="AL10"/>
  <c r="BC9"/>
  <c r="AY9"/>
  <c r="AU9"/>
  <c r="AQ9"/>
  <c r="AM9"/>
  <c r="C18" i="14"/>
  <c r="C17"/>
  <c r="C15"/>
  <c r="C14"/>
  <c r="C16"/>
  <c r="C13"/>
  <c r="C12"/>
  <c r="C11"/>
  <c r="M7" i="5"/>
  <c r="M8"/>
  <c r="M10"/>
  <c r="M11"/>
  <c r="K12"/>
  <c r="K13"/>
  <c r="K14"/>
  <c r="K15"/>
  <c r="K16"/>
  <c r="K17"/>
  <c r="H18"/>
  <c r="E19"/>
  <c r="O19"/>
  <c r="M20"/>
  <c r="M21"/>
  <c r="K22"/>
  <c r="H23"/>
  <c r="E24"/>
  <c r="E25"/>
  <c r="E26"/>
  <c r="E27"/>
  <c r="E28"/>
  <c r="O28"/>
  <c r="O29"/>
  <c r="O30"/>
  <c r="O31"/>
  <c r="M32"/>
  <c r="M33"/>
  <c r="K34"/>
  <c r="H35"/>
  <c r="E36"/>
  <c r="O36"/>
  <c r="O37"/>
  <c r="M38"/>
  <c r="K39"/>
  <c r="K40"/>
  <c r="K41"/>
  <c r="K43"/>
  <c r="O6"/>
  <c r="C7"/>
  <c r="C11"/>
  <c r="C15"/>
  <c r="C19"/>
  <c r="C23"/>
  <c r="C27"/>
  <c r="C31"/>
  <c r="C35"/>
  <c r="C39"/>
  <c r="C43"/>
  <c r="B8"/>
  <c r="B12"/>
  <c r="B16"/>
  <c r="B20"/>
  <c r="B24"/>
  <c r="B70"/>
  <c r="A16" i="3"/>
  <c r="B28" i="5"/>
  <c r="B32"/>
  <c r="B36"/>
  <c r="B40"/>
  <c r="B44"/>
  <c r="A24"/>
  <c r="A25"/>
  <c r="A26"/>
  <c r="A9" i="2"/>
  <c r="A8" i="5"/>
  <c r="A13" i="2"/>
  <c r="A12" i="5"/>
  <c r="A17" i="2"/>
  <c r="A16" i="5"/>
  <c r="A21" i="2"/>
  <c r="A20" i="5"/>
  <c r="A28" i="2"/>
  <c r="A27" i="5"/>
  <c r="G27"/>
  <c r="G72"/>
  <c r="F18" i="3"/>
  <c r="C7" i="2"/>
  <c r="C6" i="5"/>
  <c r="E7" i="2"/>
  <c r="E6" i="5"/>
  <c r="G7" i="2"/>
  <c r="H7"/>
  <c r="H6" i="5"/>
  <c r="J7" i="2"/>
  <c r="K7"/>
  <c r="K6" i="5"/>
  <c r="L7" i="2"/>
  <c r="M7"/>
  <c r="M6" i="5"/>
  <c r="N7" i="2"/>
  <c r="O7"/>
  <c r="P7"/>
  <c r="Q7"/>
  <c r="C8"/>
  <c r="E8"/>
  <c r="E7" i="5"/>
  <c r="F8" i="2"/>
  <c r="G8"/>
  <c r="H8"/>
  <c r="H7" i="5"/>
  <c r="J8" i="2"/>
  <c r="K8"/>
  <c r="K7" i="5"/>
  <c r="L8" i="2"/>
  <c r="M8"/>
  <c r="N8"/>
  <c r="O8"/>
  <c r="O7" i="5"/>
  <c r="P8" i="2"/>
  <c r="Q8"/>
  <c r="C9"/>
  <c r="C8" i="5"/>
  <c r="E9" i="2"/>
  <c r="E8" i="5"/>
  <c r="G9" i="2"/>
  <c r="H9"/>
  <c r="H8" i="5"/>
  <c r="J9" i="2"/>
  <c r="K9"/>
  <c r="K8" i="5"/>
  <c r="L9" i="2"/>
  <c r="M9"/>
  <c r="N9"/>
  <c r="O9"/>
  <c r="O8" i="5"/>
  <c r="P9" i="2"/>
  <c r="Q9"/>
  <c r="C10"/>
  <c r="C9" i="5"/>
  <c r="E10" i="2"/>
  <c r="E9" i="5"/>
  <c r="G10" i="2"/>
  <c r="H10"/>
  <c r="H9" i="5"/>
  <c r="J10" i="2"/>
  <c r="K10"/>
  <c r="K9" i="5"/>
  <c r="L10" i="2"/>
  <c r="M10"/>
  <c r="M9" i="5"/>
  <c r="N10" i="2"/>
  <c r="O10"/>
  <c r="O9" i="5"/>
  <c r="P10" i="2"/>
  <c r="Q10"/>
  <c r="C11"/>
  <c r="C10" i="5"/>
  <c r="E11" i="2"/>
  <c r="E10" i="5"/>
  <c r="G11" i="2"/>
  <c r="H11"/>
  <c r="H10" i="5"/>
  <c r="J11" i="2"/>
  <c r="K11"/>
  <c r="K10" i="5"/>
  <c r="L11" i="2"/>
  <c r="M11"/>
  <c r="N11"/>
  <c r="O11"/>
  <c r="O10" i="5"/>
  <c r="P11" i="2"/>
  <c r="Q11"/>
  <c r="C12"/>
  <c r="E12"/>
  <c r="E11" i="5"/>
  <c r="F12" i="2"/>
  <c r="G12"/>
  <c r="H12"/>
  <c r="H11" i="5"/>
  <c r="J12" i="2"/>
  <c r="K12"/>
  <c r="K11" i="5"/>
  <c r="L12" i="2"/>
  <c r="M12"/>
  <c r="N12"/>
  <c r="O12"/>
  <c r="O11" i="5"/>
  <c r="P12" i="2"/>
  <c r="Q12"/>
  <c r="C13"/>
  <c r="C12" i="5"/>
  <c r="E13" i="2"/>
  <c r="E12" i="5"/>
  <c r="G13" i="2"/>
  <c r="H13"/>
  <c r="H12" i="5"/>
  <c r="J13" i="2"/>
  <c r="K13"/>
  <c r="L13"/>
  <c r="M13"/>
  <c r="M12" i="5"/>
  <c r="N13" i="2"/>
  <c r="O13"/>
  <c r="O12" i="5"/>
  <c r="P13" i="2"/>
  <c r="Q13"/>
  <c r="C14"/>
  <c r="C13" i="5"/>
  <c r="E14" i="2"/>
  <c r="E13" i="5"/>
  <c r="G14" i="2"/>
  <c r="H14"/>
  <c r="H13" i="5"/>
  <c r="J14" i="2"/>
  <c r="K14"/>
  <c r="L14"/>
  <c r="M14"/>
  <c r="M13" i="5"/>
  <c r="N14" i="2"/>
  <c r="O14"/>
  <c r="O13" i="5"/>
  <c r="P14" i="2"/>
  <c r="Q14"/>
  <c r="C15"/>
  <c r="C14" i="5"/>
  <c r="E15" i="2"/>
  <c r="E14" i="5"/>
  <c r="G15" i="2"/>
  <c r="H15"/>
  <c r="H14" i="5"/>
  <c r="J15" i="2"/>
  <c r="K15"/>
  <c r="L15"/>
  <c r="M15"/>
  <c r="M14" i="5"/>
  <c r="N15" i="2"/>
  <c r="O15"/>
  <c r="O14" i="5"/>
  <c r="P15" i="2"/>
  <c r="Q15"/>
  <c r="C16"/>
  <c r="E16"/>
  <c r="E15" i="5"/>
  <c r="G16" i="2"/>
  <c r="H16"/>
  <c r="H15" i="5"/>
  <c r="J16" i="2"/>
  <c r="K16"/>
  <c r="L16"/>
  <c r="M16"/>
  <c r="M15" i="5"/>
  <c r="N16" i="2"/>
  <c r="O16"/>
  <c r="O15" i="5"/>
  <c r="P16" i="2"/>
  <c r="Q16"/>
  <c r="C17"/>
  <c r="C16" i="5"/>
  <c r="E17" i="2"/>
  <c r="E16" i="5"/>
  <c r="G17" i="2"/>
  <c r="H17"/>
  <c r="H16" i="5"/>
  <c r="J17" i="2"/>
  <c r="K17"/>
  <c r="L17"/>
  <c r="M17"/>
  <c r="M16" i="5"/>
  <c r="N17" i="2"/>
  <c r="O17"/>
  <c r="O16" i="5"/>
  <c r="P17" i="2"/>
  <c r="Q17"/>
  <c r="C18"/>
  <c r="C17" i="5"/>
  <c r="E18" i="2"/>
  <c r="E17" i="5"/>
  <c r="G18" i="2"/>
  <c r="H18"/>
  <c r="H17" i="5"/>
  <c r="J18" i="2"/>
  <c r="K18"/>
  <c r="L18"/>
  <c r="M18"/>
  <c r="M17" i="5"/>
  <c r="N18" i="2"/>
  <c r="O18"/>
  <c r="O17" i="5"/>
  <c r="P18" i="2"/>
  <c r="Q18"/>
  <c r="C19"/>
  <c r="C18" i="5"/>
  <c r="E19" i="2"/>
  <c r="E18" i="5"/>
  <c r="G19" i="2"/>
  <c r="H19"/>
  <c r="J19"/>
  <c r="K19"/>
  <c r="K18" i="5"/>
  <c r="L19" i="2"/>
  <c r="M19"/>
  <c r="M18" i="5"/>
  <c r="N19" i="2"/>
  <c r="O19"/>
  <c r="O18" i="5"/>
  <c r="P19" i="2"/>
  <c r="Q19"/>
  <c r="C20"/>
  <c r="E20"/>
  <c r="G20"/>
  <c r="H20"/>
  <c r="H19" i="5"/>
  <c r="J20" i="2"/>
  <c r="K20"/>
  <c r="K19" i="5"/>
  <c r="L20" i="2"/>
  <c r="M20"/>
  <c r="M19" i="5"/>
  <c r="N20" i="2"/>
  <c r="O20"/>
  <c r="P20"/>
  <c r="Q20"/>
  <c r="C21"/>
  <c r="C20" i="5"/>
  <c r="E21" i="2"/>
  <c r="E20" i="5"/>
  <c r="G21" i="2"/>
  <c r="G20" i="5"/>
  <c r="H21" i="2"/>
  <c r="H20" i="5"/>
  <c r="J21" i="2"/>
  <c r="K21"/>
  <c r="K20" i="5"/>
  <c r="L21" i="2"/>
  <c r="M21"/>
  <c r="N21"/>
  <c r="O21"/>
  <c r="O20" i="5"/>
  <c r="P21" i="2"/>
  <c r="Q21"/>
  <c r="C22"/>
  <c r="C21" i="5"/>
  <c r="E22" i="2"/>
  <c r="E21" i="5"/>
  <c r="G22" i="2"/>
  <c r="H22"/>
  <c r="H21" i="5"/>
  <c r="J22" i="2"/>
  <c r="K22"/>
  <c r="K21" i="5"/>
  <c r="L22" i="2"/>
  <c r="M22"/>
  <c r="N22"/>
  <c r="O22"/>
  <c r="O21" i="5"/>
  <c r="P22" i="2"/>
  <c r="Q22"/>
  <c r="C23"/>
  <c r="C22" i="5"/>
  <c r="E23" i="2"/>
  <c r="E22" i="5"/>
  <c r="G23" i="2"/>
  <c r="H23"/>
  <c r="H22" i="5"/>
  <c r="J23" i="2"/>
  <c r="K23"/>
  <c r="L23"/>
  <c r="M23"/>
  <c r="M22" i="5"/>
  <c r="N23" i="2"/>
  <c r="O23"/>
  <c r="O22" i="5"/>
  <c r="P23" i="2"/>
  <c r="Q23"/>
  <c r="C24"/>
  <c r="E24"/>
  <c r="E23" i="5"/>
  <c r="G24" i="2"/>
  <c r="H24"/>
  <c r="J24"/>
  <c r="K24"/>
  <c r="K23" i="5"/>
  <c r="L24" i="2"/>
  <c r="M24"/>
  <c r="M23" i="5"/>
  <c r="N24" i="2"/>
  <c r="O24"/>
  <c r="O23" i="5"/>
  <c r="P24" i="2"/>
  <c r="Q24"/>
  <c r="C25"/>
  <c r="C24" i="5"/>
  <c r="E25" i="2"/>
  <c r="G25"/>
  <c r="H25"/>
  <c r="H24" i="5"/>
  <c r="J25" i="2"/>
  <c r="K25"/>
  <c r="K24" i="5"/>
  <c r="L25" i="2"/>
  <c r="M25"/>
  <c r="M24" i="5"/>
  <c r="N25" i="2"/>
  <c r="O25"/>
  <c r="O24" i="5"/>
  <c r="P25" i="2"/>
  <c r="Q25"/>
  <c r="C26"/>
  <c r="C25" i="5"/>
  <c r="E26" i="2"/>
  <c r="G26"/>
  <c r="H26"/>
  <c r="H25" i="5"/>
  <c r="J26" i="2"/>
  <c r="K26"/>
  <c r="K25" i="5"/>
  <c r="L26" i="2"/>
  <c r="M26"/>
  <c r="M25" i="5"/>
  <c r="N26" i="2"/>
  <c r="O26"/>
  <c r="O25" i="5"/>
  <c r="P26" i="2"/>
  <c r="Q26"/>
  <c r="C27"/>
  <c r="C26" i="5"/>
  <c r="E27" i="2"/>
  <c r="G27"/>
  <c r="H27"/>
  <c r="H26" i="5"/>
  <c r="J27" i="2"/>
  <c r="K27"/>
  <c r="K26" i="5"/>
  <c r="L27" i="2"/>
  <c r="M27"/>
  <c r="M26" i="5"/>
  <c r="N27" i="2"/>
  <c r="O27"/>
  <c r="O26" i="5"/>
  <c r="P27" i="2"/>
  <c r="Q27"/>
  <c r="C28"/>
  <c r="E28"/>
  <c r="F28"/>
  <c r="G28"/>
  <c r="H28"/>
  <c r="H27" i="5"/>
  <c r="I28" i="2"/>
  <c r="J28"/>
  <c r="K28"/>
  <c r="K27" i="5"/>
  <c r="L28" i="2"/>
  <c r="M28"/>
  <c r="M27" i="5"/>
  <c r="N28" i="2"/>
  <c r="O28"/>
  <c r="O27" i="5"/>
  <c r="P28" i="2"/>
  <c r="Q28"/>
  <c r="C29"/>
  <c r="C28" i="5"/>
  <c r="E29" i="2"/>
  <c r="F29"/>
  <c r="G29"/>
  <c r="H29"/>
  <c r="H28" i="5"/>
  <c r="I29" i="2"/>
  <c r="J29"/>
  <c r="K29"/>
  <c r="K28" i="5"/>
  <c r="L29" i="2"/>
  <c r="M29"/>
  <c r="M28" i="5"/>
  <c r="N29" i="2"/>
  <c r="O29"/>
  <c r="P29"/>
  <c r="Q29"/>
  <c r="C30"/>
  <c r="C29" i="5"/>
  <c r="E30" i="2"/>
  <c r="E29" i="5"/>
  <c r="F30" i="2"/>
  <c r="G30"/>
  <c r="H30"/>
  <c r="H29" i="5"/>
  <c r="I30" i="2"/>
  <c r="J30"/>
  <c r="K30"/>
  <c r="K29" i="5"/>
  <c r="L30" i="2"/>
  <c r="M30"/>
  <c r="M29" i="5"/>
  <c r="N30" i="2"/>
  <c r="O30"/>
  <c r="P30"/>
  <c r="Q30"/>
  <c r="C31"/>
  <c r="C30" i="5"/>
  <c r="E31" i="2"/>
  <c r="E30" i="5"/>
  <c r="F31" i="2"/>
  <c r="G31"/>
  <c r="H31"/>
  <c r="H30" i="5"/>
  <c r="I31" i="2"/>
  <c r="J31"/>
  <c r="K31"/>
  <c r="K30" i="5"/>
  <c r="L31" i="2"/>
  <c r="M31"/>
  <c r="M30" i="5"/>
  <c r="N31" i="2"/>
  <c r="O31"/>
  <c r="P31"/>
  <c r="Q31"/>
  <c r="C32"/>
  <c r="E32"/>
  <c r="E31" i="5"/>
  <c r="F32" i="2"/>
  <c r="G32"/>
  <c r="H32"/>
  <c r="H31" i="5"/>
  <c r="I32" i="2"/>
  <c r="J32"/>
  <c r="K32"/>
  <c r="K31" i="5"/>
  <c r="L32" i="2"/>
  <c r="M32"/>
  <c r="M31" i="5"/>
  <c r="N32" i="2"/>
  <c r="O32"/>
  <c r="P32"/>
  <c r="Q32"/>
  <c r="C33"/>
  <c r="C32" i="5"/>
  <c r="E33" i="2"/>
  <c r="E32" i="5"/>
  <c r="F33" i="2"/>
  <c r="G33"/>
  <c r="H33"/>
  <c r="H32" i="5"/>
  <c r="I33" i="2"/>
  <c r="J33"/>
  <c r="K33"/>
  <c r="K32" i="5"/>
  <c r="L33" i="2"/>
  <c r="M33"/>
  <c r="N33"/>
  <c r="O33"/>
  <c r="O32" i="5"/>
  <c r="P33" i="2"/>
  <c r="Q33"/>
  <c r="C34"/>
  <c r="C33" i="5"/>
  <c r="E34" i="2"/>
  <c r="E33" i="5"/>
  <c r="F34" i="2"/>
  <c r="G34"/>
  <c r="H34"/>
  <c r="H33" i="5"/>
  <c r="I34" i="2"/>
  <c r="J34"/>
  <c r="K34"/>
  <c r="K33" i="5"/>
  <c r="L34" i="2"/>
  <c r="M34"/>
  <c r="N34"/>
  <c r="O34"/>
  <c r="O33" i="5"/>
  <c r="P34" i="2"/>
  <c r="Q34"/>
  <c r="C35"/>
  <c r="C34" i="5"/>
  <c r="E35" i="2"/>
  <c r="E34" i="5"/>
  <c r="F35" i="2"/>
  <c r="G35"/>
  <c r="H35"/>
  <c r="H34" i="5"/>
  <c r="I35" i="2"/>
  <c r="J35"/>
  <c r="K35"/>
  <c r="L35"/>
  <c r="M35"/>
  <c r="M34" i="5"/>
  <c r="N35" i="2"/>
  <c r="O35"/>
  <c r="O34" i="5"/>
  <c r="P35" i="2"/>
  <c r="Q35"/>
  <c r="C36"/>
  <c r="E36"/>
  <c r="E35" i="5"/>
  <c r="F36" i="2"/>
  <c r="G36"/>
  <c r="H36"/>
  <c r="I36"/>
  <c r="J36"/>
  <c r="K36"/>
  <c r="K35" i="5"/>
  <c r="L36" i="2"/>
  <c r="M36"/>
  <c r="M35" i="5"/>
  <c r="N36" i="2"/>
  <c r="O36"/>
  <c r="O35" i="5"/>
  <c r="P36" i="2"/>
  <c r="Q36"/>
  <c r="C37"/>
  <c r="C36" i="5"/>
  <c r="E37" i="2"/>
  <c r="F37"/>
  <c r="G37"/>
  <c r="H37"/>
  <c r="H36" i="5"/>
  <c r="J37" i="2"/>
  <c r="K37"/>
  <c r="K36" i="5"/>
  <c r="L37" i="2"/>
  <c r="M37"/>
  <c r="M36" i="5"/>
  <c r="N37" i="2"/>
  <c r="O37"/>
  <c r="P37"/>
  <c r="Q37"/>
  <c r="C38"/>
  <c r="C37" i="5"/>
  <c r="E38" i="2"/>
  <c r="E37" i="5"/>
  <c r="F38" i="2"/>
  <c r="G38"/>
  <c r="H38"/>
  <c r="H37" i="5"/>
  <c r="J38" i="2"/>
  <c r="K38"/>
  <c r="K37" i="5"/>
  <c r="L38" i="2"/>
  <c r="M38"/>
  <c r="M37" i="5"/>
  <c r="N38" i="2"/>
  <c r="O38"/>
  <c r="P38"/>
  <c r="Q38"/>
  <c r="C39"/>
  <c r="C38" i="5"/>
  <c r="E39" i="2"/>
  <c r="E38" i="5"/>
  <c r="F39" i="2"/>
  <c r="G39"/>
  <c r="H39"/>
  <c r="H38" i="5"/>
  <c r="J39" i="2"/>
  <c r="K39"/>
  <c r="K38" i="5"/>
  <c r="L39" i="2"/>
  <c r="M39"/>
  <c r="N39"/>
  <c r="O39"/>
  <c r="O38" i="5"/>
  <c r="P39" i="2"/>
  <c r="Q39"/>
  <c r="C40"/>
  <c r="E40"/>
  <c r="E39" i="5"/>
  <c r="F40" i="2"/>
  <c r="G40"/>
  <c r="H40"/>
  <c r="H39" i="5"/>
  <c r="J40" i="2"/>
  <c r="K40"/>
  <c r="L40"/>
  <c r="M40"/>
  <c r="M39" i="5"/>
  <c r="N40" i="2"/>
  <c r="O40"/>
  <c r="O39" i="5"/>
  <c r="P40" i="2"/>
  <c r="Q40"/>
  <c r="C41"/>
  <c r="C40" i="5"/>
  <c r="E41" i="2"/>
  <c r="E40" i="5"/>
  <c r="F41" i="2"/>
  <c r="G41"/>
  <c r="H41"/>
  <c r="H40" i="5"/>
  <c r="J41" i="2"/>
  <c r="K41"/>
  <c r="L41"/>
  <c r="M41"/>
  <c r="M40" i="5"/>
  <c r="N41" i="2"/>
  <c r="O41"/>
  <c r="O40" i="5"/>
  <c r="P41" i="2"/>
  <c r="Q41"/>
  <c r="C42"/>
  <c r="C41" i="5"/>
  <c r="E42" i="2"/>
  <c r="E41" i="5"/>
  <c r="F42" i="2"/>
  <c r="G42"/>
  <c r="H42"/>
  <c r="H41" i="5"/>
  <c r="J42" i="2"/>
  <c r="K42"/>
  <c r="L42"/>
  <c r="M42"/>
  <c r="M41" i="5"/>
  <c r="N42" i="2"/>
  <c r="O42"/>
  <c r="O41" i="5"/>
  <c r="P42" i="2"/>
  <c r="Q42"/>
  <c r="C43"/>
  <c r="C42" i="5"/>
  <c r="E43" i="2"/>
  <c r="E42" i="5"/>
  <c r="F43" i="2"/>
  <c r="G43"/>
  <c r="H43"/>
  <c r="H42" i="5"/>
  <c r="J43" i="2"/>
  <c r="K43"/>
  <c r="K42" i="5"/>
  <c r="L43" i="2"/>
  <c r="M43"/>
  <c r="M42" i="5"/>
  <c r="N43" i="2"/>
  <c r="O43"/>
  <c r="O42" i="5"/>
  <c r="P43" i="2"/>
  <c r="Q43"/>
  <c r="C44"/>
  <c r="E44"/>
  <c r="E43" i="5"/>
  <c r="F44" i="2"/>
  <c r="G44"/>
  <c r="H44"/>
  <c r="H43" i="5"/>
  <c r="J44" i="2"/>
  <c r="K44"/>
  <c r="L44"/>
  <c r="M44"/>
  <c r="M43" i="5"/>
  <c r="N44" i="2"/>
  <c r="O44"/>
  <c r="O43" i="5"/>
  <c r="P44" i="2"/>
  <c r="Q44"/>
  <c r="C45"/>
  <c r="C44" i="5"/>
  <c r="E45" i="2"/>
  <c r="E44" i="5"/>
  <c r="F45" i="2"/>
  <c r="G45"/>
  <c r="H45"/>
  <c r="H44" i="5"/>
  <c r="J45" i="2"/>
  <c r="K45"/>
  <c r="K44" i="5"/>
  <c r="L45" i="2"/>
  <c r="M45"/>
  <c r="M44" i="5"/>
  <c r="N45" i="2"/>
  <c r="O45"/>
  <c r="O44" i="5"/>
  <c r="P45" i="2"/>
  <c r="Q45"/>
  <c r="B29"/>
  <c r="A29"/>
  <c r="A28" i="5"/>
  <c r="F28"/>
  <c r="B30" i="2"/>
  <c r="B29" i="5"/>
  <c r="B31" i="2"/>
  <c r="A31"/>
  <c r="A30" i="5"/>
  <c r="B32" i="2"/>
  <c r="A32"/>
  <c r="A31" i="5"/>
  <c r="G31"/>
  <c r="B33" i="2"/>
  <c r="A33"/>
  <c r="A32" i="5"/>
  <c r="F32"/>
  <c r="B34" i="2"/>
  <c r="B33" i="5"/>
  <c r="B35" i="2"/>
  <c r="A35"/>
  <c r="A34" i="5"/>
  <c r="B36" i="2"/>
  <c r="A36"/>
  <c r="A35" i="5"/>
  <c r="G35"/>
  <c r="B37" i="2"/>
  <c r="A37"/>
  <c r="A36" i="5"/>
  <c r="F36"/>
  <c r="F76"/>
  <c r="E22" i="3"/>
  <c r="B38" i="2"/>
  <c r="B37" i="5"/>
  <c r="B39" i="2"/>
  <c r="A39"/>
  <c r="A38" i="5"/>
  <c r="B40" i="2"/>
  <c r="A40"/>
  <c r="A39" i="5"/>
  <c r="G39"/>
  <c r="B41" i="2"/>
  <c r="A41"/>
  <c r="A40" i="5"/>
  <c r="F40"/>
  <c r="B42" i="2"/>
  <c r="B41" i="5"/>
  <c r="B43" i="2"/>
  <c r="A43"/>
  <c r="A42" i="5"/>
  <c r="B44" i="2"/>
  <c r="B43" i="5"/>
  <c r="B45" i="2"/>
  <c r="A45"/>
  <c r="A44" i="5"/>
  <c r="F44"/>
  <c r="B8" i="2"/>
  <c r="B7" i="5"/>
  <c r="B9" i="2"/>
  <c r="B10"/>
  <c r="B9" i="5"/>
  <c r="B11" i="2"/>
  <c r="B10" i="5"/>
  <c r="B65"/>
  <c r="A11" i="3"/>
  <c r="B12" i="2"/>
  <c r="B11" i="5"/>
  <c r="B13" i="2"/>
  <c r="B14"/>
  <c r="B13" i="5"/>
  <c r="B15" i="2"/>
  <c r="B14" i="5"/>
  <c r="B16" i="2"/>
  <c r="B15" i="5"/>
  <c r="B17" i="2"/>
  <c r="B18"/>
  <c r="B17" i="5"/>
  <c r="B19" i="2"/>
  <c r="B18" i="5"/>
  <c r="B20" i="2"/>
  <c r="B19" i="5"/>
  <c r="B21" i="2"/>
  <c r="B22"/>
  <c r="B21" i="5"/>
  <c r="B23" i="2"/>
  <c r="B22" i="5"/>
  <c r="B24" i="2"/>
  <c r="B23" i="5"/>
  <c r="B25" i="2"/>
  <c r="B26"/>
  <c r="B25" i="5"/>
  <c r="B27" i="2"/>
  <c r="B26" i="5"/>
  <c r="B28" i="2"/>
  <c r="B27" i="5"/>
  <c r="F23" i="24"/>
  <c r="G23"/>
  <c r="H28" i="1" s="1"/>
  <c r="I27" i="2" s="1"/>
  <c r="I26" i="5" s="1"/>
  <c r="F22" i="24"/>
  <c r="F21"/>
  <c r="B23"/>
  <c r="C28" i="1"/>
  <c r="D27" i="2"/>
  <c r="B22" i="24"/>
  <c r="C27" i="1"/>
  <c r="D26" i="2"/>
  <c r="B21" i="24"/>
  <c r="C26" i="1"/>
  <c r="D25" i="2"/>
  <c r="B20" i="24"/>
  <c r="B19"/>
  <c r="C25" i="1"/>
  <c r="D24" i="2"/>
  <c r="B18" i="24"/>
  <c r="B17"/>
  <c r="B16"/>
  <c r="B15"/>
  <c r="B14"/>
  <c r="B13"/>
  <c r="B12"/>
  <c r="E9" i="1"/>
  <c r="E10"/>
  <c r="F9" i="2"/>
  <c r="E11" i="1"/>
  <c r="F10" i="2"/>
  <c r="E12" i="1"/>
  <c r="F11" i="2"/>
  <c r="E13" i="1"/>
  <c r="E14"/>
  <c r="F13" i="2"/>
  <c r="E15" i="1"/>
  <c r="F14" i="2"/>
  <c r="E16" i="1"/>
  <c r="F15" i="2"/>
  <c r="G36" i="5"/>
  <c r="G76"/>
  <c r="F22" i="3"/>
  <c r="G32" i="5"/>
  <c r="F8"/>
  <c r="F12"/>
  <c r="G22" i="24"/>
  <c r="H27" i="1" s="1"/>
  <c r="I26" i="2" s="1"/>
  <c r="I25" i="5" s="1"/>
  <c r="G21" i="24"/>
  <c r="H26" i="1" s="1"/>
  <c r="I25" i="2" s="1"/>
  <c r="I24" i="5" s="1"/>
  <c r="I70" s="1"/>
  <c r="H16" i="3" s="1"/>
  <c r="A42" i="2"/>
  <c r="A41" i="5"/>
  <c r="N41"/>
  <c r="A38" i="2"/>
  <c r="A37" i="5"/>
  <c r="A34" i="2"/>
  <c r="A33" i="5"/>
  <c r="I33"/>
  <c r="A30" i="2"/>
  <c r="A29" i="5"/>
  <c r="I29"/>
  <c r="A23" i="2"/>
  <c r="A22" i="5"/>
  <c r="G22"/>
  <c r="G69"/>
  <c r="F15" i="3"/>
  <c r="A19" i="2"/>
  <c r="A18" i="5"/>
  <c r="A15" i="2"/>
  <c r="A14" i="5"/>
  <c r="A11" i="2"/>
  <c r="A10" i="5"/>
  <c r="B42"/>
  <c r="B38"/>
  <c r="B34"/>
  <c r="B30"/>
  <c r="A44" i="2"/>
  <c r="A43" i="5"/>
  <c r="G43"/>
  <c r="A24" i="2"/>
  <c r="A23" i="5"/>
  <c r="G23"/>
  <c r="A20" i="2"/>
  <c r="A19" i="5"/>
  <c r="G19"/>
  <c r="A16" i="2"/>
  <c r="A15" i="5"/>
  <c r="G15"/>
  <c r="G66"/>
  <c r="F12" i="3"/>
  <c r="A12" i="2"/>
  <c r="A11" i="5"/>
  <c r="G11"/>
  <c r="A8" i="2"/>
  <c r="A7" i="5"/>
  <c r="G7"/>
  <c r="B39"/>
  <c r="B35"/>
  <c r="B31"/>
  <c r="A22" i="2"/>
  <c r="A21" i="5"/>
  <c r="A18" i="2"/>
  <c r="A17" i="5"/>
  <c r="J17"/>
  <c r="A14" i="2"/>
  <c r="A13" i="5"/>
  <c r="A10" i="2"/>
  <c r="A9" i="5"/>
  <c r="F9"/>
  <c r="F64"/>
  <c r="E10" i="3"/>
  <c r="J42" i="5"/>
  <c r="I30"/>
  <c r="I74"/>
  <c r="H20" i="3"/>
  <c r="N14" i="5"/>
  <c r="F38"/>
  <c r="N30"/>
  <c r="G16"/>
  <c r="J10"/>
  <c r="G37"/>
  <c r="G21"/>
  <c r="N17"/>
  <c r="F42"/>
  <c r="N34"/>
  <c r="J30"/>
  <c r="F29"/>
  <c r="F73"/>
  <c r="E19" i="3"/>
  <c r="N18" i="5"/>
  <c r="F13"/>
  <c r="G40"/>
  <c r="N38"/>
  <c r="J37"/>
  <c r="J34"/>
  <c r="F33"/>
  <c r="F30"/>
  <c r="G29"/>
  <c r="G24"/>
  <c r="G70"/>
  <c r="F16" i="3"/>
  <c r="N22" i="5"/>
  <c r="J21"/>
  <c r="J18"/>
  <c r="F14"/>
  <c r="G13"/>
  <c r="G8"/>
  <c r="G63"/>
  <c r="F9" i="3"/>
  <c r="N33" i="5"/>
  <c r="J29"/>
  <c r="J13"/>
  <c r="G41"/>
  <c r="N37"/>
  <c r="N77"/>
  <c r="M23" i="3"/>
  <c r="I34" i="5"/>
  <c r="J33"/>
  <c r="N21"/>
  <c r="N68"/>
  <c r="M14" i="3"/>
  <c r="J14" i="5"/>
  <c r="F10"/>
  <c r="G44"/>
  <c r="N42"/>
  <c r="J38"/>
  <c r="F37"/>
  <c r="F34"/>
  <c r="G33"/>
  <c r="N29"/>
  <c r="G28"/>
  <c r="G73"/>
  <c r="F19" i="3"/>
  <c r="G17" i="5"/>
  <c r="N13"/>
  <c r="G12"/>
  <c r="N10"/>
  <c r="P39"/>
  <c r="P35"/>
  <c r="L35"/>
  <c r="P31"/>
  <c r="P27"/>
  <c r="P72"/>
  <c r="O18" i="3"/>
  <c r="L19" i="5"/>
  <c r="P15"/>
  <c r="P66"/>
  <c r="O12" i="3"/>
  <c r="L15" i="5"/>
  <c r="L66"/>
  <c r="K12" i="3"/>
  <c r="P7" i="5"/>
  <c r="P44"/>
  <c r="L40"/>
  <c r="L36"/>
  <c r="L76"/>
  <c r="K22" i="3"/>
  <c r="I35" i="5"/>
  <c r="L32"/>
  <c r="I31"/>
  <c r="P28"/>
  <c r="P24"/>
  <c r="P70"/>
  <c r="O16" i="3"/>
  <c r="L24" i="5"/>
  <c r="L70"/>
  <c r="K16" i="3"/>
  <c r="D24" i="5"/>
  <c r="D70"/>
  <c r="C16" i="3"/>
  <c r="L20" i="5"/>
  <c r="P16"/>
  <c r="L12"/>
  <c r="L8"/>
  <c r="J43"/>
  <c r="G42"/>
  <c r="G78"/>
  <c r="F24" i="3"/>
  <c r="L41" i="5"/>
  <c r="N39"/>
  <c r="N78"/>
  <c r="M24" i="3"/>
  <c r="J39" i="5"/>
  <c r="J78"/>
  <c r="I24" i="3"/>
  <c r="F39" i="5"/>
  <c r="G38"/>
  <c r="P37"/>
  <c r="L37"/>
  <c r="N35"/>
  <c r="J35"/>
  <c r="F35"/>
  <c r="G34"/>
  <c r="G75"/>
  <c r="F21" i="3"/>
  <c r="P33" i="5"/>
  <c r="L33"/>
  <c r="I32"/>
  <c r="N31"/>
  <c r="J31"/>
  <c r="F31"/>
  <c r="F75"/>
  <c r="E21" i="3"/>
  <c r="G30" i="5"/>
  <c r="P29"/>
  <c r="L29"/>
  <c r="I28"/>
  <c r="I73"/>
  <c r="H19" i="3"/>
  <c r="N27" i="5"/>
  <c r="N72"/>
  <c r="M18" i="3"/>
  <c r="J27" i="5"/>
  <c r="J72"/>
  <c r="I18" i="3"/>
  <c r="F27" i="5"/>
  <c r="F72"/>
  <c r="E18" i="3"/>
  <c r="N23" i="5"/>
  <c r="J23"/>
  <c r="P21"/>
  <c r="L21"/>
  <c r="N19"/>
  <c r="J19"/>
  <c r="G18"/>
  <c r="P17"/>
  <c r="L17"/>
  <c r="N15"/>
  <c r="N66"/>
  <c r="M12" i="3"/>
  <c r="J15" i="5"/>
  <c r="J66"/>
  <c r="I12" i="3"/>
  <c r="G14" i="5"/>
  <c r="P13"/>
  <c r="L13"/>
  <c r="N11"/>
  <c r="F11"/>
  <c r="G10"/>
  <c r="P9"/>
  <c r="N7"/>
  <c r="J7"/>
  <c r="J63"/>
  <c r="I9" i="3"/>
  <c r="F7" i="5"/>
  <c r="F63"/>
  <c r="E9" i="3"/>
  <c r="L39" i="5"/>
  <c r="L31"/>
  <c r="L27"/>
  <c r="L72"/>
  <c r="K18" i="3"/>
  <c r="P23" i="5"/>
  <c r="L23"/>
  <c r="D23"/>
  <c r="P19"/>
  <c r="L11"/>
  <c r="L7"/>
  <c r="L44"/>
  <c r="P40"/>
  <c r="P36"/>
  <c r="P76"/>
  <c r="O22" i="3"/>
  <c r="P32" i="5"/>
  <c r="L28"/>
  <c r="I27"/>
  <c r="I72"/>
  <c r="H18" i="3"/>
  <c r="P20" i="5"/>
  <c r="L16"/>
  <c r="P12"/>
  <c r="P8"/>
  <c r="N44"/>
  <c r="J44"/>
  <c r="P42"/>
  <c r="L42"/>
  <c r="N40"/>
  <c r="J40"/>
  <c r="P38"/>
  <c r="L38"/>
  <c r="N36"/>
  <c r="N76"/>
  <c r="M22" i="3"/>
  <c r="J36" i="5"/>
  <c r="J76"/>
  <c r="I22" i="3"/>
  <c r="P34" i="5"/>
  <c r="L34"/>
  <c r="N32"/>
  <c r="J32"/>
  <c r="P30"/>
  <c r="P74"/>
  <c r="O20" i="3"/>
  <c r="L30" i="5"/>
  <c r="N28"/>
  <c r="N73"/>
  <c r="M19" i="3"/>
  <c r="J28" i="5"/>
  <c r="J73"/>
  <c r="I19" i="3"/>
  <c r="N24" i="5"/>
  <c r="N70"/>
  <c r="M16" i="3"/>
  <c r="J24" i="5"/>
  <c r="J70"/>
  <c r="I16" i="3"/>
  <c r="P22" i="5"/>
  <c r="L22"/>
  <c r="N20"/>
  <c r="J20"/>
  <c r="P18"/>
  <c r="L18"/>
  <c r="N16"/>
  <c r="N67"/>
  <c r="M13" i="3"/>
  <c r="J16" i="5"/>
  <c r="P14"/>
  <c r="L14"/>
  <c r="N12"/>
  <c r="J12"/>
  <c r="P10"/>
  <c r="L10"/>
  <c r="L65"/>
  <c r="K11" i="3"/>
  <c r="N8" i="5"/>
  <c r="J8"/>
  <c r="O98" i="23"/>
  <c r="O92"/>
  <c r="I45"/>
  <c r="N92"/>
  <c r="I23" i="30"/>
  <c r="K23"/>
  <c r="J23"/>
  <c r="O95" i="23"/>
  <c r="I46"/>
  <c r="K10" i="30"/>
  <c r="N98" i="23"/>
  <c r="J10" i="30"/>
  <c r="N95" i="23"/>
  <c r="I10" i="30"/>
  <c r="J67" i="5"/>
  <c r="I13" i="3"/>
  <c r="L74" i="5"/>
  <c r="K20" i="3"/>
  <c r="P79" i="5"/>
  <c r="O25" i="3"/>
  <c r="P11" i="5"/>
  <c r="L43"/>
  <c r="L9"/>
  <c r="L64"/>
  <c r="K10" i="3"/>
  <c r="J11" i="5"/>
  <c r="G74"/>
  <c r="F20" i="3"/>
  <c r="F43" i="5"/>
  <c r="J22"/>
  <c r="N9"/>
  <c r="N64"/>
  <c r="M10" i="3"/>
  <c r="F74" i="5"/>
  <c r="E20" i="3"/>
  <c r="J9" i="5"/>
  <c r="J41"/>
  <c r="J79"/>
  <c r="I25" i="3"/>
  <c r="G65" i="5"/>
  <c r="F11" i="3"/>
  <c r="J69" i="5"/>
  <c r="I15" i="3"/>
  <c r="J75" i="5"/>
  <c r="I21" i="3"/>
  <c r="F78" i="5"/>
  <c r="E24" i="3"/>
  <c r="P41" i="5"/>
  <c r="N43"/>
  <c r="N79"/>
  <c r="M25" i="3"/>
  <c r="P43" i="5"/>
  <c r="G9"/>
  <c r="F41"/>
  <c r="L68"/>
  <c r="K14" i="3"/>
  <c r="L77" i="5"/>
  <c r="K23" i="3"/>
  <c r="I75" i="5"/>
  <c r="H21" i="3"/>
  <c r="P63" i="5"/>
  <c r="O9" i="3"/>
  <c r="P75" i="5"/>
  <c r="O21" i="3"/>
  <c r="P78" i="5"/>
  <c r="O24" i="3"/>
  <c r="J65" i="5"/>
  <c r="I11" i="3"/>
  <c r="L67" i="5"/>
  <c r="K13" i="3"/>
  <c r="L73" i="5"/>
  <c r="K19" i="3"/>
  <c r="L75" i="5"/>
  <c r="K21" i="3"/>
  <c r="P67" i="5"/>
  <c r="O13" i="3"/>
  <c r="P73" i="5"/>
  <c r="O19" i="3"/>
  <c r="J64" i="5"/>
  <c r="I10" i="3"/>
  <c r="F77" i="5"/>
  <c r="E23" i="3"/>
  <c r="J77" i="5"/>
  <c r="I23" i="3"/>
  <c r="G77" i="5"/>
  <c r="F23" i="3"/>
  <c r="N74" i="5"/>
  <c r="M20" i="3"/>
  <c r="L79" i="5"/>
  <c r="K25" i="3"/>
  <c r="F65" i="5"/>
  <c r="E11" i="3"/>
  <c r="J68" i="5"/>
  <c r="I14" i="3"/>
  <c r="G79" i="5"/>
  <c r="F25" i="3"/>
  <c r="P65" i="5"/>
  <c r="O11" i="3"/>
  <c r="L63" i="5"/>
  <c r="K9" i="3"/>
  <c r="P69" i="5"/>
  <c r="O15" i="3"/>
  <c r="L78" i="5"/>
  <c r="K24" i="3"/>
  <c r="N63" i="5"/>
  <c r="M9" i="3"/>
  <c r="P64" i="5"/>
  <c r="O10" i="3"/>
  <c r="N69" i="5"/>
  <c r="M15" i="3"/>
  <c r="P68" i="5"/>
  <c r="O14" i="3"/>
  <c r="N75" i="5"/>
  <c r="M21" i="3"/>
  <c r="P77" i="5"/>
  <c r="O23" i="3"/>
  <c r="L69" i="5"/>
  <c r="K15" i="3"/>
  <c r="N65" i="5"/>
  <c r="M11" i="3"/>
  <c r="G64" i="5"/>
  <c r="F10" i="3"/>
  <c r="J74" i="5"/>
  <c r="I20" i="3"/>
  <c r="G68" i="5"/>
  <c r="F14" i="3"/>
  <c r="G67" i="5"/>
  <c r="F13" i="3"/>
  <c r="N106" i="23"/>
  <c r="F45"/>
  <c r="F48"/>
  <c r="N112"/>
  <c r="F47"/>
  <c r="O106"/>
  <c r="O112"/>
  <c r="N109"/>
  <c r="F46"/>
  <c r="P95"/>
  <c r="P98"/>
  <c r="P92"/>
  <c r="F79" i="5"/>
  <c r="E25" i="3"/>
  <c r="P112" i="23"/>
  <c r="I47"/>
  <c r="J47"/>
  <c r="O109"/>
  <c r="P109"/>
  <c r="P106"/>
  <c r="E44"/>
  <c r="E51"/>
  <c r="E52"/>
  <c r="E53"/>
  <c r="E43"/>
  <c r="G43"/>
  <c r="E42"/>
  <c r="E45"/>
  <c r="E46"/>
  <c r="E47"/>
  <c r="D44"/>
  <c r="D51"/>
  <c r="D43"/>
  <c r="D48"/>
  <c r="D49"/>
  <c r="D42"/>
  <c r="D45"/>
  <c r="P50"/>
  <c r="P53"/>
  <c r="P49"/>
  <c r="P52"/>
  <c r="P48"/>
  <c r="P51"/>
  <c r="E48"/>
  <c r="E49"/>
  <c r="E50"/>
  <c r="F50"/>
  <c r="I49"/>
  <c r="F49"/>
  <c r="J45"/>
  <c r="P44"/>
  <c r="L47"/>
  <c r="L50"/>
  <c r="L53"/>
  <c r="J44"/>
  <c r="G44"/>
  <c r="P43"/>
  <c r="O43"/>
  <c r="O46"/>
  <c r="J43"/>
  <c r="P42"/>
  <c r="N42"/>
  <c r="J42"/>
  <c r="K44"/>
  <c r="E28" i="1"/>
  <c r="F27" i="2"/>
  <c r="G42" i="23"/>
  <c r="K42"/>
  <c r="E26" i="1"/>
  <c r="F25" i="2"/>
  <c r="F24" i="5"/>
  <c r="F70"/>
  <c r="E16" i="3"/>
  <c r="N44" i="23"/>
  <c r="Q44"/>
  <c r="N43"/>
  <c r="Q43"/>
  <c r="G47"/>
  <c r="K43"/>
  <c r="E27" i="1"/>
  <c r="F26" i="2"/>
  <c r="F51" i="23"/>
  <c r="G51"/>
  <c r="G48"/>
  <c r="D52"/>
  <c r="O49"/>
  <c r="O52"/>
  <c r="Q46"/>
  <c r="Q49"/>
  <c r="Q52"/>
  <c r="I52"/>
  <c r="J52"/>
  <c r="J49"/>
  <c r="Q42"/>
  <c r="R42"/>
  <c r="F52"/>
  <c r="G52"/>
  <c r="G49"/>
  <c r="D50"/>
  <c r="G50"/>
  <c r="M45"/>
  <c r="D46"/>
  <c r="M46"/>
  <c r="O42"/>
  <c r="O45"/>
  <c r="O44"/>
  <c r="O47"/>
  <c r="G45"/>
  <c r="K45"/>
  <c r="E17" i="1"/>
  <c r="F16" i="2"/>
  <c r="F15" i="5"/>
  <c r="F66"/>
  <c r="E12" i="3"/>
  <c r="L45" i="23"/>
  <c r="L48"/>
  <c r="L51"/>
  <c r="G46"/>
  <c r="L46"/>
  <c r="L49"/>
  <c r="L52"/>
  <c r="F53"/>
  <c r="G53"/>
  <c r="M47"/>
  <c r="I48"/>
  <c r="I50"/>
  <c r="J46"/>
  <c r="R43"/>
  <c r="R44"/>
  <c r="K49"/>
  <c r="E21" i="1"/>
  <c r="F20" i="2"/>
  <c r="F19" i="5"/>
  <c r="K46" i="23"/>
  <c r="E18" i="1"/>
  <c r="F17" i="2"/>
  <c r="F16" i="5"/>
  <c r="D47" i="23"/>
  <c r="K47"/>
  <c r="E19" i="1"/>
  <c r="F18" i="2"/>
  <c r="F17" i="5"/>
  <c r="I53" i="23"/>
  <c r="J53"/>
  <c r="J50"/>
  <c r="N47"/>
  <c r="M50"/>
  <c r="M53"/>
  <c r="M49"/>
  <c r="M52"/>
  <c r="N46"/>
  <c r="D53"/>
  <c r="K52"/>
  <c r="E24" i="1"/>
  <c r="F23" i="2"/>
  <c r="F22" i="5"/>
  <c r="J48" i="23"/>
  <c r="K48"/>
  <c r="E20" i="1"/>
  <c r="F19" i="2"/>
  <c r="F18" i="5"/>
  <c r="I51" i="23"/>
  <c r="J51"/>
  <c r="K51"/>
  <c r="E23" i="1"/>
  <c r="F22" i="2"/>
  <c r="F21" i="5"/>
  <c r="O48" i="23"/>
  <c r="O51"/>
  <c r="Q45"/>
  <c r="Q48"/>
  <c r="Q51"/>
  <c r="O50"/>
  <c r="O53"/>
  <c r="Q47"/>
  <c r="Q50"/>
  <c r="Q53"/>
  <c r="N45"/>
  <c r="M48"/>
  <c r="M51"/>
  <c r="K50"/>
  <c r="E22" i="1"/>
  <c r="F21" i="2"/>
  <c r="F20" i="5"/>
  <c r="F67"/>
  <c r="E13" i="3"/>
  <c r="F68" i="5"/>
  <c r="E14" i="3"/>
  <c r="N48" i="23"/>
  <c r="R45"/>
  <c r="C12" i="24"/>
  <c r="N50" i="23"/>
  <c r="R47"/>
  <c r="C14" i="24"/>
  <c r="K53" i="23"/>
  <c r="E25" i="1"/>
  <c r="F24" i="2"/>
  <c r="F23" i="5"/>
  <c r="F69"/>
  <c r="E15" i="3"/>
  <c r="N49" i="23"/>
  <c r="R46"/>
  <c r="C13" i="24"/>
  <c r="R48" i="23"/>
  <c r="C15" i="24"/>
  <c r="N51" i="23"/>
  <c r="R51"/>
  <c r="C18" i="24"/>
  <c r="N52" i="23"/>
  <c r="R52"/>
  <c r="C19" i="24"/>
  <c r="R49" i="23"/>
  <c r="C16" i="24"/>
  <c r="S45" i="23"/>
  <c r="U45"/>
  <c r="S46"/>
  <c r="U46"/>
  <c r="N53"/>
  <c r="R53"/>
  <c r="C20" i="24"/>
  <c r="R50" i="23"/>
  <c r="C17" i="24"/>
  <c r="S47" i="23"/>
  <c r="U47"/>
  <c r="V45"/>
  <c r="H12" i="24" s="1"/>
  <c r="H38" i="1" s="1"/>
  <c r="I37" i="2" s="1"/>
  <c r="I36" i="5" s="1"/>
  <c r="I76" s="1"/>
  <c r="H22" i="3" s="1"/>
  <c r="V47" i="23"/>
  <c r="H14" i="24" s="1"/>
  <c r="H40" i="1" s="1"/>
  <c r="I39" i="2" s="1"/>
  <c r="I38" i="5" s="1"/>
  <c r="V46" i="23"/>
  <c r="H13" i="24"/>
  <c r="H39" i="1" s="1"/>
  <c r="I38" i="2" s="1"/>
  <c r="I37" i="5" s="1"/>
  <c r="U53" i="23"/>
  <c r="S53"/>
  <c r="S48"/>
  <c r="U48"/>
  <c r="U50"/>
  <c r="S50"/>
  <c r="S51"/>
  <c r="U51"/>
  <c r="S52"/>
  <c r="U52"/>
  <c r="U49"/>
  <c r="S49"/>
  <c r="V52"/>
  <c r="H19" i="24" s="1"/>
  <c r="H45" i="1" s="1"/>
  <c r="I44" i="2" s="1"/>
  <c r="I43" i="5" s="1"/>
  <c r="V49" i="23"/>
  <c r="H16" i="24" s="1"/>
  <c r="H42" i="1" s="1"/>
  <c r="I41" i="2" s="1"/>
  <c r="I40" i="5" s="1"/>
  <c r="V51" i="23"/>
  <c r="H18" i="24" s="1"/>
  <c r="H44" i="1" s="1"/>
  <c r="I43" i="2" s="1"/>
  <c r="I42" i="5" s="1"/>
  <c r="V48" i="23"/>
  <c r="H15" i="24" s="1"/>
  <c r="H41" i="1" s="1"/>
  <c r="I40" i="2" s="1"/>
  <c r="I39" i="5" s="1"/>
  <c r="V50" i="23"/>
  <c r="H17" i="24" s="1"/>
  <c r="H43" i="1" s="1"/>
  <c r="I42" i="2" s="1"/>
  <c r="I41" i="5" s="1"/>
  <c r="V53" i="23"/>
  <c r="H20" i="24"/>
  <c r="H46" i="1" s="1"/>
  <c r="I45" i="2" s="1"/>
  <c r="I44" i="5" s="1"/>
  <c r="E8" i="1"/>
  <c r="F7" i="2"/>
  <c r="C18" i="1"/>
  <c r="D17" i="2"/>
  <c r="D16" i="5"/>
  <c r="C19" i="1"/>
  <c r="D18" i="2"/>
  <c r="D17" i="5"/>
  <c r="C22" i="1"/>
  <c r="D21" i="2"/>
  <c r="D20" i="5"/>
  <c r="C23" i="1"/>
  <c r="D22" i="2"/>
  <c r="D21" i="5"/>
  <c r="F20" i="24"/>
  <c r="F19"/>
  <c r="F18"/>
  <c r="F17"/>
  <c r="F16"/>
  <c r="F15"/>
  <c r="F14"/>
  <c r="F13"/>
  <c r="F12"/>
  <c r="C24" i="1"/>
  <c r="D23" i="2"/>
  <c r="D22" i="5"/>
  <c r="C21" i="1"/>
  <c r="D20" i="2"/>
  <c r="D19" i="5"/>
  <c r="C20" i="1"/>
  <c r="D19" i="2"/>
  <c r="D18" i="5"/>
  <c r="C17" i="1"/>
  <c r="D16" i="2"/>
  <c r="D15" i="5"/>
  <c r="D66"/>
  <c r="C12" i="3"/>
  <c r="F9" i="24"/>
  <c r="G9"/>
  <c r="H14" i="1" s="1"/>
  <c r="I13" i="2" s="1"/>
  <c r="I12" i="5" s="1"/>
  <c r="F6" i="24"/>
  <c r="G6"/>
  <c r="H11" i="1" s="1"/>
  <c r="I10" i="2" s="1"/>
  <c r="I9" i="5" s="1"/>
  <c r="I64" s="1"/>
  <c r="H10" i="3" s="1"/>
  <c r="B11" i="24"/>
  <c r="C16" i="1"/>
  <c r="D15" i="2"/>
  <c r="D14" i="5"/>
  <c r="B10" i="24"/>
  <c r="C15" i="1"/>
  <c r="D14" i="2"/>
  <c r="D13" i="5"/>
  <c r="B9" i="24"/>
  <c r="C14" i="1"/>
  <c r="D13" i="2"/>
  <c r="D12" i="5"/>
  <c r="B8" i="24"/>
  <c r="C13" i="1"/>
  <c r="D12" i="2"/>
  <c r="D11" i="5"/>
  <c r="B7" i="24"/>
  <c r="C12" i="1"/>
  <c r="D11" i="2"/>
  <c r="D10" i="5"/>
  <c r="B6" i="24"/>
  <c r="C11" i="1"/>
  <c r="D10" i="2"/>
  <c r="D9" i="5"/>
  <c r="C5" i="24"/>
  <c r="C8"/>
  <c r="C11"/>
  <c r="C37" i="1"/>
  <c r="D36" i="2"/>
  <c r="D35" i="5"/>
  <c r="C4" i="24"/>
  <c r="C7"/>
  <c r="C10"/>
  <c r="C36" i="1"/>
  <c r="D35" i="2"/>
  <c r="D34" i="5"/>
  <c r="B5" i="24"/>
  <c r="C10" i="1"/>
  <c r="D9" i="2"/>
  <c r="D8" i="5"/>
  <c r="B4" i="24"/>
  <c r="C9" i="1"/>
  <c r="D8" i="2"/>
  <c r="D7" i="5"/>
  <c r="F3" i="24"/>
  <c r="G3"/>
  <c r="H8" i="1" s="1"/>
  <c r="I7" i="2" s="1"/>
  <c r="I6" i="5" s="1"/>
  <c r="I62" s="1"/>
  <c r="H8" i="3" s="1"/>
  <c r="C3" i="24"/>
  <c r="C29" i="1"/>
  <c r="D28" i="2"/>
  <c r="D27" i="5"/>
  <c r="D72"/>
  <c r="C18" i="3"/>
  <c r="B3" i="24"/>
  <c r="C8" i="1"/>
  <c r="D7" i="2"/>
  <c r="G15" i="24"/>
  <c r="H20" i="1" s="1"/>
  <c r="I19" i="2" s="1"/>
  <c r="I18" i="5" s="1"/>
  <c r="G19" i="24"/>
  <c r="H24" i="1"/>
  <c r="I23" i="2" s="1"/>
  <c r="I22" i="5" s="1"/>
  <c r="G14" i="24"/>
  <c r="H19" i="1" s="1"/>
  <c r="I18" i="2" s="1"/>
  <c r="I17" i="5" s="1"/>
  <c r="G18" i="24"/>
  <c r="H23" i="1"/>
  <c r="I22" i="2" s="1"/>
  <c r="I21" i="5" s="1"/>
  <c r="G13" i="24"/>
  <c r="H18" i="1" s="1"/>
  <c r="I17" i="2" s="1"/>
  <c r="I16" i="5" s="1"/>
  <c r="G17" i="24"/>
  <c r="H22" i="1" s="1"/>
  <c r="I21" i="2" s="1"/>
  <c r="I20" i="5" s="1"/>
  <c r="G12" i="24"/>
  <c r="H17" i="1" s="1"/>
  <c r="I16" i="2" s="1"/>
  <c r="I15" i="5" s="1"/>
  <c r="I66" s="1"/>
  <c r="H12" i="3" s="1"/>
  <c r="G16" i="24"/>
  <c r="H21" i="1" s="1"/>
  <c r="I20" i="2" s="1"/>
  <c r="I19" i="5" s="1"/>
  <c r="G20" i="24"/>
  <c r="H25" i="1"/>
  <c r="I24" i="2" s="1"/>
  <c r="I23" i="5" s="1"/>
  <c r="D64"/>
  <c r="C10" i="3"/>
  <c r="D65" i="5"/>
  <c r="C11" i="3"/>
  <c r="D63" i="5"/>
  <c r="C9" i="3"/>
  <c r="D69" i="5"/>
  <c r="C15" i="3"/>
  <c r="D68" i="5"/>
  <c r="C14" i="3"/>
  <c r="D67" i="5"/>
  <c r="C13" i="3"/>
  <c r="F5" i="24"/>
  <c r="F11"/>
  <c r="F7"/>
  <c r="G7"/>
  <c r="H12" i="1"/>
  <c r="F10" i="24"/>
  <c r="C6"/>
  <c r="C9"/>
  <c r="C35" i="1"/>
  <c r="D34" i="2"/>
  <c r="D33" i="5"/>
  <c r="D38" i="2"/>
  <c r="D37" i="5"/>
  <c r="D37" i="2"/>
  <c r="D36" i="5"/>
  <c r="D76"/>
  <c r="C22" i="3"/>
  <c r="D39" i="2"/>
  <c r="D38" i="5"/>
  <c r="C32" i="1"/>
  <c r="D31" i="2"/>
  <c r="D30" i="5"/>
  <c r="C33" i="1"/>
  <c r="D32" i="2"/>
  <c r="D31" i="5"/>
  <c r="C34" i="1"/>
  <c r="D33" i="2"/>
  <c r="D32" i="5"/>
  <c r="C30" i="1"/>
  <c r="D29" i="2"/>
  <c r="D28" i="5"/>
  <c r="C31" i="1"/>
  <c r="D30" i="2"/>
  <c r="D29" i="5"/>
  <c r="F4" i="24"/>
  <c r="G10"/>
  <c r="H15" i="1"/>
  <c r="I14" i="2" s="1"/>
  <c r="I13" i="5" s="1"/>
  <c r="G11" i="24"/>
  <c r="H16" i="1" s="1"/>
  <c r="I15" i="2" s="1"/>
  <c r="I14" i="5" s="1"/>
  <c r="G4" i="24"/>
  <c r="H9" i="1"/>
  <c r="I8" i="2" s="1"/>
  <c r="I7" i="5" s="1"/>
  <c r="G5" i="24"/>
  <c r="H10" i="1" s="1"/>
  <c r="I9" i="2" s="1"/>
  <c r="I8" i="5" s="1"/>
  <c r="D75"/>
  <c r="C21" i="3"/>
  <c r="D73" i="5"/>
  <c r="C19" i="3"/>
  <c r="D74" i="5"/>
  <c r="C20" i="3"/>
  <c r="D77" i="5"/>
  <c r="C23" i="3"/>
  <c r="F8" i="24"/>
  <c r="I11" i="2"/>
  <c r="I10" i="5" s="1"/>
  <c r="D45" i="2"/>
  <c r="D44" i="5"/>
  <c r="D42" i="2"/>
  <c r="D41" i="5"/>
  <c r="D44" i="2"/>
  <c r="D43" i="5"/>
  <c r="D41" i="2"/>
  <c r="D40" i="5"/>
  <c r="D43" i="2"/>
  <c r="D42" i="5"/>
  <c r="D40" i="2"/>
  <c r="D39" i="5"/>
  <c r="G8" i="24"/>
  <c r="H13" i="1" s="1"/>
  <c r="I12" i="2" s="1"/>
  <c r="I11" i="5" s="1"/>
  <c r="D78"/>
  <c r="C24" i="3"/>
  <c r="D79" i="5"/>
  <c r="C25" i="3"/>
  <c r="C9" i="20"/>
  <c r="C9" i="17"/>
  <c r="C9" i="26"/>
  <c r="C9" i="25"/>
  <c r="T47" i="20"/>
  <c r="L47"/>
  <c r="A9"/>
  <c r="E22" i="28" s="1"/>
  <c r="A9" i="17"/>
  <c r="E14" i="28" s="1"/>
  <c r="N28" i="26"/>
  <c r="A9"/>
  <c r="E12" i="28" s="1"/>
  <c r="A9" i="25"/>
  <c r="E4" i="28" s="1"/>
  <c r="BD5"/>
  <c r="AZ5"/>
  <c r="AV5"/>
  <c r="AR5"/>
  <c r="AN5"/>
  <c r="AJ5"/>
  <c r="AF5"/>
  <c r="BA5"/>
  <c r="AW5"/>
  <c r="AS5"/>
  <c r="AO5"/>
  <c r="AK5"/>
  <c r="AG5"/>
  <c r="BB5"/>
  <c r="AX5"/>
  <c r="AT5"/>
  <c r="AP5"/>
  <c r="AL5"/>
  <c r="AH5"/>
  <c r="BC5"/>
  <c r="AY5"/>
  <c r="AU5"/>
  <c r="AQ5"/>
  <c r="AM5"/>
  <c r="AI5"/>
  <c r="BA3"/>
  <c r="AW3"/>
  <c r="AS3"/>
  <c r="AO3"/>
  <c r="AK3"/>
  <c r="AG3"/>
  <c r="BB3"/>
  <c r="AX3"/>
  <c r="AT3"/>
  <c r="AP3"/>
  <c r="AL3"/>
  <c r="AH3"/>
  <c r="BC3"/>
  <c r="AY3"/>
  <c r="AU3"/>
  <c r="AQ3"/>
  <c r="AM3"/>
  <c r="AI3"/>
  <c r="BD3"/>
  <c r="AZ3"/>
  <c r="AV3"/>
  <c r="AR3"/>
  <c r="AN3"/>
  <c r="AJ3"/>
  <c r="AF3"/>
  <c r="C5"/>
  <c r="A5" s="1"/>
  <c r="B5"/>
  <c r="C3"/>
  <c r="B3"/>
  <c r="F3"/>
  <c r="AD2"/>
  <c r="AC2"/>
  <c r="AB2"/>
  <c r="AA2"/>
  <c r="Z2"/>
  <c r="Y2"/>
  <c r="X2"/>
  <c r="W2"/>
  <c r="V2"/>
  <c r="U2"/>
  <c r="T2"/>
  <c r="S2"/>
  <c r="R2"/>
  <c r="Q2"/>
  <c r="P2"/>
  <c r="O2"/>
  <c r="N2"/>
  <c r="M2"/>
  <c r="L2"/>
  <c r="K2"/>
  <c r="A3"/>
  <c r="F5"/>
  <c r="C132" i="26"/>
  <c r="X131"/>
  <c r="W131"/>
  <c r="V131"/>
  <c r="U131"/>
  <c r="T131"/>
  <c r="S131"/>
  <c r="R131"/>
  <c r="Q131"/>
  <c r="P131"/>
  <c r="O131"/>
  <c r="N131"/>
  <c r="M131"/>
  <c r="L131"/>
  <c r="K131"/>
  <c r="J131"/>
  <c r="I131"/>
  <c r="H131"/>
  <c r="G131"/>
  <c r="F131"/>
  <c r="E131"/>
  <c r="X87"/>
  <c r="W87"/>
  <c r="V87"/>
  <c r="U87"/>
  <c r="T87"/>
  <c r="S87"/>
  <c r="R87"/>
  <c r="Q87"/>
  <c r="P87"/>
  <c r="O87"/>
  <c r="N87"/>
  <c r="M87"/>
  <c r="L87"/>
  <c r="K87"/>
  <c r="J87"/>
  <c r="I87"/>
  <c r="H87"/>
  <c r="G87"/>
  <c r="F87"/>
  <c r="E87"/>
  <c r="C87"/>
  <c r="X86"/>
  <c r="W86"/>
  <c r="V86"/>
  <c r="U86"/>
  <c r="T86"/>
  <c r="S86"/>
  <c r="R86"/>
  <c r="Q86"/>
  <c r="P86"/>
  <c r="O86"/>
  <c r="N86"/>
  <c r="M86"/>
  <c r="L86"/>
  <c r="K86"/>
  <c r="J86"/>
  <c r="I86"/>
  <c r="H86"/>
  <c r="G86"/>
  <c r="F86"/>
  <c r="E86"/>
  <c r="X50"/>
  <c r="W50"/>
  <c r="V50"/>
  <c r="U50"/>
  <c r="T50"/>
  <c r="S50"/>
  <c r="R50"/>
  <c r="Q50"/>
  <c r="P50"/>
  <c r="O50"/>
  <c r="N50"/>
  <c r="M50"/>
  <c r="L50"/>
  <c r="K50"/>
  <c r="J50"/>
  <c r="I50"/>
  <c r="H50"/>
  <c r="G50"/>
  <c r="F50"/>
  <c r="E50"/>
  <c r="X49"/>
  <c r="W49"/>
  <c r="V49"/>
  <c r="U49"/>
  <c r="T49"/>
  <c r="S49"/>
  <c r="R49"/>
  <c r="Q49"/>
  <c r="P49"/>
  <c r="O49"/>
  <c r="N49"/>
  <c r="M49"/>
  <c r="L49"/>
  <c r="K49"/>
  <c r="J49"/>
  <c r="I49"/>
  <c r="H49"/>
  <c r="G49"/>
  <c r="F49"/>
  <c r="E49"/>
  <c r="B39"/>
  <c r="H10" i="28" s="1"/>
  <c r="A39" i="26"/>
  <c r="G10" i="28"/>
  <c r="B38" i="26"/>
  <c r="A38"/>
  <c r="G9" i="28"/>
  <c r="X37" i="26"/>
  <c r="W37"/>
  <c r="V37"/>
  <c r="U37"/>
  <c r="T37"/>
  <c r="S37"/>
  <c r="R37"/>
  <c r="Q37"/>
  <c r="P37"/>
  <c r="O37"/>
  <c r="N37"/>
  <c r="M37"/>
  <c r="L37"/>
  <c r="K37"/>
  <c r="J37"/>
  <c r="I37"/>
  <c r="H37"/>
  <c r="G37"/>
  <c r="F37"/>
  <c r="E37"/>
  <c r="X36"/>
  <c r="W36"/>
  <c r="V36"/>
  <c r="U36"/>
  <c r="T36"/>
  <c r="S36"/>
  <c r="R36"/>
  <c r="Q36"/>
  <c r="P36"/>
  <c r="O36"/>
  <c r="N36"/>
  <c r="M36"/>
  <c r="L36"/>
  <c r="K36"/>
  <c r="J36"/>
  <c r="I36"/>
  <c r="H36"/>
  <c r="G36"/>
  <c r="F36"/>
  <c r="E36"/>
  <c r="C35"/>
  <c r="D28"/>
  <c r="W28" s="1"/>
  <c r="C21"/>
  <c r="C20"/>
  <c r="A21" s="1"/>
  <c r="X12"/>
  <c r="W12"/>
  <c r="V12"/>
  <c r="U12"/>
  <c r="T12"/>
  <c r="S12"/>
  <c r="R12"/>
  <c r="Q12"/>
  <c r="P12"/>
  <c r="O12"/>
  <c r="N12"/>
  <c r="M12"/>
  <c r="L12"/>
  <c r="K12"/>
  <c r="J12"/>
  <c r="I12"/>
  <c r="H12"/>
  <c r="G12"/>
  <c r="F12"/>
  <c r="E12"/>
  <c r="A11"/>
  <c r="C132" i="25"/>
  <c r="X131"/>
  <c r="W131"/>
  <c r="V131"/>
  <c r="U131"/>
  <c r="T131"/>
  <c r="S131"/>
  <c r="R131"/>
  <c r="Q131"/>
  <c r="P131"/>
  <c r="O131"/>
  <c r="N131"/>
  <c r="M131"/>
  <c r="L131"/>
  <c r="K131"/>
  <c r="J131"/>
  <c r="I131"/>
  <c r="H131"/>
  <c r="G131"/>
  <c r="F131"/>
  <c r="E131"/>
  <c r="X87"/>
  <c r="W87"/>
  <c r="V87"/>
  <c r="U87"/>
  <c r="T87"/>
  <c r="S87"/>
  <c r="R87"/>
  <c r="Q87"/>
  <c r="P87"/>
  <c r="O87"/>
  <c r="N87"/>
  <c r="M87"/>
  <c r="L87"/>
  <c r="K87"/>
  <c r="J87"/>
  <c r="I87"/>
  <c r="H87"/>
  <c r="G87"/>
  <c r="F87"/>
  <c r="E87"/>
  <c r="C87"/>
  <c r="X86"/>
  <c r="W86"/>
  <c r="V86"/>
  <c r="U86"/>
  <c r="T86"/>
  <c r="S86"/>
  <c r="R86"/>
  <c r="Q86"/>
  <c r="P86"/>
  <c r="O86"/>
  <c r="N86"/>
  <c r="M86"/>
  <c r="L86"/>
  <c r="K86"/>
  <c r="J86"/>
  <c r="I86"/>
  <c r="H86"/>
  <c r="G86"/>
  <c r="F86"/>
  <c r="E86"/>
  <c r="X50"/>
  <c r="W50"/>
  <c r="V50"/>
  <c r="U50"/>
  <c r="T50"/>
  <c r="S50"/>
  <c r="R50"/>
  <c r="Q50"/>
  <c r="P50"/>
  <c r="O50"/>
  <c r="N50"/>
  <c r="M50"/>
  <c r="L50"/>
  <c r="K50"/>
  <c r="J50"/>
  <c r="I50"/>
  <c r="H50"/>
  <c r="G50"/>
  <c r="F50"/>
  <c r="E50"/>
  <c r="X49"/>
  <c r="W49"/>
  <c r="V49"/>
  <c r="U49"/>
  <c r="T49"/>
  <c r="S49"/>
  <c r="R49"/>
  <c r="Q49"/>
  <c r="P49"/>
  <c r="O49"/>
  <c r="N49"/>
  <c r="M49"/>
  <c r="L49"/>
  <c r="K49"/>
  <c r="J49"/>
  <c r="I49"/>
  <c r="H49"/>
  <c r="G49"/>
  <c r="F49"/>
  <c r="E49"/>
  <c r="B38"/>
  <c r="H3" i="28" s="1"/>
  <c r="A38" i="25"/>
  <c r="G3" i="28" s="1"/>
  <c r="X37" i="25"/>
  <c r="W37"/>
  <c r="V37"/>
  <c r="U37"/>
  <c r="T37"/>
  <c r="S37"/>
  <c r="R37"/>
  <c r="Q37"/>
  <c r="P37"/>
  <c r="O37"/>
  <c r="N37"/>
  <c r="M37"/>
  <c r="L37"/>
  <c r="K37"/>
  <c r="J37"/>
  <c r="I37"/>
  <c r="H37"/>
  <c r="G37"/>
  <c r="F37"/>
  <c r="E37"/>
  <c r="X36"/>
  <c r="W36"/>
  <c r="V36"/>
  <c r="U36"/>
  <c r="T36"/>
  <c r="S36"/>
  <c r="R36"/>
  <c r="Q36"/>
  <c r="P36"/>
  <c r="O36"/>
  <c r="N36"/>
  <c r="M36"/>
  <c r="L36"/>
  <c r="K36"/>
  <c r="J36"/>
  <c r="I36"/>
  <c r="H36"/>
  <c r="G36"/>
  <c r="F36"/>
  <c r="E36"/>
  <c r="C35"/>
  <c r="D28"/>
  <c r="V28" s="1"/>
  <c r="C21"/>
  <c r="C20"/>
  <c r="A21" s="1"/>
  <c r="X12"/>
  <c r="W12"/>
  <c r="V12"/>
  <c r="U12"/>
  <c r="T12"/>
  <c r="S12"/>
  <c r="R12"/>
  <c r="Q12"/>
  <c r="P12"/>
  <c r="O12"/>
  <c r="N12"/>
  <c r="M12"/>
  <c r="L12"/>
  <c r="K12"/>
  <c r="J12"/>
  <c r="I12"/>
  <c r="H12"/>
  <c r="G12"/>
  <c r="F12"/>
  <c r="E12"/>
  <c r="A11"/>
  <c r="D29"/>
  <c r="D29" i="26"/>
  <c r="S52"/>
  <c r="L53"/>
  <c r="Y53"/>
  <c r="B9" i="16"/>
  <c r="B18" s="1"/>
  <c r="B8"/>
  <c r="B17"/>
  <c r="B7"/>
  <c r="B16" s="1"/>
  <c r="B6"/>
  <c r="B15" s="1"/>
  <c r="B5"/>
  <c r="B14" s="1"/>
  <c r="B4"/>
  <c r="B13" s="1"/>
  <c r="X146" i="20"/>
  <c r="W146"/>
  <c r="V146"/>
  <c r="U146"/>
  <c r="T146"/>
  <c r="S146"/>
  <c r="R146"/>
  <c r="Q146"/>
  <c r="P146"/>
  <c r="O146"/>
  <c r="N146"/>
  <c r="M146"/>
  <c r="L146"/>
  <c r="K146"/>
  <c r="J146"/>
  <c r="I146"/>
  <c r="H146"/>
  <c r="G146"/>
  <c r="F146"/>
  <c r="E146"/>
  <c r="X107"/>
  <c r="W107"/>
  <c r="V107"/>
  <c r="U107"/>
  <c r="T107"/>
  <c r="S107"/>
  <c r="R107"/>
  <c r="Q107"/>
  <c r="P107"/>
  <c r="O107"/>
  <c r="N107"/>
  <c r="M107"/>
  <c r="L107"/>
  <c r="K107"/>
  <c r="J107"/>
  <c r="I107"/>
  <c r="H107"/>
  <c r="G107"/>
  <c r="F107"/>
  <c r="E107"/>
  <c r="X70"/>
  <c r="W70"/>
  <c r="V70"/>
  <c r="U70"/>
  <c r="T70"/>
  <c r="S70"/>
  <c r="R70"/>
  <c r="Q70"/>
  <c r="P70"/>
  <c r="O70"/>
  <c r="N70"/>
  <c r="M70"/>
  <c r="L70"/>
  <c r="K70"/>
  <c r="J70"/>
  <c r="I70"/>
  <c r="H70"/>
  <c r="G70"/>
  <c r="F70"/>
  <c r="E70"/>
  <c r="X57"/>
  <c r="W57"/>
  <c r="V57"/>
  <c r="U57"/>
  <c r="T57"/>
  <c r="S57"/>
  <c r="R57"/>
  <c r="Q57"/>
  <c r="P57"/>
  <c r="O57"/>
  <c r="N57"/>
  <c r="M57"/>
  <c r="L57"/>
  <c r="K57"/>
  <c r="J57"/>
  <c r="I57"/>
  <c r="H57"/>
  <c r="G57"/>
  <c r="F57"/>
  <c r="E57"/>
  <c r="X146" i="17"/>
  <c r="W146"/>
  <c r="V146"/>
  <c r="U146"/>
  <c r="T146"/>
  <c r="S146"/>
  <c r="R146"/>
  <c r="Q146"/>
  <c r="P146"/>
  <c r="O146"/>
  <c r="N146"/>
  <c r="M146"/>
  <c r="L146"/>
  <c r="K146"/>
  <c r="J146"/>
  <c r="I146"/>
  <c r="H146"/>
  <c r="G146"/>
  <c r="F146"/>
  <c r="E146"/>
  <c r="X107"/>
  <c r="W107"/>
  <c r="V107"/>
  <c r="U107"/>
  <c r="T107"/>
  <c r="S107"/>
  <c r="R107"/>
  <c r="Q107"/>
  <c r="P107"/>
  <c r="O107"/>
  <c r="N107"/>
  <c r="M107"/>
  <c r="L107"/>
  <c r="K107"/>
  <c r="J107"/>
  <c r="I107"/>
  <c r="H107"/>
  <c r="G107"/>
  <c r="F107"/>
  <c r="E107"/>
  <c r="X70"/>
  <c r="W70"/>
  <c r="V70"/>
  <c r="U70"/>
  <c r="T70"/>
  <c r="S70"/>
  <c r="R70"/>
  <c r="Q70"/>
  <c r="P70"/>
  <c r="O70"/>
  <c r="N70"/>
  <c r="M70"/>
  <c r="L70"/>
  <c r="K70"/>
  <c r="J70"/>
  <c r="I70"/>
  <c r="H70"/>
  <c r="G70"/>
  <c r="F70"/>
  <c r="E70"/>
  <c r="X57"/>
  <c r="W57"/>
  <c r="V57"/>
  <c r="U57"/>
  <c r="T57"/>
  <c r="S57"/>
  <c r="R57"/>
  <c r="Q57"/>
  <c r="P57"/>
  <c r="O57"/>
  <c r="N57"/>
  <c r="M57"/>
  <c r="L57"/>
  <c r="K57"/>
  <c r="J57"/>
  <c r="I57"/>
  <c r="H57"/>
  <c r="G57"/>
  <c r="F57"/>
  <c r="E57"/>
  <c r="D41" i="20"/>
  <c r="C42" s="1"/>
  <c r="D41" i="17"/>
  <c r="C42" s="1"/>
  <c r="B62"/>
  <c r="H17" i="28"/>
  <c r="G18" i="18"/>
  <c r="G19"/>
  <c r="G17"/>
  <c r="D146" i="20"/>
  <c r="A145" s="1"/>
  <c r="D107"/>
  <c r="X106"/>
  <c r="X145"/>
  <c r="W106"/>
  <c r="W145"/>
  <c r="V106"/>
  <c r="V145"/>
  <c r="U106"/>
  <c r="U145"/>
  <c r="T106"/>
  <c r="T145"/>
  <c r="S106"/>
  <c r="S145"/>
  <c r="R106"/>
  <c r="R145"/>
  <c r="Q106"/>
  <c r="Q145"/>
  <c r="P106"/>
  <c r="P145"/>
  <c r="O106"/>
  <c r="O145"/>
  <c r="N106"/>
  <c r="N145"/>
  <c r="M106"/>
  <c r="M145"/>
  <c r="L106"/>
  <c r="L145"/>
  <c r="K106"/>
  <c r="K145"/>
  <c r="J106"/>
  <c r="J145"/>
  <c r="I106"/>
  <c r="I145"/>
  <c r="H106"/>
  <c r="H145"/>
  <c r="G106"/>
  <c r="G145"/>
  <c r="F106"/>
  <c r="F145"/>
  <c r="E106"/>
  <c r="E145"/>
  <c r="D106"/>
  <c r="X69"/>
  <c r="W69"/>
  <c r="V69"/>
  <c r="U69"/>
  <c r="T69"/>
  <c r="S69"/>
  <c r="R69"/>
  <c r="Q69"/>
  <c r="P69"/>
  <c r="O69"/>
  <c r="N69"/>
  <c r="M69"/>
  <c r="L69"/>
  <c r="K69"/>
  <c r="J69"/>
  <c r="I69"/>
  <c r="H69"/>
  <c r="G69"/>
  <c r="F69"/>
  <c r="E69"/>
  <c r="B61"/>
  <c r="H22" i="28" s="1"/>
  <c r="A61" i="20"/>
  <c r="G22" i="28"/>
  <c r="B60" i="20"/>
  <c r="H21" i="28" s="1"/>
  <c r="A60" i="20"/>
  <c r="G21" i="28" s="1"/>
  <c r="B59" i="20"/>
  <c r="H20" i="28" s="1"/>
  <c r="A59" i="20"/>
  <c r="G20" i="28"/>
  <c r="B58" i="20"/>
  <c r="A58"/>
  <c r="G19" i="28"/>
  <c r="X56" i="20"/>
  <c r="W56"/>
  <c r="V56"/>
  <c r="U56"/>
  <c r="T56"/>
  <c r="S56"/>
  <c r="R56"/>
  <c r="Q56"/>
  <c r="P56"/>
  <c r="O56"/>
  <c r="N56"/>
  <c r="M56"/>
  <c r="L56"/>
  <c r="K56"/>
  <c r="J56"/>
  <c r="I56"/>
  <c r="H56"/>
  <c r="G56"/>
  <c r="F56"/>
  <c r="E56"/>
  <c r="D37"/>
  <c r="D36"/>
  <c r="V47" s="1"/>
  <c r="C29"/>
  <c r="C21"/>
  <c r="D48"/>
  <c r="X12"/>
  <c r="W12"/>
  <c r="V12"/>
  <c r="U12"/>
  <c r="T12"/>
  <c r="S12"/>
  <c r="R12"/>
  <c r="Q12"/>
  <c r="P12"/>
  <c r="O12"/>
  <c r="N12"/>
  <c r="M12"/>
  <c r="L12"/>
  <c r="K12"/>
  <c r="J12"/>
  <c r="I12"/>
  <c r="H12"/>
  <c r="G12"/>
  <c r="F12"/>
  <c r="E12"/>
  <c r="D42"/>
  <c r="C9" i="14"/>
  <c r="C8"/>
  <c r="L26" i="5"/>
  <c r="P26"/>
  <c r="D26"/>
  <c r="N26"/>
  <c r="G26"/>
  <c r="J26"/>
  <c r="F26"/>
  <c r="P25"/>
  <c r="P71"/>
  <c r="O17" i="3"/>
  <c r="F25" i="5"/>
  <c r="N25"/>
  <c r="G25"/>
  <c r="D25"/>
  <c r="D71"/>
  <c r="C17" i="3"/>
  <c r="J25" i="5"/>
  <c r="J71"/>
  <c r="I17" i="3"/>
  <c r="L25" i="5"/>
  <c r="L71"/>
  <c r="K17" i="3"/>
  <c r="D146" i="17"/>
  <c r="A145" s="1"/>
  <c r="D107"/>
  <c r="X106"/>
  <c r="X145"/>
  <c r="W106"/>
  <c r="W145"/>
  <c r="V106"/>
  <c r="V145"/>
  <c r="U106"/>
  <c r="U145"/>
  <c r="T106"/>
  <c r="T145"/>
  <c r="S106"/>
  <c r="S145"/>
  <c r="R106"/>
  <c r="R145"/>
  <c r="Q106"/>
  <c r="Q145"/>
  <c r="P106"/>
  <c r="P145"/>
  <c r="O106"/>
  <c r="O145"/>
  <c r="N106"/>
  <c r="N145"/>
  <c r="M106"/>
  <c r="M145"/>
  <c r="L106"/>
  <c r="L145"/>
  <c r="K106"/>
  <c r="K145"/>
  <c r="J106"/>
  <c r="J145"/>
  <c r="I106"/>
  <c r="I145"/>
  <c r="H106"/>
  <c r="H145"/>
  <c r="G106"/>
  <c r="G145"/>
  <c r="F106"/>
  <c r="F145"/>
  <c r="E106"/>
  <c r="E145"/>
  <c r="D106"/>
  <c r="X69"/>
  <c r="W69"/>
  <c r="V69"/>
  <c r="U69"/>
  <c r="T69"/>
  <c r="S69"/>
  <c r="R69"/>
  <c r="Q69"/>
  <c r="P69"/>
  <c r="O69"/>
  <c r="N69"/>
  <c r="M69"/>
  <c r="L69"/>
  <c r="K69"/>
  <c r="J69"/>
  <c r="I69"/>
  <c r="H69"/>
  <c r="G69"/>
  <c r="F69"/>
  <c r="E69"/>
  <c r="X56"/>
  <c r="W56"/>
  <c r="V56"/>
  <c r="U56"/>
  <c r="T56"/>
  <c r="S56"/>
  <c r="R56"/>
  <c r="Q56"/>
  <c r="P56"/>
  <c r="O56"/>
  <c r="N56"/>
  <c r="M56"/>
  <c r="L56"/>
  <c r="K56"/>
  <c r="J56"/>
  <c r="I56"/>
  <c r="H56"/>
  <c r="G56"/>
  <c r="F56"/>
  <c r="E56"/>
  <c r="D37"/>
  <c r="D36"/>
  <c r="A42" s="1"/>
  <c r="C29"/>
  <c r="C21"/>
  <c r="D48"/>
  <c r="X12"/>
  <c r="W12"/>
  <c r="V12"/>
  <c r="U12"/>
  <c r="T12"/>
  <c r="S12"/>
  <c r="R12"/>
  <c r="Q12"/>
  <c r="P12"/>
  <c r="O12"/>
  <c r="N12"/>
  <c r="M12"/>
  <c r="L12"/>
  <c r="K12"/>
  <c r="J12"/>
  <c r="I12"/>
  <c r="H12"/>
  <c r="G12"/>
  <c r="F12"/>
  <c r="E12"/>
  <c r="G71" i="5"/>
  <c r="F17" i="3"/>
  <c r="D42" i="17"/>
  <c r="F71" i="5"/>
  <c r="E17" i="3"/>
  <c r="N71" i="5"/>
  <c r="M17" i="3"/>
  <c r="O65" i="5"/>
  <c r="N11" i="3"/>
  <c r="M65" i="5"/>
  <c r="L11" i="3"/>
  <c r="K65" i="5"/>
  <c r="J11" i="3"/>
  <c r="H65" i="5"/>
  <c r="G11" i="3"/>
  <c r="E65" i="5"/>
  <c r="D11" i="3"/>
  <c r="B7" i="2"/>
  <c r="B6" i="5"/>
  <c r="A7" i="2"/>
  <c r="A6" i="5"/>
  <c r="B63"/>
  <c r="A9" i="3"/>
  <c r="B71" i="5"/>
  <c r="A17" i="3"/>
  <c r="B67" i="5"/>
  <c r="A13" i="3"/>
  <c r="B62" i="5"/>
  <c r="A8" i="3"/>
  <c r="B74" i="5"/>
  <c r="A20" i="3"/>
  <c r="C65" i="5"/>
  <c r="B11" i="3"/>
  <c r="C64" i="5"/>
  <c r="B10" i="3"/>
  <c r="M62" i="5"/>
  <c r="L8" i="3"/>
  <c r="E63" i="5"/>
  <c r="D9" i="3"/>
  <c r="O64" i="5"/>
  <c r="N10" i="3"/>
  <c r="K64" i="5"/>
  <c r="J10" i="3"/>
  <c r="M66" i="5"/>
  <c r="L12" i="3"/>
  <c r="E67" i="5"/>
  <c r="D13" i="3"/>
  <c r="C68" i="5"/>
  <c r="B14" i="3"/>
  <c r="H68" i="5"/>
  <c r="G14" i="3"/>
  <c r="E71" i="5"/>
  <c r="D17" i="3"/>
  <c r="C71" i="5"/>
  <c r="B17" i="3"/>
  <c r="M72" i="5"/>
  <c r="L18" i="3"/>
  <c r="E74" i="5"/>
  <c r="D20" i="3"/>
  <c r="K76" i="5"/>
  <c r="J22" i="3"/>
  <c r="O76" i="5"/>
  <c r="N22" i="3"/>
  <c r="M79" i="5"/>
  <c r="L25" i="3"/>
  <c r="C62" i="5"/>
  <c r="B8" i="3"/>
  <c r="H62" i="5"/>
  <c r="G8" i="3"/>
  <c r="M63" i="5"/>
  <c r="L9" i="3"/>
  <c r="E64" i="5"/>
  <c r="D10" i="3"/>
  <c r="C66" i="5"/>
  <c r="B12" i="3"/>
  <c r="H66" i="5"/>
  <c r="G12" i="3"/>
  <c r="M67" i="5"/>
  <c r="L13" i="3"/>
  <c r="K68" i="5"/>
  <c r="J14" i="3"/>
  <c r="O68" i="5"/>
  <c r="N14" i="3"/>
  <c r="M71" i="5"/>
  <c r="L17" i="3"/>
  <c r="C72" i="5"/>
  <c r="B18" i="3"/>
  <c r="E76" i="5"/>
  <c r="D22" i="3"/>
  <c r="H79" i="5"/>
  <c r="G25" i="3"/>
  <c r="E62" i="5"/>
  <c r="D8" i="3"/>
  <c r="K63" i="5"/>
  <c r="J9" i="3"/>
  <c r="O63" i="5"/>
  <c r="N9" i="3"/>
  <c r="H64" i="5"/>
  <c r="G10" i="3"/>
  <c r="E66" i="5"/>
  <c r="D12" i="3"/>
  <c r="K67" i="5"/>
  <c r="J13" i="3"/>
  <c r="O67" i="5"/>
  <c r="N13" i="3"/>
  <c r="M68" i="5"/>
  <c r="L14" i="3"/>
  <c r="K71" i="5"/>
  <c r="J17" i="3"/>
  <c r="O71" i="5"/>
  <c r="N17" i="3"/>
  <c r="E72" i="5"/>
  <c r="D18" i="3"/>
  <c r="K74" i="5"/>
  <c r="J20" i="3"/>
  <c r="O74" i="5"/>
  <c r="N20" i="3"/>
  <c r="C76" i="5"/>
  <c r="B22" i="3"/>
  <c r="H76" i="5"/>
  <c r="G22" i="3"/>
  <c r="E79" i="5"/>
  <c r="D25" i="3"/>
  <c r="H72" i="5"/>
  <c r="G18" i="3"/>
  <c r="M74" i="5"/>
  <c r="L20" i="3"/>
  <c r="C79" i="5"/>
  <c r="B25" i="3"/>
  <c r="K62" i="5"/>
  <c r="J8" i="3"/>
  <c r="O62" i="5"/>
  <c r="N8" i="3"/>
  <c r="H63" i="5"/>
  <c r="G9" i="3"/>
  <c r="M64" i="5"/>
  <c r="L10" i="3"/>
  <c r="K66" i="5"/>
  <c r="J12" i="3"/>
  <c r="O66" i="5"/>
  <c r="N12" i="3"/>
  <c r="C67" i="5"/>
  <c r="B13" i="3"/>
  <c r="H67" i="5"/>
  <c r="G13" i="3"/>
  <c r="E68" i="5"/>
  <c r="D14" i="3"/>
  <c r="H71" i="5"/>
  <c r="G17" i="3"/>
  <c r="K72" i="5"/>
  <c r="J18" i="3"/>
  <c r="O72" i="5"/>
  <c r="N18" i="3"/>
  <c r="C74" i="5"/>
  <c r="B20" i="3"/>
  <c r="H74" i="5"/>
  <c r="G20" i="3"/>
  <c r="M76" i="5"/>
  <c r="L22" i="3"/>
  <c r="K79" i="5"/>
  <c r="J25" i="3"/>
  <c r="O79" i="5"/>
  <c r="N25" i="3"/>
  <c r="N6" i="5"/>
  <c r="N62"/>
  <c r="M8" i="3"/>
  <c r="G6" i="5"/>
  <c r="G62"/>
  <c r="F8" i="3"/>
  <c r="L6" i="5"/>
  <c r="L62"/>
  <c r="K8" i="3"/>
  <c r="P6" i="5"/>
  <c r="P62"/>
  <c r="O8" i="3"/>
  <c r="J6" i="5"/>
  <c r="J62"/>
  <c r="I8" i="3"/>
  <c r="F6" i="5"/>
  <c r="F62"/>
  <c r="E8" i="3"/>
  <c r="D6" i="5"/>
  <c r="D62"/>
  <c r="C8" i="3"/>
  <c r="B76" i="5"/>
  <c r="A22" i="3"/>
  <c r="B75" i="5"/>
  <c r="A21" i="3"/>
  <c r="B73" i="5"/>
  <c r="A19" i="3"/>
  <c r="B66" i="5"/>
  <c r="A12" i="3"/>
  <c r="B79" i="5"/>
  <c r="A25" i="3"/>
  <c r="B72" i="5"/>
  <c r="A18" i="3"/>
  <c r="B68" i="5"/>
  <c r="A14" i="3"/>
  <c r="H78" i="5"/>
  <c r="G24" i="3"/>
  <c r="H77" i="5"/>
  <c r="G23" i="3"/>
  <c r="E78" i="5"/>
  <c r="D24" i="3"/>
  <c r="E77" i="5"/>
  <c r="D23" i="3"/>
  <c r="C78" i="5"/>
  <c r="B24" i="3"/>
  <c r="C77" i="5"/>
  <c r="B23" i="3"/>
  <c r="O78" i="5"/>
  <c r="N24" i="3"/>
  <c r="O77" i="5"/>
  <c r="N23" i="3"/>
  <c r="K78" i="5"/>
  <c r="J24" i="3"/>
  <c r="K77" i="5"/>
  <c r="J23" i="3"/>
  <c r="M78" i="5"/>
  <c r="L24" i="3"/>
  <c r="M77" i="5"/>
  <c r="L23" i="3"/>
  <c r="M73" i="5"/>
  <c r="L19" i="3"/>
  <c r="E75" i="5"/>
  <c r="D21" i="3"/>
  <c r="K73" i="5"/>
  <c r="J19" i="3"/>
  <c r="E73" i="5"/>
  <c r="D19" i="3"/>
  <c r="H75" i="5"/>
  <c r="G21" i="3"/>
  <c r="H73" i="5"/>
  <c r="G19" i="3"/>
  <c r="M75" i="5"/>
  <c r="L21" i="3"/>
  <c r="K75" i="5"/>
  <c r="J21" i="3"/>
  <c r="O75" i="5"/>
  <c r="N21" i="3"/>
  <c r="O73" i="5"/>
  <c r="N19" i="3"/>
  <c r="C75" i="5"/>
  <c r="B21" i="3"/>
  <c r="C73" i="5"/>
  <c r="B19" i="3"/>
  <c r="O70" i="5"/>
  <c r="N16" i="3"/>
  <c r="O69" i="5"/>
  <c r="N15" i="3"/>
  <c r="H70" i="5"/>
  <c r="G16" i="3"/>
  <c r="H69" i="5"/>
  <c r="G15" i="3"/>
  <c r="K70" i="5"/>
  <c r="J16" i="3"/>
  <c r="K69" i="5"/>
  <c r="J15" i="3"/>
  <c r="C63" i="5"/>
  <c r="B9" i="3"/>
  <c r="E70" i="5"/>
  <c r="D16" i="3"/>
  <c r="E69" i="5"/>
  <c r="D15" i="3"/>
  <c r="C70" i="5"/>
  <c r="B16" i="3"/>
  <c r="C69" i="5"/>
  <c r="B15" i="3"/>
  <c r="M69" i="5"/>
  <c r="L15" i="3"/>
  <c r="M70" i="5"/>
  <c r="L16" i="3"/>
  <c r="B64" i="5"/>
  <c r="A10" i="3"/>
  <c r="B77" i="5"/>
  <c r="A23" i="3"/>
  <c r="B78" i="5"/>
  <c r="A24" i="3"/>
  <c r="B69" i="5"/>
  <c r="A15" i="3"/>
  <c r="A60" i="17"/>
  <c r="G15" i="28" s="1"/>
  <c r="B60" i="17"/>
  <c r="B63"/>
  <c r="H18" i="28" s="1"/>
  <c r="A63" i="17"/>
  <c r="G18" i="28" s="1"/>
  <c r="B59" i="17"/>
  <c r="H14" i="28" s="1"/>
  <c r="A59" i="17"/>
  <c r="G14" i="28" s="1"/>
  <c r="B58" i="17"/>
  <c r="H13" i="28" s="1"/>
  <c r="A58" i="17"/>
  <c r="G13" i="28" s="1"/>
  <c r="A61" i="17"/>
  <c r="G16" i="28" s="1"/>
  <c r="B61" i="17"/>
  <c r="H16" i="28" s="1"/>
  <c r="A62" i="17"/>
  <c r="G17" i="28" s="1"/>
  <c r="Y73" i="17"/>
  <c r="Y76"/>
  <c r="E77"/>
  <c r="E78"/>
  <c r="N51" i="25"/>
  <c r="N88" s="1"/>
  <c r="U56"/>
  <c r="Q54"/>
  <c r="E54"/>
  <c r="H60" i="26"/>
  <c r="L57"/>
  <c r="F60" i="25"/>
  <c r="V53"/>
  <c r="G58" i="26"/>
  <c r="N60"/>
  <c r="X51" i="25"/>
  <c r="X88" s="1"/>
  <c r="T56" i="26"/>
  <c r="Y54"/>
  <c r="I72" i="17"/>
  <c r="I74"/>
  <c r="I79"/>
  <c r="U74"/>
  <c r="U76"/>
  <c r="U79"/>
  <c r="U75"/>
  <c r="W74" i="20"/>
  <c r="X77" i="17"/>
  <c r="X78"/>
  <c r="X73"/>
  <c r="S73"/>
  <c r="S71"/>
  <c r="S108" s="1"/>
  <c r="S79"/>
  <c r="S74"/>
  <c r="S72"/>
  <c r="N78"/>
  <c r="N77"/>
  <c r="N72"/>
  <c r="N75"/>
  <c r="Q79"/>
  <c r="Q71"/>
  <c r="Q108" s="1"/>
  <c r="Q80"/>
  <c r="W73"/>
  <c r="W75"/>
  <c r="W79"/>
  <c r="W72"/>
  <c r="W78"/>
  <c r="W80"/>
  <c r="R74"/>
  <c r="R72"/>
  <c r="R73"/>
  <c r="R78"/>
  <c r="R80"/>
  <c r="Q77" i="20"/>
  <c r="O74" i="17"/>
  <c r="O76"/>
  <c r="O80"/>
  <c r="O72"/>
  <c r="O79"/>
  <c r="O71"/>
  <c r="O108" s="1"/>
  <c r="O75"/>
  <c r="H80"/>
  <c r="H74"/>
  <c r="H71"/>
  <c r="H77"/>
  <c r="H76"/>
  <c r="H75"/>
  <c r="H79"/>
  <c r="H72"/>
  <c r="H78"/>
  <c r="T74"/>
  <c r="T71"/>
  <c r="T108" s="1"/>
  <c r="T73"/>
  <c r="T78"/>
  <c r="T77"/>
  <c r="T79"/>
  <c r="T72"/>
  <c r="T80"/>
  <c r="T75"/>
  <c r="T76"/>
  <c r="F75"/>
  <c r="F79"/>
  <c r="F74"/>
  <c r="F78"/>
  <c r="F76"/>
  <c r="F72"/>
  <c r="F73"/>
  <c r="F77"/>
  <c r="F71"/>
  <c r="F108" s="1"/>
  <c r="F80"/>
  <c r="L76" i="20"/>
  <c r="G79" i="17"/>
  <c r="G74"/>
  <c r="G72"/>
  <c r="G78"/>
  <c r="G80"/>
  <c r="G117" s="1"/>
  <c r="G75"/>
  <c r="G112" s="1"/>
  <c r="G71"/>
  <c r="G108" s="1"/>
  <c r="G73"/>
  <c r="G76"/>
  <c r="G77"/>
  <c r="M78" i="20"/>
  <c r="L77" i="17"/>
  <c r="L74"/>
  <c r="L80"/>
  <c r="L78"/>
  <c r="L71"/>
  <c r="L108" s="1"/>
  <c r="L72"/>
  <c r="L73"/>
  <c r="L76"/>
  <c r="L75"/>
  <c r="L79"/>
  <c r="J74"/>
  <c r="J73"/>
  <c r="J71"/>
  <c r="J108" s="1"/>
  <c r="J77"/>
  <c r="J78"/>
  <c r="J79"/>
  <c r="J80"/>
  <c r="J76"/>
  <c r="J72"/>
  <c r="J75"/>
  <c r="V73"/>
  <c r="V78"/>
  <c r="V71"/>
  <c r="V108" s="1"/>
  <c r="V76"/>
  <c r="V75"/>
  <c r="V80"/>
  <c r="V79"/>
  <c r="V74"/>
  <c r="V72"/>
  <c r="V77"/>
  <c r="K74"/>
  <c r="K77"/>
  <c r="K72"/>
  <c r="K79"/>
  <c r="K78"/>
  <c r="K80"/>
  <c r="K75"/>
  <c r="K73"/>
  <c r="K71"/>
  <c r="K108" s="1"/>
  <c r="K76"/>
  <c r="M71"/>
  <c r="M108" s="1"/>
  <c r="M79"/>
  <c r="M73"/>
  <c r="M75"/>
  <c r="M78"/>
  <c r="M77"/>
  <c r="M80"/>
  <c r="M74"/>
  <c r="M76"/>
  <c r="M72"/>
  <c r="P72"/>
  <c r="P77"/>
  <c r="P78"/>
  <c r="P80"/>
  <c r="P71"/>
  <c r="P108" s="1"/>
  <c r="P79"/>
  <c r="P75"/>
  <c r="P74"/>
  <c r="P76"/>
  <c r="P73"/>
  <c r="T78" i="20"/>
  <c r="O74"/>
  <c r="K110" i="17" l="1"/>
  <c r="P114"/>
  <c r="M28" i="25"/>
  <c r="U28"/>
  <c r="I28"/>
  <c r="E28"/>
  <c r="T113" i="17"/>
  <c r="L28" i="25"/>
  <c r="T28"/>
  <c r="J28" i="26"/>
  <c r="C37" i="17"/>
  <c r="A37" i="20"/>
  <c r="J112" i="17"/>
  <c r="Q28" i="25"/>
  <c r="V28" i="26"/>
  <c r="H47" i="20"/>
  <c r="P47"/>
  <c r="X47"/>
  <c r="G28" i="25"/>
  <c r="M47" i="17"/>
  <c r="E47"/>
  <c r="I28" i="26"/>
  <c r="A42" i="20"/>
  <c r="M114" i="17"/>
  <c r="I47" i="20"/>
  <c r="Q47"/>
  <c r="H28" i="25"/>
  <c r="K113" i="17"/>
  <c r="H113"/>
  <c r="U112"/>
  <c r="D47"/>
  <c r="D47" i="20"/>
  <c r="P28" i="25"/>
  <c r="X28"/>
  <c r="R28" i="26"/>
  <c r="E47" i="20"/>
  <c r="M47"/>
  <c r="U47"/>
  <c r="F28" i="25"/>
  <c r="K47" i="17"/>
  <c r="H47"/>
  <c r="G28" i="26"/>
  <c r="G47" i="20"/>
  <c r="K47"/>
  <c r="O47"/>
  <c r="S47"/>
  <c r="W47"/>
  <c r="C37"/>
  <c r="F47"/>
  <c r="J47"/>
  <c r="N47"/>
  <c r="R47"/>
  <c r="T47" i="17"/>
  <c r="S47"/>
  <c r="Q47"/>
  <c r="O47"/>
  <c r="J47"/>
  <c r="G21"/>
  <c r="A37"/>
  <c r="X47"/>
  <c r="W47"/>
  <c r="V47"/>
  <c r="U47"/>
  <c r="N47"/>
  <c r="L47"/>
  <c r="I47"/>
  <c r="G47"/>
  <c r="R47"/>
  <c r="P47"/>
  <c r="F47"/>
  <c r="M28" i="26"/>
  <c r="Q28"/>
  <c r="U28"/>
  <c r="A27"/>
  <c r="L28"/>
  <c r="P28"/>
  <c r="T28"/>
  <c r="X28"/>
  <c r="H28"/>
  <c r="F28"/>
  <c r="A19"/>
  <c r="K28"/>
  <c r="O28"/>
  <c r="S28"/>
  <c r="T110" i="17"/>
  <c r="A19" i="25"/>
  <c r="K28"/>
  <c r="O28"/>
  <c r="S28"/>
  <c r="W28"/>
  <c r="P117" i="17"/>
  <c r="M110"/>
  <c r="M117"/>
  <c r="K116"/>
  <c r="V117"/>
  <c r="J113"/>
  <c r="G113"/>
  <c r="F115"/>
  <c r="W117"/>
  <c r="N115"/>
  <c r="A27" i="25"/>
  <c r="J28"/>
  <c r="N28"/>
  <c r="R28"/>
  <c r="G114" i="17"/>
  <c r="T114"/>
  <c r="H116"/>
  <c r="H117"/>
  <c r="G116"/>
  <c r="F111"/>
  <c r="R111"/>
  <c r="I78" i="5"/>
  <c r="H24" i="3" s="1"/>
  <c r="I65" i="5"/>
  <c r="H11" i="3" s="1"/>
  <c r="I63" i="5"/>
  <c r="H9" i="3" s="1"/>
  <c r="I68" i="5"/>
  <c r="H14" i="3" s="1"/>
  <c r="I77" i="5"/>
  <c r="H23" i="3" s="1"/>
  <c r="I71" i="5"/>
  <c r="H17" i="3" s="1"/>
  <c r="I69" i="5"/>
  <c r="H15" i="3" s="1"/>
  <c r="I67" i="5"/>
  <c r="H13" i="3" s="1"/>
  <c r="I79" i="5"/>
  <c r="H25" i="3" s="1"/>
  <c r="H112" i="17"/>
  <c r="K109"/>
  <c r="M111"/>
  <c r="P112"/>
  <c r="V109"/>
  <c r="J117"/>
  <c r="F112"/>
  <c r="O112"/>
  <c r="W116"/>
  <c r="E20" i="28"/>
  <c r="R21" i="20"/>
  <c r="F110" i="17"/>
  <c r="N21" i="20"/>
  <c r="N24" s="1"/>
  <c r="U113" i="17"/>
  <c r="E19" i="28"/>
  <c r="H21" i="20"/>
  <c r="E21"/>
  <c r="E42" s="1"/>
  <c r="H74"/>
  <c r="J109" i="17"/>
  <c r="J116"/>
  <c r="L113"/>
  <c r="R80" i="20"/>
  <c r="T117" i="17"/>
  <c r="P76" i="20"/>
  <c r="H73" i="17"/>
  <c r="H110" s="1"/>
  <c r="O77"/>
  <c r="O114" s="1"/>
  <c r="O78"/>
  <c r="O73"/>
  <c r="O111" s="1"/>
  <c r="R77"/>
  <c r="R76"/>
  <c r="W76"/>
  <c r="W113" s="1"/>
  <c r="Q75"/>
  <c r="Q73"/>
  <c r="N73"/>
  <c r="N110" s="1"/>
  <c r="S77"/>
  <c r="J78" i="20"/>
  <c r="X75" i="17"/>
  <c r="U78"/>
  <c r="X75" i="20"/>
  <c r="I77" i="17"/>
  <c r="O57" i="26"/>
  <c r="I53" i="25"/>
  <c r="W59" i="26"/>
  <c r="M52" i="25"/>
  <c r="R59" i="26"/>
  <c r="F51" i="25"/>
  <c r="F88" s="1"/>
  <c r="J58" i="26"/>
  <c r="I57"/>
  <c r="P58" i="25"/>
  <c r="Q51"/>
  <c r="Q88" s="1"/>
  <c r="U58"/>
  <c r="J60"/>
  <c r="E71" i="17"/>
  <c r="E108" s="1"/>
  <c r="E147" s="1"/>
  <c r="F147" s="1"/>
  <c r="G147" s="1"/>
  <c r="N71" i="20"/>
  <c r="N108" s="1"/>
  <c r="U73"/>
  <c r="F51" i="26"/>
  <c r="F88" s="1"/>
  <c r="S53"/>
  <c r="S90" s="1"/>
  <c r="U51"/>
  <c r="U88" s="1"/>
  <c r="P113" i="17"/>
  <c r="P110"/>
  <c r="M112"/>
  <c r="K117"/>
  <c r="S78" i="20"/>
  <c r="T112" i="17"/>
  <c r="O109"/>
  <c r="W110"/>
  <c r="X115"/>
  <c r="F75" i="20"/>
  <c r="V57" i="26"/>
  <c r="L56" i="25"/>
  <c r="Q56" i="26"/>
  <c r="M60" i="25"/>
  <c r="E55" i="26"/>
  <c r="P57"/>
  <c r="G58" i="25"/>
  <c r="S59"/>
  <c r="F57" i="26"/>
  <c r="O52" i="25"/>
  <c r="U57" i="26"/>
  <c r="J51" i="25"/>
  <c r="J88" s="1"/>
  <c r="E73" i="17"/>
  <c r="Y71"/>
  <c r="Y108" s="1"/>
  <c r="T52" i="26"/>
  <c r="E52"/>
  <c r="G51"/>
  <c r="G88" s="1"/>
  <c r="J111" i="17"/>
  <c r="R110"/>
  <c r="G109"/>
  <c r="N76" i="20"/>
  <c r="O113" i="17"/>
  <c r="Y52" i="25"/>
  <c r="L59"/>
  <c r="M57" i="26"/>
  <c r="K58"/>
  <c r="T60" i="25"/>
  <c r="X56" i="26"/>
  <c r="W56" i="25"/>
  <c r="S54"/>
  <c r="S56" i="26"/>
  <c r="E56" i="25"/>
  <c r="K53"/>
  <c r="E115" i="17"/>
  <c r="E154" s="1"/>
  <c r="I72" i="20"/>
  <c r="X52" i="26"/>
  <c r="V52"/>
  <c r="H109" i="17"/>
  <c r="H108"/>
  <c r="F114"/>
  <c r="F113"/>
  <c r="T115"/>
  <c r="T116"/>
  <c r="H7" i="28"/>
  <c r="U52" i="25"/>
  <c r="K51"/>
  <c r="K88" s="1"/>
  <c r="Q56"/>
  <c r="O58"/>
  <c r="P57"/>
  <c r="H55"/>
  <c r="S57"/>
  <c r="G51"/>
  <c r="G88" s="1"/>
  <c r="W59"/>
  <c r="M57"/>
  <c r="L57"/>
  <c r="Y57"/>
  <c r="J54"/>
  <c r="R56"/>
  <c r="U57"/>
  <c r="Q58"/>
  <c r="E55"/>
  <c r="E92" s="1"/>
  <c r="P60"/>
  <c r="S55"/>
  <c r="F52"/>
  <c r="V52"/>
  <c r="V90" s="1"/>
  <c r="T51"/>
  <c r="T88" s="1"/>
  <c r="M58"/>
  <c r="I59"/>
  <c r="L51"/>
  <c r="L88" s="1"/>
  <c r="H12" i="28"/>
  <c r="W51" i="26"/>
  <c r="E53"/>
  <c r="L51"/>
  <c r="L88" s="1"/>
  <c r="X51"/>
  <c r="X88" s="1"/>
  <c r="F55"/>
  <c r="L59"/>
  <c r="X54"/>
  <c r="R60"/>
  <c r="G56"/>
  <c r="W55"/>
  <c r="M54"/>
  <c r="T58"/>
  <c r="G52"/>
  <c r="S51"/>
  <c r="S88" s="1"/>
  <c r="V51"/>
  <c r="V88" s="1"/>
  <c r="T51"/>
  <c r="T88" s="1"/>
  <c r="Y51"/>
  <c r="H58"/>
  <c r="I56"/>
  <c r="J59"/>
  <c r="P56"/>
  <c r="E58"/>
  <c r="N58"/>
  <c r="Q57"/>
  <c r="Q94" s="1"/>
  <c r="O56"/>
  <c r="Y56"/>
  <c r="H79" i="20"/>
  <c r="T80"/>
  <c r="V112" i="17"/>
  <c r="R75" i="20"/>
  <c r="I76"/>
  <c r="N78"/>
  <c r="Q79"/>
  <c r="X73"/>
  <c r="H71"/>
  <c r="H108" s="1"/>
  <c r="E73"/>
  <c r="O75"/>
  <c r="O112" s="1"/>
  <c r="U76"/>
  <c r="O77"/>
  <c r="H77"/>
  <c r="U77"/>
  <c r="T75"/>
  <c r="P111" i="17"/>
  <c r="R77" i="20"/>
  <c r="M79"/>
  <c r="I80"/>
  <c r="G115" i="17"/>
  <c r="L79" i="20"/>
  <c r="S77"/>
  <c r="P74"/>
  <c r="K77"/>
  <c r="F79"/>
  <c r="X80"/>
  <c r="Y75"/>
  <c r="V114" i="17"/>
  <c r="V113"/>
  <c r="L117"/>
  <c r="L116"/>
  <c r="V115"/>
  <c r="V116"/>
  <c r="J115"/>
  <c r="J114"/>
  <c r="F117"/>
  <c r="F116"/>
  <c r="Y73" i="20"/>
  <c r="O73"/>
  <c r="F71"/>
  <c r="F108" s="1"/>
  <c r="I73"/>
  <c r="J72"/>
  <c r="R71"/>
  <c r="R108" s="1"/>
  <c r="V72"/>
  <c r="R73"/>
  <c r="X71"/>
  <c r="X108" s="1"/>
  <c r="Q71"/>
  <c r="Q108" s="1"/>
  <c r="L72"/>
  <c r="Q72"/>
  <c r="P73"/>
  <c r="E79"/>
  <c r="Y76"/>
  <c r="X77"/>
  <c r="X78"/>
  <c r="G74"/>
  <c r="G75"/>
  <c r="F78"/>
  <c r="V77"/>
  <c r="V79"/>
  <c r="W80"/>
  <c r="W79"/>
  <c r="K78"/>
  <c r="K74"/>
  <c r="J77"/>
  <c r="J79"/>
  <c r="Y71"/>
  <c r="Y108" s="1"/>
  <c r="G73"/>
  <c r="S71"/>
  <c r="Q73"/>
  <c r="Q110" s="1"/>
  <c r="N72"/>
  <c r="V71"/>
  <c r="V108" s="1"/>
  <c r="G72"/>
  <c r="P71"/>
  <c r="P108" s="1"/>
  <c r="W72"/>
  <c r="N73"/>
  <c r="T71"/>
  <c r="T108" s="1"/>
  <c r="E71"/>
  <c r="E108" s="1"/>
  <c r="E147" s="1"/>
  <c r="H72"/>
  <c r="X72"/>
  <c r="M72"/>
  <c r="L73"/>
  <c r="E76"/>
  <c r="E77"/>
  <c r="Y78"/>
  <c r="Y77"/>
  <c r="X76"/>
  <c r="G76"/>
  <c r="G77"/>
  <c r="F77"/>
  <c r="F74"/>
  <c r="V76"/>
  <c r="V75"/>
  <c r="W75"/>
  <c r="W112" s="1"/>
  <c r="W77"/>
  <c r="K80"/>
  <c r="K76"/>
  <c r="J80"/>
  <c r="J117" s="1"/>
  <c r="J76"/>
  <c r="Q74"/>
  <c r="Q78"/>
  <c r="Q115" s="1"/>
  <c r="G71"/>
  <c r="G108" s="1"/>
  <c r="W71"/>
  <c r="W108" s="1"/>
  <c r="J71"/>
  <c r="R72"/>
  <c r="K71"/>
  <c r="K108" s="1"/>
  <c r="J73"/>
  <c r="J110" s="1"/>
  <c r="E72"/>
  <c r="T73"/>
  <c r="E75"/>
  <c r="Y79"/>
  <c r="X79"/>
  <c r="G78"/>
  <c r="G115" s="1"/>
  <c r="F80"/>
  <c r="V80"/>
  <c r="W76"/>
  <c r="J75"/>
  <c r="Q76"/>
  <c r="Q114" s="1"/>
  <c r="P75"/>
  <c r="P78"/>
  <c r="S79"/>
  <c r="S74"/>
  <c r="N77"/>
  <c r="N75"/>
  <c r="L78"/>
  <c r="L75"/>
  <c r="I74"/>
  <c r="I79"/>
  <c r="M80"/>
  <c r="M74"/>
  <c r="R78"/>
  <c r="R74"/>
  <c r="T77"/>
  <c r="T115" s="1"/>
  <c r="U78"/>
  <c r="U80"/>
  <c r="H76"/>
  <c r="H80"/>
  <c r="H117" s="1"/>
  <c r="O78"/>
  <c r="O76"/>
  <c r="R76"/>
  <c r="R113" s="1"/>
  <c r="T74"/>
  <c r="T111" s="1"/>
  <c r="U79"/>
  <c r="U116" s="1"/>
  <c r="O80"/>
  <c r="H19" i="28"/>
  <c r="Y72" i="20"/>
  <c r="M73"/>
  <c r="M71"/>
  <c r="M108" s="1"/>
  <c r="T72"/>
  <c r="E80"/>
  <c r="Y80"/>
  <c r="F73"/>
  <c r="W73"/>
  <c r="F72"/>
  <c r="F109" s="1"/>
  <c r="K73"/>
  <c r="S72"/>
  <c r="O72"/>
  <c r="U71"/>
  <c r="U108" s="1"/>
  <c r="H73"/>
  <c r="E74"/>
  <c r="Y74"/>
  <c r="X74"/>
  <c r="F76"/>
  <c r="V78"/>
  <c r="V115" s="1"/>
  <c r="W78"/>
  <c r="K75"/>
  <c r="J74"/>
  <c r="Q80"/>
  <c r="P77"/>
  <c r="P80"/>
  <c r="S76"/>
  <c r="N80"/>
  <c r="N79"/>
  <c r="L80"/>
  <c r="I78"/>
  <c r="I77"/>
  <c r="M77"/>
  <c r="M76"/>
  <c r="R79"/>
  <c r="T76"/>
  <c r="U75"/>
  <c r="H75"/>
  <c r="S73"/>
  <c r="V73"/>
  <c r="U72"/>
  <c r="P109" i="17"/>
  <c r="K114"/>
  <c r="O79" i="20"/>
  <c r="U74"/>
  <c r="V110" i="17"/>
  <c r="M75" i="20"/>
  <c r="L74"/>
  <c r="S80"/>
  <c r="S117" s="1"/>
  <c r="P79"/>
  <c r="G79"/>
  <c r="I71"/>
  <c r="I108" s="1"/>
  <c r="L71"/>
  <c r="L108" s="1"/>
  <c r="H78"/>
  <c r="T79"/>
  <c r="T116" s="1"/>
  <c r="I75"/>
  <c r="I112" s="1"/>
  <c r="L77"/>
  <c r="L114" s="1"/>
  <c r="N74"/>
  <c r="S75"/>
  <c r="F109" i="17"/>
  <c r="Q75" i="20"/>
  <c r="K79"/>
  <c r="V74"/>
  <c r="G80"/>
  <c r="E78"/>
  <c r="P72"/>
  <c r="K72"/>
  <c r="K109" s="1"/>
  <c r="O71"/>
  <c r="O108" s="1"/>
  <c r="Y74" i="17"/>
  <c r="Y111" s="1"/>
  <c r="Y75"/>
  <c r="Y113" s="1"/>
  <c r="Y79"/>
  <c r="E74"/>
  <c r="E72"/>
  <c r="E80"/>
  <c r="I75"/>
  <c r="I112" s="1"/>
  <c r="I71"/>
  <c r="I78"/>
  <c r="U71"/>
  <c r="U108" s="1"/>
  <c r="U73"/>
  <c r="X79"/>
  <c r="X116" s="1"/>
  <c r="X71"/>
  <c r="X108" s="1"/>
  <c r="X72"/>
  <c r="S80"/>
  <c r="S117" s="1"/>
  <c r="S75"/>
  <c r="S112" s="1"/>
  <c r="N74"/>
  <c r="N79"/>
  <c r="N116" s="1"/>
  <c r="Q78"/>
  <c r="Q74"/>
  <c r="Q77"/>
  <c r="Y77"/>
  <c r="Y114" s="1"/>
  <c r="Y80"/>
  <c r="Y117" s="1"/>
  <c r="E76"/>
  <c r="E75"/>
  <c r="E79"/>
  <c r="E116" s="1"/>
  <c r="E155" s="1"/>
  <c r="F155" s="1"/>
  <c r="I76"/>
  <c r="I113" s="1"/>
  <c r="I73"/>
  <c r="I110" s="1"/>
  <c r="I80"/>
  <c r="I117" s="1"/>
  <c r="U80"/>
  <c r="U117" s="1"/>
  <c r="U72"/>
  <c r="U77"/>
  <c r="X80"/>
  <c r="X74"/>
  <c r="X111" s="1"/>
  <c r="X76"/>
  <c r="X114" s="1"/>
  <c r="S78"/>
  <c r="S76"/>
  <c r="N76"/>
  <c r="N113" s="1"/>
  <c r="N71"/>
  <c r="N80"/>
  <c r="Q72"/>
  <c r="Q76"/>
  <c r="W71"/>
  <c r="W108" s="1"/>
  <c r="W74"/>
  <c r="W77"/>
  <c r="R71"/>
  <c r="R79"/>
  <c r="R75"/>
  <c r="R112" s="1"/>
  <c r="O117"/>
  <c r="U116"/>
  <c r="Y55" i="25"/>
  <c r="Y59"/>
  <c r="V54" i="26"/>
  <c r="O54"/>
  <c r="T60"/>
  <c r="L53" i="25"/>
  <c r="I58"/>
  <c r="X56"/>
  <c r="X57"/>
  <c r="M56" i="26"/>
  <c r="Q55"/>
  <c r="W58"/>
  <c r="N59"/>
  <c r="K55"/>
  <c r="M56" i="25"/>
  <c r="G54" i="26"/>
  <c r="T59" i="25"/>
  <c r="R54" i="26"/>
  <c r="V54" i="25"/>
  <c r="X60" i="26"/>
  <c r="P55"/>
  <c r="F57" i="25"/>
  <c r="W54"/>
  <c r="G55"/>
  <c r="G57"/>
  <c r="J55" i="26"/>
  <c r="L56"/>
  <c r="L94" s="1"/>
  <c r="I58"/>
  <c r="H56" i="25"/>
  <c r="H59" i="26"/>
  <c r="S58"/>
  <c r="F60"/>
  <c r="E51" i="25"/>
  <c r="O53"/>
  <c r="Q52"/>
  <c r="Q89" s="1"/>
  <c r="K58"/>
  <c r="U56" i="26"/>
  <c r="U51" i="25"/>
  <c r="U88" s="1"/>
  <c r="R51"/>
  <c r="R88" s="1"/>
  <c r="R59"/>
  <c r="N58"/>
  <c r="N56"/>
  <c r="P52" i="26"/>
  <c r="M51"/>
  <c r="M88" s="1"/>
  <c r="H52"/>
  <c r="J52"/>
  <c r="R51"/>
  <c r="R88" s="1"/>
  <c r="K52"/>
  <c r="Q52"/>
  <c r="I52"/>
  <c r="I51"/>
  <c r="I88" s="1"/>
  <c r="W52"/>
  <c r="W90" s="1"/>
  <c r="K53"/>
  <c r="I53"/>
  <c r="I90" s="1"/>
  <c r="O51"/>
  <c r="O88" s="1"/>
  <c r="V53"/>
  <c r="J53"/>
  <c r="L52"/>
  <c r="L90" s="1"/>
  <c r="H51"/>
  <c r="H88" s="1"/>
  <c r="F52"/>
  <c r="N51"/>
  <c r="N88" s="1"/>
  <c r="T53"/>
  <c r="T90" s="1"/>
  <c r="M52"/>
  <c r="X53"/>
  <c r="P53"/>
  <c r="U58"/>
  <c r="U95" s="1"/>
  <c r="F56"/>
  <c r="F58"/>
  <c r="S60"/>
  <c r="S54"/>
  <c r="H57"/>
  <c r="H55"/>
  <c r="I55"/>
  <c r="L60"/>
  <c r="L58"/>
  <c r="L95" s="1"/>
  <c r="J57"/>
  <c r="J60"/>
  <c r="P58"/>
  <c r="P54"/>
  <c r="X59"/>
  <c r="X57"/>
  <c r="R56"/>
  <c r="R58"/>
  <c r="R96" s="1"/>
  <c r="E56"/>
  <c r="E54"/>
  <c r="G57"/>
  <c r="G59"/>
  <c r="G96" s="1"/>
  <c r="K54"/>
  <c r="K57"/>
  <c r="N57"/>
  <c r="N55"/>
  <c r="W56"/>
  <c r="W57"/>
  <c r="Q58"/>
  <c r="Q59"/>
  <c r="M60"/>
  <c r="M59"/>
  <c r="T59"/>
  <c r="T55"/>
  <c r="T93" s="1"/>
  <c r="O59"/>
  <c r="O58"/>
  <c r="V55"/>
  <c r="V56"/>
  <c r="V94" s="1"/>
  <c r="Y57"/>
  <c r="Y59"/>
  <c r="H9" i="28"/>
  <c r="G53" i="26"/>
  <c r="U52"/>
  <c r="U53"/>
  <c r="O53"/>
  <c r="E51"/>
  <c r="R52"/>
  <c r="F53"/>
  <c r="N53"/>
  <c r="M53"/>
  <c r="M90" s="1"/>
  <c r="Y52"/>
  <c r="U54"/>
  <c r="U91" s="1"/>
  <c r="U60"/>
  <c r="U55"/>
  <c r="F59"/>
  <c r="F96" s="1"/>
  <c r="S59"/>
  <c r="S57"/>
  <c r="S94" s="1"/>
  <c r="H56"/>
  <c r="I60"/>
  <c r="I59"/>
  <c r="L55"/>
  <c r="J54"/>
  <c r="P60"/>
  <c r="X58"/>
  <c r="X95" s="1"/>
  <c r="X55"/>
  <c r="R55"/>
  <c r="E57"/>
  <c r="E94" s="1"/>
  <c r="E60"/>
  <c r="G55"/>
  <c r="G60"/>
  <c r="G97" s="1"/>
  <c r="K56"/>
  <c r="K60"/>
  <c r="N56"/>
  <c r="W60"/>
  <c r="Q54"/>
  <c r="Q60"/>
  <c r="M58"/>
  <c r="T57"/>
  <c r="T94" s="1"/>
  <c r="O60"/>
  <c r="O97" s="1"/>
  <c r="O55"/>
  <c r="V58"/>
  <c r="V60"/>
  <c r="Y60"/>
  <c r="Y55"/>
  <c r="N59" i="25"/>
  <c r="N60"/>
  <c r="J57"/>
  <c r="J58"/>
  <c r="J52"/>
  <c r="R54"/>
  <c r="R91" s="1"/>
  <c r="R57"/>
  <c r="U55"/>
  <c r="U53"/>
  <c r="U60"/>
  <c r="K54"/>
  <c r="K59"/>
  <c r="K60"/>
  <c r="Q57"/>
  <c r="Q59"/>
  <c r="O60"/>
  <c r="O59"/>
  <c r="E60"/>
  <c r="E57"/>
  <c r="E58"/>
  <c r="P55"/>
  <c r="P51"/>
  <c r="P88" s="1"/>
  <c r="P56"/>
  <c r="H51"/>
  <c r="H88" s="1"/>
  <c r="H57"/>
  <c r="H53"/>
  <c r="S51"/>
  <c r="S88" s="1"/>
  <c r="S56"/>
  <c r="G53"/>
  <c r="G60"/>
  <c r="G52"/>
  <c r="W60"/>
  <c r="W52"/>
  <c r="F54"/>
  <c r="F58"/>
  <c r="F59"/>
  <c r="F97" s="1"/>
  <c r="V58"/>
  <c r="V56"/>
  <c r="V57"/>
  <c r="T54"/>
  <c r="T56"/>
  <c r="T93" s="1"/>
  <c r="T58"/>
  <c r="M53"/>
  <c r="M55"/>
  <c r="X60"/>
  <c r="X53"/>
  <c r="X54"/>
  <c r="I51"/>
  <c r="I88" s="1"/>
  <c r="I57"/>
  <c r="I55"/>
  <c r="L60"/>
  <c r="L58"/>
  <c r="Y58"/>
  <c r="Y53"/>
  <c r="Y56"/>
  <c r="H4" i="28"/>
  <c r="N54" i="25"/>
  <c r="N57"/>
  <c r="N55"/>
  <c r="J56"/>
  <c r="J53"/>
  <c r="J90" s="1"/>
  <c r="J55"/>
  <c r="R55"/>
  <c r="R60"/>
  <c r="R52"/>
  <c r="U59"/>
  <c r="U54"/>
  <c r="K57"/>
  <c r="K55"/>
  <c r="K93" s="1"/>
  <c r="Q53"/>
  <c r="Q60"/>
  <c r="Q97" s="1"/>
  <c r="O54"/>
  <c r="O51"/>
  <c r="O88" s="1"/>
  <c r="O57"/>
  <c r="E52"/>
  <c r="E89" s="1"/>
  <c r="E53"/>
  <c r="P54"/>
  <c r="P53"/>
  <c r="P52"/>
  <c r="H58"/>
  <c r="H54"/>
  <c r="H52"/>
  <c r="S58"/>
  <c r="S52"/>
  <c r="S53"/>
  <c r="G59"/>
  <c r="G54"/>
  <c r="W55"/>
  <c r="W51"/>
  <c r="W88" s="1"/>
  <c r="W58"/>
  <c r="F55"/>
  <c r="F56"/>
  <c r="V59"/>
  <c r="V96" s="1"/>
  <c r="V60"/>
  <c r="T57"/>
  <c r="T52"/>
  <c r="T55"/>
  <c r="M51"/>
  <c r="M88" s="1"/>
  <c r="M54"/>
  <c r="M91" s="1"/>
  <c r="X58"/>
  <c r="X95" s="1"/>
  <c r="X55"/>
  <c r="X59"/>
  <c r="I60"/>
  <c r="I52"/>
  <c r="I89" s="1"/>
  <c r="I54"/>
  <c r="I91" s="1"/>
  <c r="L52"/>
  <c r="L55"/>
  <c r="Y51"/>
  <c r="Y60"/>
  <c r="M113" i="17"/>
  <c r="L112"/>
  <c r="T109"/>
  <c r="T111"/>
  <c r="Q117"/>
  <c r="Y58" i="26"/>
  <c r="Y54" i="25"/>
  <c r="V59" i="26"/>
  <c r="T54"/>
  <c r="L54" i="25"/>
  <c r="I56"/>
  <c r="X52"/>
  <c r="X89" s="1"/>
  <c r="M55" i="26"/>
  <c r="W54"/>
  <c r="W91" s="1"/>
  <c r="N54"/>
  <c r="K59"/>
  <c r="M59" i="25"/>
  <c r="M97" s="1"/>
  <c r="T53"/>
  <c r="T90" s="1"/>
  <c r="E59" i="26"/>
  <c r="R57"/>
  <c r="R94" s="1"/>
  <c r="V55" i="25"/>
  <c r="V51"/>
  <c r="V88" s="1"/>
  <c r="P59" i="26"/>
  <c r="F53" i="25"/>
  <c r="W57"/>
  <c r="W53"/>
  <c r="G56"/>
  <c r="J56" i="26"/>
  <c r="J93" s="1"/>
  <c r="L54"/>
  <c r="L91" s="1"/>
  <c r="S60" i="25"/>
  <c r="I54" i="26"/>
  <c r="H60" i="25"/>
  <c r="H59"/>
  <c r="H54" i="26"/>
  <c r="S55"/>
  <c r="F54"/>
  <c r="P59" i="25"/>
  <c r="E59"/>
  <c r="O56"/>
  <c r="O55"/>
  <c r="Q55"/>
  <c r="Q92" s="1"/>
  <c r="K52"/>
  <c r="K56"/>
  <c r="U59" i="26"/>
  <c r="U96" s="1"/>
  <c r="R58" i="25"/>
  <c r="J59"/>
  <c r="J96" s="1"/>
  <c r="N53"/>
  <c r="N52"/>
  <c r="N89" s="1"/>
  <c r="Y78" i="17"/>
  <c r="Y72"/>
  <c r="H15" i="28"/>
  <c r="P51" i="26"/>
  <c r="P88" s="1"/>
  <c r="N52"/>
  <c r="H53"/>
  <c r="J51"/>
  <c r="R53"/>
  <c r="O52"/>
  <c r="O89" s="1"/>
  <c r="Q53"/>
  <c r="K51"/>
  <c r="Q51"/>
  <c r="Q88" s="1"/>
  <c r="L110" i="17"/>
  <c r="L111"/>
  <c r="L113" i="20"/>
  <c r="L109" i="17"/>
  <c r="J110"/>
  <c r="M109"/>
  <c r="P115"/>
  <c r="P116"/>
  <c r="V111"/>
  <c r="L115"/>
  <c r="L114"/>
  <c r="G111"/>
  <c r="G110"/>
  <c r="H115"/>
  <c r="H114"/>
  <c r="M116"/>
  <c r="M115"/>
  <c r="K111"/>
  <c r="K112"/>
  <c r="S109"/>
  <c r="S110"/>
  <c r="K115"/>
  <c r="S111"/>
  <c r="E88" i="25"/>
  <c r="I92" i="26"/>
  <c r="S21" i="17"/>
  <c r="E5" i="28"/>
  <c r="E8"/>
  <c r="E3"/>
  <c r="E6"/>
  <c r="E10"/>
  <c r="E9"/>
  <c r="E11"/>
  <c r="E18"/>
  <c r="E13"/>
  <c r="E16"/>
  <c r="E17"/>
  <c r="E15"/>
  <c r="E21" i="17"/>
  <c r="H21"/>
  <c r="L21"/>
  <c r="P21"/>
  <c r="I21"/>
  <c r="M21"/>
  <c r="Q21"/>
  <c r="F21"/>
  <c r="J21"/>
  <c r="N21"/>
  <c r="R21"/>
  <c r="E7" i="28"/>
  <c r="E21"/>
  <c r="S21" i="20"/>
  <c r="Q21"/>
  <c r="O21"/>
  <c r="K21"/>
  <c r="I21"/>
  <c r="S111" l="1"/>
  <c r="R117"/>
  <c r="O116"/>
  <c r="I115"/>
  <c r="G90" i="26"/>
  <c r="F93"/>
  <c r="U111" i="20"/>
  <c r="N116"/>
  <c r="R111"/>
  <c r="I116"/>
  <c r="W113"/>
  <c r="E109"/>
  <c r="E148" s="1"/>
  <c r="F148" s="1"/>
  <c r="Q111"/>
  <c r="K111"/>
  <c r="J116"/>
  <c r="L111"/>
  <c r="H90" i="26"/>
  <c r="U89"/>
  <c r="O96"/>
  <c r="K91"/>
  <c r="H115" i="20"/>
  <c r="H112"/>
  <c r="X112"/>
  <c r="S116"/>
  <c r="G42" i="17"/>
  <c r="S95" i="25"/>
  <c r="Y115" i="17"/>
  <c r="P96" i="25"/>
  <c r="W94"/>
  <c r="G96"/>
  <c r="I92"/>
  <c r="X93" i="26"/>
  <c r="O93"/>
  <c r="M90" i="25"/>
  <c r="F154" i="17"/>
  <c r="G154" s="1"/>
  <c r="H154" s="1"/>
  <c r="K21"/>
  <c r="O21"/>
  <c r="H111"/>
  <c r="W90" i="25"/>
  <c r="L91"/>
  <c r="I97"/>
  <c r="F95"/>
  <c r="G89"/>
  <c r="Q96"/>
  <c r="K91"/>
  <c r="F89" i="26"/>
  <c r="I95"/>
  <c r="G155" i="17"/>
  <c r="H155" s="1"/>
  <c r="X92" i="26"/>
  <c r="P95" i="25"/>
  <c r="S92"/>
  <c r="R42" i="20"/>
  <c r="M21"/>
  <c r="P21"/>
  <c r="P24" s="1"/>
  <c r="F21"/>
  <c r="J21"/>
  <c r="G21"/>
  <c r="L21"/>
  <c r="P114"/>
  <c r="Y111"/>
  <c r="E114"/>
  <c r="E153" s="1"/>
  <c r="N110"/>
  <c r="H24"/>
  <c r="K116"/>
  <c r="M113"/>
  <c r="Y109"/>
  <c r="T114"/>
  <c r="J112"/>
  <c r="M109"/>
  <c r="G109"/>
  <c r="J114"/>
  <c r="W117"/>
  <c r="F147"/>
  <c r="G147" s="1"/>
  <c r="I113"/>
  <c r="W110"/>
  <c r="X117"/>
  <c r="X109"/>
  <c r="H42"/>
  <c r="J111"/>
  <c r="G24" i="17"/>
  <c r="O110"/>
  <c r="Q113"/>
  <c r="E117"/>
  <c r="E156" s="1"/>
  <c r="F156" s="1"/>
  <c r="G156" s="1"/>
  <c r="H156" s="1"/>
  <c r="I156" s="1"/>
  <c r="J156" s="1"/>
  <c r="K156" s="1"/>
  <c r="L156" s="1"/>
  <c r="M156" s="1"/>
  <c r="E93" i="26"/>
  <c r="F95"/>
  <c r="P117" i="20"/>
  <c r="R24"/>
  <c r="Q109"/>
  <c r="V95" i="26"/>
  <c r="M95"/>
  <c r="G117" i="20"/>
  <c r="V90" i="26"/>
  <c r="N42" i="20"/>
  <c r="K95" i="26"/>
  <c r="N96"/>
  <c r="R97"/>
  <c r="Y109" i="17"/>
  <c r="M93" i="25"/>
  <c r="W97"/>
  <c r="V89" i="26"/>
  <c r="E110" i="17"/>
  <c r="E149" s="1"/>
  <c r="F149" s="1"/>
  <c r="G149" s="1"/>
  <c r="H149" s="1"/>
  <c r="I149" s="1"/>
  <c r="J149" s="1"/>
  <c r="K149" s="1"/>
  <c r="L149" s="1"/>
  <c r="M149" s="1"/>
  <c r="N149" s="1"/>
  <c r="L109" i="20"/>
  <c r="P95" i="26"/>
  <c r="W114" i="17"/>
  <c r="S114"/>
  <c r="F116" i="20"/>
  <c r="J96" i="26"/>
  <c r="T96"/>
  <c r="I111" i="17"/>
  <c r="K96" i="26"/>
  <c r="W89" i="25"/>
  <c r="O90"/>
  <c r="W115" i="17"/>
  <c r="V97" i="25"/>
  <c r="U96"/>
  <c r="F91"/>
  <c r="W97" i="26"/>
  <c r="J92"/>
  <c r="Q96"/>
  <c r="H94"/>
  <c r="L93"/>
  <c r="P109" i="20"/>
  <c r="S112"/>
  <c r="I111"/>
  <c r="X113"/>
  <c r="U114"/>
  <c r="P94" i="26"/>
  <c r="S93" i="25"/>
  <c r="U95"/>
  <c r="L94"/>
  <c r="X89" i="26"/>
  <c r="E93" i="25"/>
  <c r="X94" i="26"/>
  <c r="O94"/>
  <c r="E24" i="20"/>
  <c r="K89" i="25"/>
  <c r="S97"/>
  <c r="P89"/>
  <c r="X91"/>
  <c r="V94"/>
  <c r="R94"/>
  <c r="R89" i="26"/>
  <c r="X90"/>
  <c r="U109" i="17"/>
  <c r="V112" i="20"/>
  <c r="G89" i="26"/>
  <c r="F94"/>
  <c r="U94" i="25"/>
  <c r="M96" i="26"/>
  <c r="S92"/>
  <c r="I91"/>
  <c r="P96"/>
  <c r="N91"/>
  <c r="I93" i="25"/>
  <c r="I90"/>
  <c r="T89"/>
  <c r="W92"/>
  <c r="H96"/>
  <c r="O91"/>
  <c r="K94"/>
  <c r="J93"/>
  <c r="L95"/>
  <c r="O92" i="26"/>
  <c r="Q97"/>
  <c r="S96"/>
  <c r="O95"/>
  <c r="J97"/>
  <c r="P90"/>
  <c r="H89"/>
  <c r="N95" i="25"/>
  <c r="U93" i="26"/>
  <c r="H93" i="25"/>
  <c r="P92" i="26"/>
  <c r="T96" i="25"/>
  <c r="X94"/>
  <c r="T97" i="26"/>
  <c r="N117" i="17"/>
  <c r="F113" i="20"/>
  <c r="H95" i="26"/>
  <c r="L96"/>
  <c r="E90"/>
  <c r="I96" i="25"/>
  <c r="F89"/>
  <c r="Q95"/>
  <c r="O95"/>
  <c r="O109" i="20"/>
  <c r="F92" i="25"/>
  <c r="R92"/>
  <c r="L97"/>
  <c r="E94"/>
  <c r="G91" i="26"/>
  <c r="X113" i="17"/>
  <c r="M92" i="25"/>
  <c r="H91"/>
  <c r="P91"/>
  <c r="R89"/>
  <c r="J89"/>
  <c r="V92" i="26"/>
  <c r="Q95"/>
  <c r="R93"/>
  <c r="S91"/>
  <c r="I89"/>
  <c r="M94"/>
  <c r="Q114" i="17"/>
  <c r="E109"/>
  <c r="E148" s="1"/>
  <c r="F148" s="1"/>
  <c r="G148" s="1"/>
  <c r="H148" s="1"/>
  <c r="Q112" i="20"/>
  <c r="N114" i="17"/>
  <c r="N114" i="20"/>
  <c r="I110"/>
  <c r="O116" i="17"/>
  <c r="O115"/>
  <c r="E95" i="26"/>
  <c r="W92"/>
  <c r="K110" i="20"/>
  <c r="V89" i="25"/>
  <c r="N89" i="26"/>
  <c r="R95" i="25"/>
  <c r="N94"/>
  <c r="R92" i="26"/>
  <c r="V111" i="20"/>
  <c r="S110"/>
  <c r="R116"/>
  <c r="H110"/>
  <c r="Y117"/>
  <c r="U115"/>
  <c r="X114"/>
  <c r="M89" i="25"/>
  <c r="K114" i="20"/>
  <c r="L96" i="25"/>
  <c r="N95" i="26"/>
  <c r="M91"/>
  <c r="L89" i="25"/>
  <c r="J91"/>
  <c r="W96"/>
  <c r="U89"/>
  <c r="L92"/>
  <c r="T94"/>
  <c r="G91"/>
  <c r="N92"/>
  <c r="P93"/>
  <c r="J94"/>
  <c r="Q91" i="26"/>
  <c r="K93"/>
  <c r="P97"/>
  <c r="I97"/>
  <c r="M97"/>
  <c r="X96"/>
  <c r="J94"/>
  <c r="H92"/>
  <c r="K90"/>
  <c r="K95" i="25"/>
  <c r="W95" i="26"/>
  <c r="X93" i="25"/>
  <c r="O91" i="26"/>
  <c r="Q115" i="17"/>
  <c r="T113" i="20"/>
  <c r="Q117"/>
  <c r="E111"/>
  <c r="E150" s="1"/>
  <c r="P112"/>
  <c r="N109"/>
  <c r="R115" i="17"/>
  <c r="R114"/>
  <c r="N90" i="25"/>
  <c r="O93"/>
  <c r="H95"/>
  <c r="O97"/>
  <c r="K97" i="26"/>
  <c r="E97"/>
  <c r="J90"/>
  <c r="G94" i="25"/>
  <c r="E113" i="17"/>
  <c r="E152" s="1"/>
  <c r="F152" s="1"/>
  <c r="G152" s="1"/>
  <c r="H152" s="1"/>
  <c r="I152" s="1"/>
  <c r="J152" s="1"/>
  <c r="K152" s="1"/>
  <c r="L152" s="1"/>
  <c r="M152" s="1"/>
  <c r="N152" s="1"/>
  <c r="O152" s="1"/>
  <c r="P152" s="1"/>
  <c r="S113"/>
  <c r="E111"/>
  <c r="E150" s="1"/>
  <c r="F150" s="1"/>
  <c r="G150" s="1"/>
  <c r="H150" s="1"/>
  <c r="G116" i="20"/>
  <c r="U109"/>
  <c r="U112"/>
  <c r="M114"/>
  <c r="T109"/>
  <c r="N112"/>
  <c r="K117"/>
  <c r="V113"/>
  <c r="G113"/>
  <c r="G110"/>
  <c r="V116"/>
  <c r="E116"/>
  <c r="E155" s="1"/>
  <c r="O89" i="25"/>
  <c r="M93" i="26"/>
  <c r="M92"/>
  <c r="H114" i="20"/>
  <c r="H113"/>
  <c r="J109"/>
  <c r="J108"/>
  <c r="O115"/>
  <c r="O114"/>
  <c r="Q90" i="26"/>
  <c r="Q89"/>
  <c r="W112" i="17"/>
  <c r="W111"/>
  <c r="S116"/>
  <c r="S115"/>
  <c r="Q111"/>
  <c r="Q112"/>
  <c r="J89" i="26"/>
  <c r="J88"/>
  <c r="S90" i="25"/>
  <c r="S91"/>
  <c r="U91"/>
  <c r="U90"/>
  <c r="G95" i="26"/>
  <c r="G94"/>
  <c r="Q110" i="17"/>
  <c r="Q109"/>
  <c r="N112"/>
  <c r="N111"/>
  <c r="I116"/>
  <c r="I115"/>
  <c r="M112" i="20"/>
  <c r="M111"/>
  <c r="E113"/>
  <c r="E152" s="1"/>
  <c r="E112"/>
  <c r="E151" s="1"/>
  <c r="S115"/>
  <c r="S114"/>
  <c r="M117"/>
  <c r="M116"/>
  <c r="R96" i="25"/>
  <c r="F97" i="26"/>
  <c r="X97"/>
  <c r="Y116" i="17"/>
  <c r="L93" i="25"/>
  <c r="P115" i="20"/>
  <c r="G111"/>
  <c r="O110"/>
  <c r="W96" i="26"/>
  <c r="R112" i="20"/>
  <c r="F93" i="25"/>
  <c r="E90"/>
  <c r="R97"/>
  <c r="F96"/>
  <c r="E95"/>
  <c r="K96"/>
  <c r="J95"/>
  <c r="F90" i="26"/>
  <c r="N111" i="20"/>
  <c r="X111"/>
  <c r="G114"/>
  <c r="G112"/>
  <c r="R114"/>
  <c r="T97" i="25"/>
  <c r="H116" i="20"/>
  <c r="G95" i="25"/>
  <c r="O111" i="20"/>
  <c r="I93" i="26"/>
  <c r="S96" i="25"/>
  <c r="W109" i="17"/>
  <c r="N113" i="20"/>
  <c r="K94" i="26"/>
  <c r="J115" i="20"/>
  <c r="G93" i="25"/>
  <c r="E96" i="26"/>
  <c r="X92" i="25"/>
  <c r="N91"/>
  <c r="I94"/>
  <c r="X97"/>
  <c r="V95"/>
  <c r="G90"/>
  <c r="H94"/>
  <c r="P92"/>
  <c r="O96"/>
  <c r="K97"/>
  <c r="N96"/>
  <c r="G92" i="26"/>
  <c r="L92"/>
  <c r="U97"/>
  <c r="N90"/>
  <c r="O90"/>
  <c r="N94"/>
  <c r="L97"/>
  <c r="N93" i="25"/>
  <c r="H96" i="26"/>
  <c r="F94" i="25"/>
  <c r="R91" i="26"/>
  <c r="K92"/>
  <c r="L90" i="25"/>
  <c r="X117" i="17"/>
  <c r="E112"/>
  <c r="E151" s="1"/>
  <c r="F151" s="1"/>
  <c r="J97" i="25"/>
  <c r="P116" i="20"/>
  <c r="K90" i="25"/>
  <c r="S113" i="20"/>
  <c r="M110"/>
  <c r="Q113"/>
  <c r="F117"/>
  <c r="F114"/>
  <c r="L110"/>
  <c r="W116"/>
  <c r="F115"/>
  <c r="R110"/>
  <c r="S89" i="26"/>
  <c r="U94"/>
  <c r="U113" i="20"/>
  <c r="E110"/>
  <c r="E149" s="1"/>
  <c r="W93" i="25"/>
  <c r="N115" i="20"/>
  <c r="T117"/>
  <c r="S93" i="26"/>
  <c r="H111" i="20"/>
  <c r="T95" i="26"/>
  <c r="P97" i="25"/>
  <c r="R93"/>
  <c r="M94"/>
  <c r="H92"/>
  <c r="U110" i="20"/>
  <c r="P113"/>
  <c r="T92" i="26"/>
  <c r="T91"/>
  <c r="W94"/>
  <c r="W93"/>
  <c r="R116" i="17"/>
  <c r="R117"/>
  <c r="N108"/>
  <c r="N109"/>
  <c r="U111"/>
  <c r="U110"/>
  <c r="E97" i="25"/>
  <c r="E96"/>
  <c r="U92"/>
  <c r="U93"/>
  <c r="U115" i="17"/>
  <c r="U114"/>
  <c r="I108"/>
  <c r="I109"/>
  <c r="Y116" i="20"/>
  <c r="Y115"/>
  <c r="S109"/>
  <c r="S108"/>
  <c r="Y114"/>
  <c r="Y113"/>
  <c r="L117"/>
  <c r="L116"/>
  <c r="K89" i="26"/>
  <c r="K88"/>
  <c r="V97"/>
  <c r="V96"/>
  <c r="Q91" i="25"/>
  <c r="Q90"/>
  <c r="E88" i="26"/>
  <c r="E89"/>
  <c r="N93"/>
  <c r="N92"/>
  <c r="V92" i="25"/>
  <c r="V91"/>
  <c r="R108" i="17"/>
  <c r="R109"/>
  <c r="X110"/>
  <c r="X109"/>
  <c r="X116" i="20"/>
  <c r="X115"/>
  <c r="W89" i="26"/>
  <c r="W88"/>
  <c r="M96" i="25"/>
  <c r="M95"/>
  <c r="Q94"/>
  <c r="Q93"/>
  <c r="G92"/>
  <c r="I114" i="17"/>
  <c r="X110" i="20"/>
  <c r="M115"/>
  <c r="K92" i="25"/>
  <c r="Q116" i="17"/>
  <c r="L112" i="20"/>
  <c r="H91" i="26"/>
  <c r="S89" i="25"/>
  <c r="T91"/>
  <c r="I96" i="26"/>
  <c r="U90"/>
  <c r="E91"/>
  <c r="S97"/>
  <c r="E91" i="25"/>
  <c r="K112" i="20"/>
  <c r="E117"/>
  <c r="E156" s="1"/>
  <c r="L115"/>
  <c r="T110"/>
  <c r="R109"/>
  <c r="K113"/>
  <c r="V109"/>
  <c r="Y110" i="17"/>
  <c r="X91" i="26"/>
  <c r="P94" i="25"/>
  <c r="W111" i="20"/>
  <c r="L89" i="26"/>
  <c r="E92"/>
  <c r="I94"/>
  <c r="T92" i="25"/>
  <c r="W114" i="20"/>
  <c r="R90" i="26"/>
  <c r="O92" i="25"/>
  <c r="F91" i="26"/>
  <c r="H97" i="25"/>
  <c r="F90"/>
  <c r="E114" i="17"/>
  <c r="E153" s="1"/>
  <c r="F153" s="1"/>
  <c r="G153" s="1"/>
  <c r="H153" s="1"/>
  <c r="X96" i="25"/>
  <c r="W95"/>
  <c r="H89"/>
  <c r="P90"/>
  <c r="O94"/>
  <c r="J92"/>
  <c r="X90"/>
  <c r="T95"/>
  <c r="V93"/>
  <c r="G97"/>
  <c r="H90"/>
  <c r="U97"/>
  <c r="N97"/>
  <c r="J91" i="26"/>
  <c r="H93"/>
  <c r="U92"/>
  <c r="V93"/>
  <c r="R95"/>
  <c r="P91"/>
  <c r="M89"/>
  <c r="P89"/>
  <c r="S95"/>
  <c r="W91" i="25"/>
  <c r="Q92" i="26"/>
  <c r="I95" i="25"/>
  <c r="V91" i="26"/>
  <c r="Y112" i="17"/>
  <c r="E115" i="20"/>
  <c r="E154" s="1"/>
  <c r="N97" i="26"/>
  <c r="R113" i="17"/>
  <c r="I109" i="20"/>
  <c r="V110"/>
  <c r="I114"/>
  <c r="N117"/>
  <c r="F110"/>
  <c r="O117"/>
  <c r="O113"/>
  <c r="U117"/>
  <c r="R115"/>
  <c r="V117"/>
  <c r="J113"/>
  <c r="W115"/>
  <c r="F111"/>
  <c r="H109"/>
  <c r="W109"/>
  <c r="K115"/>
  <c r="V114"/>
  <c r="P110"/>
  <c r="Y110"/>
  <c r="Y112"/>
  <c r="J95" i="26"/>
  <c r="P111" i="20"/>
  <c r="I117"/>
  <c r="T112"/>
  <c r="T89" i="26"/>
  <c r="H97"/>
  <c r="Q116" i="20"/>
  <c r="R90" i="25"/>
  <c r="F112" i="20"/>
  <c r="P93" i="26"/>
  <c r="G93"/>
  <c r="F92"/>
  <c r="S94" i="25"/>
  <c r="Q93" i="26"/>
  <c r="X112" i="17"/>
  <c r="K42" i="20"/>
  <c r="K24"/>
  <c r="S42"/>
  <c r="S24"/>
  <c r="Y88" i="25"/>
  <c r="I42" i="20"/>
  <c r="I24"/>
  <c r="H147" i="17"/>
  <c r="O42" i="20"/>
  <c r="O24"/>
  <c r="N42" i="17"/>
  <c r="N24"/>
  <c r="F42"/>
  <c r="F24"/>
  <c r="S42"/>
  <c r="S24"/>
  <c r="R42"/>
  <c r="R24"/>
  <c r="J42"/>
  <c r="J24"/>
  <c r="Q42" i="20"/>
  <c r="Q24"/>
  <c r="M42" i="17"/>
  <c r="M24"/>
  <c r="L24"/>
  <c r="L42"/>
  <c r="E24"/>
  <c r="E42"/>
  <c r="Q42"/>
  <c r="Q24"/>
  <c r="I42"/>
  <c r="I24"/>
  <c r="P24"/>
  <c r="P42"/>
  <c r="H24"/>
  <c r="H42"/>
  <c r="G148" i="20" l="1"/>
  <c r="P42"/>
  <c r="O149" i="17"/>
  <c r="P149" s="1"/>
  <c r="Q149" s="1"/>
  <c r="R149" s="1"/>
  <c r="S149" s="1"/>
  <c r="T149" s="1"/>
  <c r="U149" s="1"/>
  <c r="V149" s="1"/>
  <c r="W149" s="1"/>
  <c r="X149" s="1"/>
  <c r="I154"/>
  <c r="J154" s="1"/>
  <c r="K154" s="1"/>
  <c r="L154" s="1"/>
  <c r="M154" s="1"/>
  <c r="N154" s="1"/>
  <c r="O154" s="1"/>
  <c r="P154" s="1"/>
  <c r="Q154" s="1"/>
  <c r="R154" s="1"/>
  <c r="S154" s="1"/>
  <c r="T154" s="1"/>
  <c r="U154" s="1"/>
  <c r="V154" s="1"/>
  <c r="W154" s="1"/>
  <c r="X154" s="1"/>
  <c r="M42" i="20"/>
  <c r="M24"/>
  <c r="Q152" i="17"/>
  <c r="R152" s="1"/>
  <c r="S152" s="1"/>
  <c r="T152" s="1"/>
  <c r="U152" s="1"/>
  <c r="V152" s="1"/>
  <c r="W152" s="1"/>
  <c r="X152" s="1"/>
  <c r="F42" i="20"/>
  <c r="F24"/>
  <c r="O24" i="17"/>
  <c r="O42"/>
  <c r="I150"/>
  <c r="J150" s="1"/>
  <c r="K150" s="1"/>
  <c r="L150" s="1"/>
  <c r="M150" s="1"/>
  <c r="N150" s="1"/>
  <c r="O150" s="1"/>
  <c r="P150" s="1"/>
  <c r="Q150" s="1"/>
  <c r="R150" s="1"/>
  <c r="S150" s="1"/>
  <c r="T150" s="1"/>
  <c r="U150" s="1"/>
  <c r="V150" s="1"/>
  <c r="W150" s="1"/>
  <c r="X150" s="1"/>
  <c r="I155"/>
  <c r="J155" s="1"/>
  <c r="K155" s="1"/>
  <c r="L155" s="1"/>
  <c r="M155" s="1"/>
  <c r="N155" s="1"/>
  <c r="O155" s="1"/>
  <c r="P155" s="1"/>
  <c r="Q155" s="1"/>
  <c r="R155" s="1"/>
  <c r="S155" s="1"/>
  <c r="T155" s="1"/>
  <c r="U155" s="1"/>
  <c r="V155" s="1"/>
  <c r="W155" s="1"/>
  <c r="X155" s="1"/>
  <c r="K42"/>
  <c r="K24"/>
  <c r="J42" i="20"/>
  <c r="J24"/>
  <c r="N156" i="17"/>
  <c r="O156" s="1"/>
  <c r="P156" s="1"/>
  <c r="Q156" s="1"/>
  <c r="R156" s="1"/>
  <c r="S156" s="1"/>
  <c r="T156" s="1"/>
  <c r="U156" s="1"/>
  <c r="V156" s="1"/>
  <c r="W156" s="1"/>
  <c r="X156" s="1"/>
  <c r="L24" i="20"/>
  <c r="L42"/>
  <c r="G24"/>
  <c r="G42"/>
  <c r="F154"/>
  <c r="G154" s="1"/>
  <c r="H154" s="1"/>
  <c r="I154" s="1"/>
  <c r="J154" s="1"/>
  <c r="K154" s="1"/>
  <c r="L154" s="1"/>
  <c r="M154" s="1"/>
  <c r="N154" s="1"/>
  <c r="O154" s="1"/>
  <c r="P154" s="1"/>
  <c r="Q154" s="1"/>
  <c r="R154" s="1"/>
  <c r="S154" s="1"/>
  <c r="T154" s="1"/>
  <c r="U154" s="1"/>
  <c r="V154" s="1"/>
  <c r="W154" s="1"/>
  <c r="X154" s="1"/>
  <c r="F153"/>
  <c r="G153" s="1"/>
  <c r="H153" s="1"/>
  <c r="I153" s="1"/>
  <c r="J153" s="1"/>
  <c r="K153" s="1"/>
  <c r="L153" s="1"/>
  <c r="M153" s="1"/>
  <c r="N153" s="1"/>
  <c r="O153" s="1"/>
  <c r="P153" s="1"/>
  <c r="Q153" s="1"/>
  <c r="R153" s="1"/>
  <c r="S153" s="1"/>
  <c r="T153" s="1"/>
  <c r="U153" s="1"/>
  <c r="V153" s="1"/>
  <c r="W153" s="1"/>
  <c r="X153" s="1"/>
  <c r="F151"/>
  <c r="G151" s="1"/>
  <c r="H151" s="1"/>
  <c r="I151" s="1"/>
  <c r="J151" s="1"/>
  <c r="K151" s="1"/>
  <c r="L151" s="1"/>
  <c r="M151" s="1"/>
  <c r="N151" s="1"/>
  <c r="O151" s="1"/>
  <c r="P151" s="1"/>
  <c r="Q151" s="1"/>
  <c r="R151" s="1"/>
  <c r="S151" s="1"/>
  <c r="T151" s="1"/>
  <c r="U151" s="1"/>
  <c r="V151" s="1"/>
  <c r="W151" s="1"/>
  <c r="X151" s="1"/>
  <c r="H148"/>
  <c r="I148" s="1"/>
  <c r="J148" s="1"/>
  <c r="K148" s="1"/>
  <c r="L148" s="1"/>
  <c r="M148" s="1"/>
  <c r="N148" s="1"/>
  <c r="O148" s="1"/>
  <c r="P148" s="1"/>
  <c r="Q148" s="1"/>
  <c r="R148" s="1"/>
  <c r="S148" s="1"/>
  <c r="T148" s="1"/>
  <c r="U148" s="1"/>
  <c r="V148" s="1"/>
  <c r="W148" s="1"/>
  <c r="X148" s="1"/>
  <c r="F155"/>
  <c r="G155" s="1"/>
  <c r="H155" s="1"/>
  <c r="I155" s="1"/>
  <c r="J155" s="1"/>
  <c r="K155" s="1"/>
  <c r="L155" s="1"/>
  <c r="M155" s="1"/>
  <c r="N155" s="1"/>
  <c r="O155" s="1"/>
  <c r="P155" s="1"/>
  <c r="Q155" s="1"/>
  <c r="R155" s="1"/>
  <c r="S155" s="1"/>
  <c r="T155" s="1"/>
  <c r="U155" s="1"/>
  <c r="V155" s="1"/>
  <c r="W155" s="1"/>
  <c r="X155" s="1"/>
  <c r="Y88" i="26"/>
  <c r="I148" i="17"/>
  <c r="J148" s="1"/>
  <c r="K148" s="1"/>
  <c r="L148" s="1"/>
  <c r="M148" s="1"/>
  <c r="N148" s="1"/>
  <c r="O148" s="1"/>
  <c r="P148" s="1"/>
  <c r="Q148" s="1"/>
  <c r="R148" s="1"/>
  <c r="S148" s="1"/>
  <c r="T148" s="1"/>
  <c r="U148" s="1"/>
  <c r="V148" s="1"/>
  <c r="W148" s="1"/>
  <c r="X148" s="1"/>
  <c r="F149" i="20"/>
  <c r="G149" s="1"/>
  <c r="H149" s="1"/>
  <c r="I149" s="1"/>
  <c r="J149" s="1"/>
  <c r="K149" s="1"/>
  <c r="L149" s="1"/>
  <c r="M149" s="1"/>
  <c r="N149" s="1"/>
  <c r="O149" s="1"/>
  <c r="P149" s="1"/>
  <c r="Q149" s="1"/>
  <c r="R149" s="1"/>
  <c r="S149" s="1"/>
  <c r="T149" s="1"/>
  <c r="U149" s="1"/>
  <c r="V149" s="1"/>
  <c r="W149" s="1"/>
  <c r="X149" s="1"/>
  <c r="F152"/>
  <c r="G152" s="1"/>
  <c r="H152" s="1"/>
  <c r="I152" s="1"/>
  <c r="J152" s="1"/>
  <c r="K152" s="1"/>
  <c r="L152" s="1"/>
  <c r="M152" s="1"/>
  <c r="N152" s="1"/>
  <c r="O152" s="1"/>
  <c r="P152" s="1"/>
  <c r="Q152" s="1"/>
  <c r="R152" s="1"/>
  <c r="S152" s="1"/>
  <c r="T152" s="1"/>
  <c r="U152" s="1"/>
  <c r="V152" s="1"/>
  <c r="W152" s="1"/>
  <c r="X152" s="1"/>
  <c r="I153" i="17"/>
  <c r="J153" s="1"/>
  <c r="K153" s="1"/>
  <c r="L153" s="1"/>
  <c r="M153" s="1"/>
  <c r="N153" s="1"/>
  <c r="O153" s="1"/>
  <c r="P153" s="1"/>
  <c r="Q153" s="1"/>
  <c r="R153" s="1"/>
  <c r="S153" s="1"/>
  <c r="T153" s="1"/>
  <c r="U153" s="1"/>
  <c r="V153" s="1"/>
  <c r="W153" s="1"/>
  <c r="X153" s="1"/>
  <c r="Y90" i="26"/>
  <c r="Y92"/>
  <c r="Y92" i="25"/>
  <c r="Y96" i="26"/>
  <c r="Y93" i="25"/>
  <c r="Y95" i="26"/>
  <c r="F150" i="20"/>
  <c r="G150" s="1"/>
  <c r="H150" s="1"/>
  <c r="I150" s="1"/>
  <c r="J150" s="1"/>
  <c r="K150" s="1"/>
  <c r="L150" s="1"/>
  <c r="M150" s="1"/>
  <c r="N150" s="1"/>
  <c r="O150" s="1"/>
  <c r="P150" s="1"/>
  <c r="Q150" s="1"/>
  <c r="R150" s="1"/>
  <c r="S150" s="1"/>
  <c r="T150" s="1"/>
  <c r="U150" s="1"/>
  <c r="V150" s="1"/>
  <c r="W150" s="1"/>
  <c r="X150" s="1"/>
  <c r="Y91" i="26"/>
  <c r="Y89" i="25"/>
  <c r="Y94"/>
  <c r="Y94" i="26"/>
  <c r="Y97"/>
  <c r="Y95" i="25"/>
  <c r="Y93" i="26"/>
  <c r="Y97" i="25"/>
  <c r="Y90"/>
  <c r="Y96"/>
  <c r="Y91"/>
  <c r="Y89" i="26"/>
  <c r="F156" i="20"/>
  <c r="G156" s="1"/>
  <c r="H156" s="1"/>
  <c r="I156" s="1"/>
  <c r="J156" s="1"/>
  <c r="K156" s="1"/>
  <c r="L156" s="1"/>
  <c r="M156" s="1"/>
  <c r="N156" s="1"/>
  <c r="O156" s="1"/>
  <c r="P156" s="1"/>
  <c r="Q156" s="1"/>
  <c r="R156" s="1"/>
  <c r="S156" s="1"/>
  <c r="T156" s="1"/>
  <c r="U156" s="1"/>
  <c r="V156" s="1"/>
  <c r="W156" s="1"/>
  <c r="X156" s="1"/>
  <c r="I147" i="17"/>
  <c r="G151"/>
  <c r="H151" s="1"/>
  <c r="I151" s="1"/>
  <c r="J151" s="1"/>
  <c r="K151" s="1"/>
  <c r="L151" s="1"/>
  <c r="M151" s="1"/>
  <c r="N151" s="1"/>
  <c r="O151" s="1"/>
  <c r="P151" s="1"/>
  <c r="Q151" s="1"/>
  <c r="R151" s="1"/>
  <c r="S151" s="1"/>
  <c r="T151" s="1"/>
  <c r="U151" s="1"/>
  <c r="V151" s="1"/>
  <c r="W151" s="1"/>
  <c r="X151" s="1"/>
  <c r="H147" i="20"/>
  <c r="J147" i="17" l="1"/>
  <c r="I147" i="20"/>
  <c r="K147" i="17" l="1"/>
  <c r="J147" i="20"/>
  <c r="K147" l="1"/>
  <c r="L147" i="17"/>
  <c r="M147" l="1"/>
  <c r="L147" i="20"/>
  <c r="M147" l="1"/>
  <c r="N147" i="17"/>
  <c r="N147" i="20" l="1"/>
  <c r="O147" i="17"/>
  <c r="O147" i="20" l="1"/>
  <c r="P147" i="17"/>
  <c r="Q147" l="1"/>
  <c r="P147" i="20"/>
  <c r="R147" i="17" l="1"/>
  <c r="Q147" i="20"/>
  <c r="S147" i="17" l="1"/>
  <c r="R147" i="20"/>
  <c r="T147" i="17" l="1"/>
  <c r="S147" i="20"/>
  <c r="U147" i="17" l="1"/>
  <c r="T147" i="20"/>
  <c r="V147" i="17" l="1"/>
  <c r="U147" i="20"/>
  <c r="W147" i="17" l="1"/>
  <c r="V147" i="20"/>
  <c r="X147" i="17" l="1"/>
  <c r="W147" i="20"/>
  <c r="X147" l="1"/>
  <c r="C18" i="16" l="1"/>
  <c r="C16"/>
  <c r="C15"/>
  <c r="B42"/>
  <c r="B40"/>
  <c r="B41"/>
  <c r="B21" i="25" l="1"/>
  <c r="B21" i="26"/>
  <c r="C14" i="16"/>
  <c r="C13"/>
  <c r="C17"/>
  <c r="D18"/>
  <c r="D14"/>
  <c r="D13" l="1"/>
  <c r="D16"/>
  <c r="D15"/>
  <c r="D17"/>
  <c r="X13" i="20" l="1"/>
  <c r="S13"/>
  <c r="R13"/>
  <c r="L13"/>
  <c r="W13"/>
  <c r="T13"/>
  <c r="I13"/>
  <c r="H13"/>
  <c r="Q13"/>
  <c r="V13"/>
  <c r="K13"/>
  <c r="J13"/>
  <c r="M13"/>
  <c r="U13"/>
  <c r="P13"/>
  <c r="G13"/>
  <c r="O13"/>
  <c r="F13"/>
  <c r="E13"/>
  <c r="N13"/>
  <c r="X13" i="17"/>
  <c r="S13"/>
  <c r="R13"/>
  <c r="L13"/>
  <c r="W13"/>
  <c r="T13"/>
  <c r="I13"/>
  <c r="H13"/>
  <c r="Q13"/>
  <c r="V13"/>
  <c r="K13"/>
  <c r="J13"/>
  <c r="M13"/>
  <c r="U13"/>
  <c r="P13"/>
  <c r="G13"/>
  <c r="O13"/>
  <c r="F13"/>
  <c r="E13"/>
  <c r="N13"/>
  <c r="P13" i="26"/>
  <c r="R13"/>
  <c r="J13"/>
  <c r="K13"/>
  <c r="G13"/>
  <c r="N13"/>
  <c r="L13"/>
  <c r="I13"/>
  <c r="X13"/>
  <c r="F13"/>
  <c r="O13"/>
  <c r="E13"/>
  <c r="Q13"/>
  <c r="M13"/>
  <c r="W13"/>
  <c r="V13"/>
  <c r="H13"/>
  <c r="T13"/>
  <c r="U13"/>
  <c r="S13"/>
  <c r="P13" i="25"/>
  <c r="R13"/>
  <c r="J13"/>
  <c r="K13"/>
  <c r="G13"/>
  <c r="N13"/>
  <c r="L13"/>
  <c r="I13"/>
  <c r="X13"/>
  <c r="F13"/>
  <c r="O13"/>
  <c r="E13"/>
  <c r="Q13"/>
  <c r="M13"/>
  <c r="W13"/>
  <c r="V13"/>
  <c r="H13"/>
  <c r="T13"/>
  <c r="U13"/>
  <c r="S13"/>
  <c r="M16" i="20" l="1"/>
  <c r="M37"/>
  <c r="M29"/>
  <c r="M32" s="1"/>
  <c r="W16"/>
  <c r="W37"/>
  <c r="W39" s="1"/>
  <c r="F16"/>
  <c r="F37"/>
  <c r="F29"/>
  <c r="F32" s="1"/>
  <c r="V16"/>
  <c r="V37"/>
  <c r="V39" s="1"/>
  <c r="S16"/>
  <c r="S37"/>
  <c r="S29"/>
  <c r="S32" s="1"/>
  <c r="E16"/>
  <c r="E37"/>
  <c r="E29"/>
  <c r="E32" s="1"/>
  <c r="P16"/>
  <c r="P37"/>
  <c r="P29"/>
  <c r="P32" s="1"/>
  <c r="K16"/>
  <c r="K29"/>
  <c r="K32" s="1"/>
  <c r="K37"/>
  <c r="I16"/>
  <c r="I37"/>
  <c r="I29"/>
  <c r="I32" s="1"/>
  <c r="R16"/>
  <c r="R29"/>
  <c r="R32" s="1"/>
  <c r="R37"/>
  <c r="O16"/>
  <c r="O37"/>
  <c r="O29"/>
  <c r="O32" s="1"/>
  <c r="Q16"/>
  <c r="Q29"/>
  <c r="Q32" s="1"/>
  <c r="Q37"/>
  <c r="X16"/>
  <c r="Z37"/>
  <c r="X37"/>
  <c r="X39" s="1"/>
  <c r="U16"/>
  <c r="U37"/>
  <c r="U39" s="1"/>
  <c r="T16"/>
  <c r="T37"/>
  <c r="T39" s="1"/>
  <c r="N16"/>
  <c r="N37"/>
  <c r="N29"/>
  <c r="N32" s="1"/>
  <c r="G16"/>
  <c r="G37"/>
  <c r="G29"/>
  <c r="G32" s="1"/>
  <c r="J16"/>
  <c r="J37"/>
  <c r="J29"/>
  <c r="J32" s="1"/>
  <c r="H16"/>
  <c r="H37"/>
  <c r="H29"/>
  <c r="H32" s="1"/>
  <c r="L16"/>
  <c r="L37"/>
  <c r="L29"/>
  <c r="L32" s="1"/>
  <c r="M16" i="17"/>
  <c r="M37"/>
  <c r="M29"/>
  <c r="M32" s="1"/>
  <c r="W16"/>
  <c r="W37"/>
  <c r="W39" s="1"/>
  <c r="U16"/>
  <c r="U37"/>
  <c r="U39" s="1"/>
  <c r="T16"/>
  <c r="T37"/>
  <c r="T39" s="1"/>
  <c r="E16"/>
  <c r="E29"/>
  <c r="E32" s="1"/>
  <c r="E37"/>
  <c r="P16"/>
  <c r="P37"/>
  <c r="P29"/>
  <c r="P32" s="1"/>
  <c r="K16"/>
  <c r="K37"/>
  <c r="K29"/>
  <c r="K32" s="1"/>
  <c r="I16"/>
  <c r="I37"/>
  <c r="I29"/>
  <c r="I32" s="1"/>
  <c r="R16"/>
  <c r="R29"/>
  <c r="R32" s="1"/>
  <c r="R37"/>
  <c r="O16"/>
  <c r="O37"/>
  <c r="O29"/>
  <c r="O32" s="1"/>
  <c r="Q16"/>
  <c r="Q37"/>
  <c r="Q29"/>
  <c r="Q32" s="1"/>
  <c r="X16"/>
  <c r="X37"/>
  <c r="X39" s="1"/>
  <c r="Z37"/>
  <c r="F16"/>
  <c r="F37"/>
  <c r="F29"/>
  <c r="F32" s="1"/>
  <c r="V16"/>
  <c r="V37"/>
  <c r="V39" s="1"/>
  <c r="S16"/>
  <c r="S37"/>
  <c r="S29"/>
  <c r="S32" s="1"/>
  <c r="N16"/>
  <c r="N37"/>
  <c r="N29"/>
  <c r="N32" s="1"/>
  <c r="G16"/>
  <c r="G37"/>
  <c r="G29"/>
  <c r="G32" s="1"/>
  <c r="J16"/>
  <c r="J37"/>
  <c r="J29"/>
  <c r="J32" s="1"/>
  <c r="H16"/>
  <c r="H37"/>
  <c r="H29"/>
  <c r="H32" s="1"/>
  <c r="L16"/>
  <c r="L29"/>
  <c r="L32" s="1"/>
  <c r="L37"/>
  <c r="H16" i="26"/>
  <c r="H21"/>
  <c r="Q16"/>
  <c r="Q21"/>
  <c r="X16"/>
  <c r="X21"/>
  <c r="G16"/>
  <c r="G21"/>
  <c r="P16"/>
  <c r="P21"/>
  <c r="T16"/>
  <c r="T21"/>
  <c r="N16"/>
  <c r="N21"/>
  <c r="U16"/>
  <c r="U21"/>
  <c r="W16"/>
  <c r="W21"/>
  <c r="O16"/>
  <c r="O21"/>
  <c r="L16"/>
  <c r="L21"/>
  <c r="J16"/>
  <c r="J21"/>
  <c r="M16"/>
  <c r="M21"/>
  <c r="F16"/>
  <c r="F21"/>
  <c r="R16"/>
  <c r="R21"/>
  <c r="S16"/>
  <c r="S21"/>
  <c r="V16"/>
  <c r="V21"/>
  <c r="E16"/>
  <c r="AA13"/>
  <c r="E21"/>
  <c r="I16"/>
  <c r="I21"/>
  <c r="K16"/>
  <c r="K21"/>
  <c r="T16" i="25"/>
  <c r="T21"/>
  <c r="N16"/>
  <c r="N21"/>
  <c r="W16"/>
  <c r="W21"/>
  <c r="O16"/>
  <c r="O21"/>
  <c r="J16"/>
  <c r="J21"/>
  <c r="H16"/>
  <c r="H21"/>
  <c r="Q16"/>
  <c r="Q21"/>
  <c r="X16"/>
  <c r="X21"/>
  <c r="G16"/>
  <c r="G21"/>
  <c r="P16"/>
  <c r="P21"/>
  <c r="M16"/>
  <c r="M21"/>
  <c r="F16"/>
  <c r="F21"/>
  <c r="R16"/>
  <c r="R21"/>
  <c r="U16"/>
  <c r="U21"/>
  <c r="L16"/>
  <c r="L21"/>
  <c r="S16"/>
  <c r="S21"/>
  <c r="V16"/>
  <c r="V21"/>
  <c r="I16"/>
  <c r="I21"/>
  <c r="K16"/>
  <c r="K21"/>
  <c r="E16"/>
  <c r="AA13"/>
  <c r="E21"/>
  <c r="J39" i="20" l="1"/>
  <c r="J48"/>
  <c r="G39"/>
  <c r="G48"/>
  <c r="Q39"/>
  <c r="Q48"/>
  <c r="K39"/>
  <c r="K48"/>
  <c r="P39"/>
  <c r="P48"/>
  <c r="M39"/>
  <c r="M48"/>
  <c r="L39"/>
  <c r="L48"/>
  <c r="N39"/>
  <c r="N48"/>
  <c r="E39"/>
  <c r="E48"/>
  <c r="F39"/>
  <c r="F48"/>
  <c r="O39"/>
  <c r="O48"/>
  <c r="H39"/>
  <c r="H48"/>
  <c r="R39"/>
  <c r="R48"/>
  <c r="I39"/>
  <c r="I48"/>
  <c r="S39"/>
  <c r="S48"/>
  <c r="G39" i="17"/>
  <c r="G48"/>
  <c r="O39"/>
  <c r="O48"/>
  <c r="N39"/>
  <c r="N48"/>
  <c r="F39"/>
  <c r="F48"/>
  <c r="J39"/>
  <c r="J48"/>
  <c r="Q39"/>
  <c r="Q48"/>
  <c r="K39"/>
  <c r="K48"/>
  <c r="P39"/>
  <c r="P48"/>
  <c r="M39"/>
  <c r="M48"/>
  <c r="L39"/>
  <c r="L48"/>
  <c r="H39"/>
  <c r="H48"/>
  <c r="S39"/>
  <c r="S48"/>
  <c r="R39"/>
  <c r="R48"/>
  <c r="I39"/>
  <c r="I48"/>
  <c r="E39"/>
  <c r="E48"/>
  <c r="I29" i="26"/>
  <c r="I24"/>
  <c r="F24"/>
  <c r="F29"/>
  <c r="O29"/>
  <c r="O24"/>
  <c r="T24"/>
  <c r="T29"/>
  <c r="Q29"/>
  <c r="Q24"/>
  <c r="E24"/>
  <c r="AA21"/>
  <c r="E29"/>
  <c r="V24"/>
  <c r="V29"/>
  <c r="M29"/>
  <c r="M24"/>
  <c r="W29"/>
  <c r="W24"/>
  <c r="P24"/>
  <c r="P29"/>
  <c r="H29"/>
  <c r="H24"/>
  <c r="S29"/>
  <c r="S24"/>
  <c r="J29"/>
  <c r="J24"/>
  <c r="U29"/>
  <c r="U24"/>
  <c r="G24"/>
  <c r="G29"/>
  <c r="K29"/>
  <c r="K24"/>
  <c r="R29"/>
  <c r="R24"/>
  <c r="L29"/>
  <c r="L24"/>
  <c r="N24"/>
  <c r="N29"/>
  <c r="X24"/>
  <c r="X29"/>
  <c r="AA16"/>
  <c r="AA16" i="25"/>
  <c r="R24"/>
  <c r="R29"/>
  <c r="S29"/>
  <c r="S24"/>
  <c r="X29"/>
  <c r="X24"/>
  <c r="I24"/>
  <c r="I29"/>
  <c r="U29"/>
  <c r="U24"/>
  <c r="P29"/>
  <c r="P24"/>
  <c r="H24"/>
  <c r="H29"/>
  <c r="N29"/>
  <c r="N24"/>
  <c r="V29"/>
  <c r="V24"/>
  <c r="G29"/>
  <c r="G24"/>
  <c r="J24"/>
  <c r="J29"/>
  <c r="T29"/>
  <c r="T24"/>
  <c r="F24"/>
  <c r="F29"/>
  <c r="O29"/>
  <c r="O24"/>
  <c r="K24"/>
  <c r="K29"/>
  <c r="L24"/>
  <c r="L29"/>
  <c r="M24"/>
  <c r="M29"/>
  <c r="Q24"/>
  <c r="Q29"/>
  <c r="W24"/>
  <c r="W29"/>
  <c r="E29"/>
  <c r="AA21"/>
  <c r="E24"/>
  <c r="S60" i="20" l="1"/>
  <c r="S59"/>
  <c r="Y20" i="28" s="1"/>
  <c r="S50" i="20"/>
  <c r="S61"/>
  <c r="Y22" i="28" s="1"/>
  <c r="S58" i="20"/>
  <c r="O58"/>
  <c r="O60"/>
  <c r="O50"/>
  <c r="O59"/>
  <c r="U20" i="28" s="1"/>
  <c r="O61" i="20"/>
  <c r="U22" i="28" s="1"/>
  <c r="E60" i="20"/>
  <c r="E59"/>
  <c r="K20" i="28" s="1"/>
  <c r="E50" i="20"/>
  <c r="E61"/>
  <c r="E58"/>
  <c r="L60"/>
  <c r="L50"/>
  <c r="L59"/>
  <c r="R20" i="28" s="1"/>
  <c r="L58" i="20"/>
  <c r="L61"/>
  <c r="R22" i="28" s="1"/>
  <c r="P60" i="20"/>
  <c r="P59"/>
  <c r="V20" i="28" s="1"/>
  <c r="P58" i="20"/>
  <c r="P61"/>
  <c r="V22" i="28" s="1"/>
  <c r="P50" i="20"/>
  <c r="J61"/>
  <c r="P22" i="28" s="1"/>
  <c r="J50" i="20"/>
  <c r="J59"/>
  <c r="P20" i="28" s="1"/>
  <c r="J58" i="20"/>
  <c r="J60"/>
  <c r="Z39"/>
  <c r="R61"/>
  <c r="X22" i="28" s="1"/>
  <c r="R59" i="20"/>
  <c r="X20" i="28" s="1"/>
  <c r="R60" i="20"/>
  <c r="R58"/>
  <c r="R50"/>
  <c r="Q50"/>
  <c r="Q60"/>
  <c r="Q58"/>
  <c r="Q61"/>
  <c r="W22" i="28" s="1"/>
  <c r="Q59" i="20"/>
  <c r="W20" i="28" s="1"/>
  <c r="I61" i="20"/>
  <c r="O22" i="28" s="1"/>
  <c r="I60" i="20"/>
  <c r="I59"/>
  <c r="O20" i="28" s="1"/>
  <c r="I58" i="20"/>
  <c r="I50"/>
  <c r="H50"/>
  <c r="H59"/>
  <c r="N20" i="28" s="1"/>
  <c r="H60" i="20"/>
  <c r="H58"/>
  <c r="H61"/>
  <c r="N22" i="28" s="1"/>
  <c r="F61" i="20"/>
  <c r="L22" i="28" s="1"/>
  <c r="F60" i="20"/>
  <c r="F50"/>
  <c r="F59"/>
  <c r="L20" i="28" s="1"/>
  <c r="F58" i="20"/>
  <c r="N61"/>
  <c r="T22" i="28" s="1"/>
  <c r="N59" i="20"/>
  <c r="T20" i="28" s="1"/>
  <c r="N58" i="20"/>
  <c r="N60"/>
  <c r="N50"/>
  <c r="M61"/>
  <c r="S22" i="28" s="1"/>
  <c r="M59" i="20"/>
  <c r="S20" i="28" s="1"/>
  <c r="M50" i="20"/>
  <c r="M58"/>
  <c r="M60"/>
  <c r="K61"/>
  <c r="Q22" i="28" s="1"/>
  <c r="K58" i="20"/>
  <c r="K60"/>
  <c r="K59"/>
  <c r="Q20" i="28" s="1"/>
  <c r="K50" i="20"/>
  <c r="G59"/>
  <c r="M20" i="28" s="1"/>
  <c r="G61" i="20"/>
  <c r="M22" i="28" s="1"/>
  <c r="G50" i="20"/>
  <c r="G60"/>
  <c r="G58"/>
  <c r="R59" i="17"/>
  <c r="X14" i="28" s="1"/>
  <c r="R62" i="17"/>
  <c r="X17" i="28" s="1"/>
  <c r="R58" i="17"/>
  <c r="R61"/>
  <c r="X16" i="28" s="1"/>
  <c r="R60" i="17"/>
  <c r="X15" i="28" s="1"/>
  <c r="R50" i="17"/>
  <c r="R63"/>
  <c r="X18" i="28" s="1"/>
  <c r="H58" i="17"/>
  <c r="H61"/>
  <c r="N16" i="28" s="1"/>
  <c r="H63" i="17"/>
  <c r="N18" i="28" s="1"/>
  <c r="H60" i="17"/>
  <c r="N15" i="28" s="1"/>
  <c r="H59" i="17"/>
  <c r="N14" i="28" s="1"/>
  <c r="H50" i="17"/>
  <c r="H62"/>
  <c r="N17" i="28" s="1"/>
  <c r="M58" i="17"/>
  <c r="M60"/>
  <c r="S15" i="28" s="1"/>
  <c r="M62" i="17"/>
  <c r="S17" i="28" s="1"/>
  <c r="M61" i="17"/>
  <c r="S16" i="28" s="1"/>
  <c r="M59" i="17"/>
  <c r="S14" i="28" s="1"/>
  <c r="M63" i="17"/>
  <c r="S18" i="28" s="1"/>
  <c r="M50" i="17"/>
  <c r="K61"/>
  <c r="Q16" i="28" s="1"/>
  <c r="K60" i="17"/>
  <c r="Q15" i="28" s="1"/>
  <c r="K63" i="17"/>
  <c r="Q18" i="28" s="1"/>
  <c r="K62" i="17"/>
  <c r="Q17" i="28" s="1"/>
  <c r="K59" i="17"/>
  <c r="Q14" i="28" s="1"/>
  <c r="K50" i="17"/>
  <c r="K58"/>
  <c r="J58"/>
  <c r="J61"/>
  <c r="P16" i="28" s="1"/>
  <c r="J62" i="17"/>
  <c r="P17" i="28" s="1"/>
  <c r="J50" i="17"/>
  <c r="J60"/>
  <c r="P15" i="28" s="1"/>
  <c r="J63" i="17"/>
  <c r="P18" i="28" s="1"/>
  <c r="J59" i="17"/>
  <c r="P14" i="28" s="1"/>
  <c r="G63" i="17"/>
  <c r="M18" i="28" s="1"/>
  <c r="G62" i="17"/>
  <c r="M17" i="28" s="1"/>
  <c r="G60" i="17"/>
  <c r="M15" i="28" s="1"/>
  <c r="G59" i="17"/>
  <c r="M14" i="28" s="1"/>
  <c r="G50" i="17"/>
  <c r="G61"/>
  <c r="M16" i="28" s="1"/>
  <c r="G58" i="17"/>
  <c r="Z39"/>
  <c r="E58"/>
  <c r="E59"/>
  <c r="K14" i="28" s="1"/>
  <c r="E61" i="17"/>
  <c r="K16" i="28" s="1"/>
  <c r="E62" i="17"/>
  <c r="K17" i="28" s="1"/>
  <c r="E60" i="17"/>
  <c r="K15" i="28" s="1"/>
  <c r="E63" i="17"/>
  <c r="K18" i="28" s="1"/>
  <c r="E50" i="17"/>
  <c r="N62"/>
  <c r="T17" i="28" s="1"/>
  <c r="N60" i="17"/>
  <c r="T15" i="28" s="1"/>
  <c r="N58" i="17"/>
  <c r="N59"/>
  <c r="T14" i="28" s="1"/>
  <c r="N61" i="17"/>
  <c r="T16" i="28" s="1"/>
  <c r="N50" i="17"/>
  <c r="N63"/>
  <c r="T18" i="28" s="1"/>
  <c r="I63" i="17"/>
  <c r="O18" i="28" s="1"/>
  <c r="I61" i="17"/>
  <c r="O16" i="28" s="1"/>
  <c r="I60" i="17"/>
  <c r="O15" i="28" s="1"/>
  <c r="I50" i="17"/>
  <c r="I59"/>
  <c r="O14" i="28" s="1"/>
  <c r="I62" i="17"/>
  <c r="O17" i="28" s="1"/>
  <c r="I58" i="17"/>
  <c r="S59"/>
  <c r="Y14" i="28" s="1"/>
  <c r="S58" i="17"/>
  <c r="S60"/>
  <c r="Y15" i="28" s="1"/>
  <c r="S50" i="17"/>
  <c r="S63"/>
  <c r="Y18" i="28" s="1"/>
  <c r="S61" i="17"/>
  <c r="Y16" i="28" s="1"/>
  <c r="S62" i="17"/>
  <c r="Y17" i="28" s="1"/>
  <c r="L61" i="17"/>
  <c r="R16" i="28" s="1"/>
  <c r="L58" i="17"/>
  <c r="L59"/>
  <c r="R14" i="28" s="1"/>
  <c r="L62" i="17"/>
  <c r="R17" i="28" s="1"/>
  <c r="L60" i="17"/>
  <c r="R15" i="28" s="1"/>
  <c r="L63" i="17"/>
  <c r="R18" i="28" s="1"/>
  <c r="L50" i="17"/>
  <c r="P61"/>
  <c r="V16" i="28" s="1"/>
  <c r="P59" i="17"/>
  <c r="V14" i="28" s="1"/>
  <c r="P63" i="17"/>
  <c r="V18" i="28" s="1"/>
  <c r="P62" i="17"/>
  <c r="V17" i="28" s="1"/>
  <c r="P58" i="17"/>
  <c r="P50"/>
  <c r="P60"/>
  <c r="V15" i="28" s="1"/>
  <c r="Q59" i="17"/>
  <c r="W14" i="28" s="1"/>
  <c r="Q62" i="17"/>
  <c r="W17" i="28" s="1"/>
  <c r="Q50" i="17"/>
  <c r="Q58"/>
  <c r="Q60"/>
  <c r="W15" i="28" s="1"/>
  <c r="Q63" i="17"/>
  <c r="W18" i="28" s="1"/>
  <c r="Q61" i="17"/>
  <c r="W16" i="28" s="1"/>
  <c r="F63" i="17"/>
  <c r="L18" i="28" s="1"/>
  <c r="F59" i="17"/>
  <c r="L14" i="28" s="1"/>
  <c r="F50" i="17"/>
  <c r="F62"/>
  <c r="L17" i="28" s="1"/>
  <c r="F58" i="17"/>
  <c r="F60"/>
  <c r="L15" i="28" s="1"/>
  <c r="F61" i="17"/>
  <c r="L16" i="28" s="1"/>
  <c r="O58" i="17"/>
  <c r="O59"/>
  <c r="U14" i="28" s="1"/>
  <c r="O60" i="17"/>
  <c r="U15" i="28" s="1"/>
  <c r="O50" i="17"/>
  <c r="O63"/>
  <c r="U18" i="28" s="1"/>
  <c r="O61" i="17"/>
  <c r="U16" i="28" s="1"/>
  <c r="O62" i="17"/>
  <c r="U17" i="28" s="1"/>
  <c r="X32" i="26"/>
  <c r="X38"/>
  <c r="X40"/>
  <c r="X39"/>
  <c r="AD10" i="28" s="1"/>
  <c r="X41" i="26"/>
  <c r="AD12" i="28" s="1"/>
  <c r="X132" i="26"/>
  <c r="X135" s="1"/>
  <c r="R39"/>
  <c r="X10" i="28" s="1"/>
  <c r="R32" i="26"/>
  <c r="R40"/>
  <c r="R38"/>
  <c r="R41"/>
  <c r="X12" i="28" s="1"/>
  <c r="R132" i="26"/>
  <c r="R135" s="1"/>
  <c r="J32"/>
  <c r="J41"/>
  <c r="P12" i="28" s="1"/>
  <c r="J39" i="26"/>
  <c r="P10" i="28" s="1"/>
  <c r="J38" i="26"/>
  <c r="J40"/>
  <c r="J132"/>
  <c r="J135" s="1"/>
  <c r="H39"/>
  <c r="N10" i="28" s="1"/>
  <c r="H41" i="26"/>
  <c r="N12" i="28" s="1"/>
  <c r="H38" i="26"/>
  <c r="H32"/>
  <c r="H40"/>
  <c r="H132"/>
  <c r="W39"/>
  <c r="AC10" i="28" s="1"/>
  <c r="W32" i="26"/>
  <c r="W40"/>
  <c r="W41"/>
  <c r="AC12" i="28" s="1"/>
  <c r="W38" i="26"/>
  <c r="W132"/>
  <c r="W135" s="1"/>
  <c r="P32"/>
  <c r="P40"/>
  <c r="P38"/>
  <c r="P41"/>
  <c r="V12" i="28" s="1"/>
  <c r="P39" i="26"/>
  <c r="V10" i="28" s="1"/>
  <c r="P132" i="26"/>
  <c r="P135" s="1"/>
  <c r="E32"/>
  <c r="E41"/>
  <c r="E38"/>
  <c r="AA29"/>
  <c r="E40"/>
  <c r="E39"/>
  <c r="E132"/>
  <c r="Q41"/>
  <c r="W12" i="28" s="1"/>
  <c r="Q40" i="26"/>
  <c r="Q32"/>
  <c r="Q39"/>
  <c r="W10" i="28" s="1"/>
  <c r="Q38" i="26"/>
  <c r="Q132"/>
  <c r="Q135" s="1"/>
  <c r="O41"/>
  <c r="U12" i="28" s="1"/>
  <c r="O38" i="26"/>
  <c r="O39"/>
  <c r="U10" i="28" s="1"/>
  <c r="O32" i="26"/>
  <c r="O40"/>
  <c r="O132"/>
  <c r="O135" s="1"/>
  <c r="I32"/>
  <c r="I41"/>
  <c r="O12" i="28" s="1"/>
  <c r="I40" i="26"/>
  <c r="I38"/>
  <c r="I39"/>
  <c r="O10" i="28" s="1"/>
  <c r="I132" i="26"/>
  <c r="N32"/>
  <c r="N39"/>
  <c r="T10" i="28" s="1"/>
  <c r="N38" i="26"/>
  <c r="N40"/>
  <c r="N41"/>
  <c r="T12" i="28" s="1"/>
  <c r="N132" i="26"/>
  <c r="N135" s="1"/>
  <c r="G39"/>
  <c r="M10" i="28" s="1"/>
  <c r="G38" i="26"/>
  <c r="G32"/>
  <c r="G40"/>
  <c r="G41"/>
  <c r="M12" i="28" s="1"/>
  <c r="G132" i="26"/>
  <c r="V38"/>
  <c r="V39"/>
  <c r="AB10" i="28" s="1"/>
  <c r="V40" i="26"/>
  <c r="V32"/>
  <c r="V41"/>
  <c r="AB12" i="28" s="1"/>
  <c r="V132" i="26"/>
  <c r="V135" s="1"/>
  <c r="AA24"/>
  <c r="L32"/>
  <c r="L39"/>
  <c r="R10" i="28" s="1"/>
  <c r="L38" i="26"/>
  <c r="L40"/>
  <c r="L41"/>
  <c r="R12" i="28" s="1"/>
  <c r="L132" i="26"/>
  <c r="L135" s="1"/>
  <c r="K32"/>
  <c r="K40"/>
  <c r="K39"/>
  <c r="Q10" i="28" s="1"/>
  <c r="K38" i="26"/>
  <c r="K41"/>
  <c r="Q12" i="28" s="1"/>
  <c r="K132" i="26"/>
  <c r="K135" s="1"/>
  <c r="U38"/>
  <c r="U41"/>
  <c r="AA12" i="28" s="1"/>
  <c r="U32" i="26"/>
  <c r="U40"/>
  <c r="U39"/>
  <c r="AA10" i="28" s="1"/>
  <c r="U132" i="26"/>
  <c r="U135" s="1"/>
  <c r="S41"/>
  <c r="Y12" i="28" s="1"/>
  <c r="S39" i="26"/>
  <c r="Y10" i="28" s="1"/>
  <c r="S40" i="26"/>
  <c r="S38"/>
  <c r="S32"/>
  <c r="S132"/>
  <c r="S135" s="1"/>
  <c r="M39"/>
  <c r="S10" i="28" s="1"/>
  <c r="M40" i="26"/>
  <c r="M38"/>
  <c r="M41"/>
  <c r="S12" i="28" s="1"/>
  <c r="M32" i="26"/>
  <c r="M132"/>
  <c r="M135" s="1"/>
  <c r="T41"/>
  <c r="Z12" i="28" s="1"/>
  <c r="T39" i="26"/>
  <c r="Z10" i="28" s="1"/>
  <c r="T38" i="26"/>
  <c r="T32"/>
  <c r="T40"/>
  <c r="T132"/>
  <c r="T135" s="1"/>
  <c r="F38"/>
  <c r="F41"/>
  <c r="L12" i="28" s="1"/>
  <c r="F40" i="26"/>
  <c r="F32"/>
  <c r="F39"/>
  <c r="L10" i="28" s="1"/>
  <c r="F132" i="26"/>
  <c r="AA24" i="25"/>
  <c r="V43"/>
  <c r="AB8" i="28" s="1"/>
  <c r="V39" i="25"/>
  <c r="AB4" i="28" s="1"/>
  <c r="V40" i="25"/>
  <c r="AB5" i="28" s="1"/>
  <c r="V42" i="25"/>
  <c r="AB7" i="28" s="1"/>
  <c r="V38" i="25"/>
  <c r="V41"/>
  <c r="AB6" i="28" s="1"/>
  <c r="V32" i="25"/>
  <c r="V132"/>
  <c r="V135" s="1"/>
  <c r="U42"/>
  <c r="AA7" i="28" s="1"/>
  <c r="U39" i="25"/>
  <c r="AA4" i="28" s="1"/>
  <c r="U40" i="25"/>
  <c r="AA5" i="28" s="1"/>
  <c r="U41" i="25"/>
  <c r="AA6" i="28" s="1"/>
  <c r="U32" i="25"/>
  <c r="U38"/>
  <c r="U43"/>
  <c r="AA8" i="28" s="1"/>
  <c r="U132" i="25"/>
  <c r="U135" s="1"/>
  <c r="X32"/>
  <c r="X40"/>
  <c r="AD5" i="28" s="1"/>
  <c r="X42" i="25"/>
  <c r="AD7" i="28" s="1"/>
  <c r="X43" i="25"/>
  <c r="AD8" i="28" s="1"/>
  <c r="X38" i="25"/>
  <c r="X39"/>
  <c r="AD4" i="28" s="1"/>
  <c r="X41" i="25"/>
  <c r="AD6" i="28" s="1"/>
  <c r="X132" i="25"/>
  <c r="X135" s="1"/>
  <c r="W40"/>
  <c r="AC5" i="28" s="1"/>
  <c r="W43" i="25"/>
  <c r="AC8" i="28" s="1"/>
  <c r="W41" i="25"/>
  <c r="AC6" i="28" s="1"/>
  <c r="W38" i="25"/>
  <c r="W42"/>
  <c r="AC7" i="28" s="1"/>
  <c r="W32" i="25"/>
  <c r="W39"/>
  <c r="AC4" i="28" s="1"/>
  <c r="W132" i="25"/>
  <c r="W135" s="1"/>
  <c r="K40"/>
  <c r="Q5" i="28" s="1"/>
  <c r="K43" i="25"/>
  <c r="Q8" i="28" s="1"/>
  <c r="K39" i="25"/>
  <c r="Q4" i="28" s="1"/>
  <c r="K38" i="25"/>
  <c r="K41"/>
  <c r="Q6" i="28" s="1"/>
  <c r="K32" i="25"/>
  <c r="K42"/>
  <c r="Q7" i="28" s="1"/>
  <c r="K132" i="25"/>
  <c r="K135" s="1"/>
  <c r="F32"/>
  <c r="F38"/>
  <c r="F43"/>
  <c r="L8" i="28" s="1"/>
  <c r="F41" i="25"/>
  <c r="L6" i="28" s="1"/>
  <c r="F40" i="25"/>
  <c r="L5" i="28" s="1"/>
  <c r="F42" i="25"/>
  <c r="L7" i="28" s="1"/>
  <c r="F39" i="25"/>
  <c r="L4" i="28" s="1"/>
  <c r="F132" i="25"/>
  <c r="J32"/>
  <c r="J41"/>
  <c r="P6" i="28" s="1"/>
  <c r="J43" i="25"/>
  <c r="P8" i="28" s="1"/>
  <c r="J39" i="25"/>
  <c r="P4" i="28" s="1"/>
  <c r="J42" i="25"/>
  <c r="P7" i="28" s="1"/>
  <c r="J38" i="25"/>
  <c r="J40"/>
  <c r="P5" i="28" s="1"/>
  <c r="J132" i="25"/>
  <c r="J135" s="1"/>
  <c r="H39"/>
  <c r="N4" i="28" s="1"/>
  <c r="H40" i="25"/>
  <c r="N5" i="28" s="1"/>
  <c r="H32" i="25"/>
  <c r="H43"/>
  <c r="N8" i="28" s="1"/>
  <c r="H41" i="25"/>
  <c r="N6" i="28" s="1"/>
  <c r="H38" i="25"/>
  <c r="H42"/>
  <c r="N7" i="28" s="1"/>
  <c r="H132" i="25"/>
  <c r="O42"/>
  <c r="U7" i="28" s="1"/>
  <c r="O39" i="25"/>
  <c r="U4" i="28" s="1"/>
  <c r="O32" i="25"/>
  <c r="O38"/>
  <c r="O43"/>
  <c r="U8" i="28" s="1"/>
  <c r="O40" i="25"/>
  <c r="U5" i="28" s="1"/>
  <c r="O41" i="25"/>
  <c r="U6" i="28" s="1"/>
  <c r="O132" i="25"/>
  <c r="O135" s="1"/>
  <c r="T43"/>
  <c r="Z8" i="28" s="1"/>
  <c r="T41" i="25"/>
  <c r="Z6" i="28" s="1"/>
  <c r="T42" i="25"/>
  <c r="Z7" i="28" s="1"/>
  <c r="T38" i="25"/>
  <c r="T39"/>
  <c r="Z4" i="28" s="1"/>
  <c r="T32" i="25"/>
  <c r="T40"/>
  <c r="Z5" i="28" s="1"/>
  <c r="T132" i="25"/>
  <c r="T135" s="1"/>
  <c r="G39"/>
  <c r="M4" i="28" s="1"/>
  <c r="G43" i="25"/>
  <c r="M8" i="28" s="1"/>
  <c r="G42" i="25"/>
  <c r="M7" i="28" s="1"/>
  <c r="G32" i="25"/>
  <c r="G41"/>
  <c r="M6" i="28" s="1"/>
  <c r="G40" i="25"/>
  <c r="M5" i="28" s="1"/>
  <c r="G38" i="25"/>
  <c r="G132"/>
  <c r="N42"/>
  <c r="T7" i="28" s="1"/>
  <c r="N39" i="25"/>
  <c r="T4" i="28" s="1"/>
  <c r="N43" i="25"/>
  <c r="T8" i="28" s="1"/>
  <c r="N38" i="25"/>
  <c r="N41"/>
  <c r="T6" i="28" s="1"/>
  <c r="N32" i="25"/>
  <c r="N40"/>
  <c r="T5" i="28" s="1"/>
  <c r="N132" i="25"/>
  <c r="N135" s="1"/>
  <c r="P32"/>
  <c r="P41"/>
  <c r="V6" i="28" s="1"/>
  <c r="P43" i="25"/>
  <c r="V8" i="28" s="1"/>
  <c r="P42" i="25"/>
  <c r="V7" i="28" s="1"/>
  <c r="P40" i="25"/>
  <c r="V5" i="28" s="1"/>
  <c r="P38" i="25"/>
  <c r="P39"/>
  <c r="V4" i="28" s="1"/>
  <c r="P132" i="25"/>
  <c r="P135" s="1"/>
  <c r="S38"/>
  <c r="S39"/>
  <c r="Y4" i="28" s="1"/>
  <c r="S43" i="25"/>
  <c r="Y8" i="28" s="1"/>
  <c r="S41" i="25"/>
  <c r="Y6" i="28" s="1"/>
  <c r="S40" i="25"/>
  <c r="Y5" i="28" s="1"/>
  <c r="S32" i="25"/>
  <c r="S42"/>
  <c r="Y7" i="28" s="1"/>
  <c r="S132" i="25"/>
  <c r="S135" s="1"/>
  <c r="M43"/>
  <c r="S8" i="28" s="1"/>
  <c r="M38" i="25"/>
  <c r="M40"/>
  <c r="S5" i="28" s="1"/>
  <c r="M39" i="25"/>
  <c r="S4" i="28" s="1"/>
  <c r="M41" i="25"/>
  <c r="S6" i="28" s="1"/>
  <c r="M42" i="25"/>
  <c r="S7" i="28" s="1"/>
  <c r="M32" i="25"/>
  <c r="M132"/>
  <c r="M135" s="1"/>
  <c r="R40"/>
  <c r="X5" i="28" s="1"/>
  <c r="R32" i="25"/>
  <c r="R38"/>
  <c r="R43"/>
  <c r="X8" i="28" s="1"/>
  <c r="R39" i="25"/>
  <c r="X4" i="28" s="1"/>
  <c r="R42" i="25"/>
  <c r="X7" i="28" s="1"/>
  <c r="R41" i="25"/>
  <c r="X6" i="28" s="1"/>
  <c r="R132" i="25"/>
  <c r="R135" s="1"/>
  <c r="Q32"/>
  <c r="Q42"/>
  <c r="W7" i="28" s="1"/>
  <c r="Q40" i="25"/>
  <c r="W5" i="28" s="1"/>
  <c r="Q43" i="25"/>
  <c r="W8" i="28" s="1"/>
  <c r="Q39" i="25"/>
  <c r="W4" i="28" s="1"/>
  <c r="Q38" i="25"/>
  <c r="Q41"/>
  <c r="W6" i="28" s="1"/>
  <c r="Q132" i="25"/>
  <c r="Q135" s="1"/>
  <c r="L39"/>
  <c r="R4" i="28" s="1"/>
  <c r="L40" i="25"/>
  <c r="R5" i="28" s="1"/>
  <c r="L43" i="25"/>
  <c r="R8" i="28" s="1"/>
  <c r="L42" i="25"/>
  <c r="R7" i="28" s="1"/>
  <c r="L41" i="25"/>
  <c r="R6" i="28" s="1"/>
  <c r="L32" i="25"/>
  <c r="L38"/>
  <c r="L132"/>
  <c r="L135" s="1"/>
  <c r="I38"/>
  <c r="I42"/>
  <c r="O7" i="28" s="1"/>
  <c r="I39" i="25"/>
  <c r="O4" i="28" s="1"/>
  <c r="I40" i="25"/>
  <c r="O5" i="28" s="1"/>
  <c r="I32" i="25"/>
  <c r="I41"/>
  <c r="O6" i="28" s="1"/>
  <c r="I43" i="25"/>
  <c r="O8" i="28" s="1"/>
  <c r="I132" i="25"/>
  <c r="E38"/>
  <c r="E43"/>
  <c r="E32"/>
  <c r="E39"/>
  <c r="E41"/>
  <c r="E42"/>
  <c r="AA29"/>
  <c r="E40"/>
  <c r="E132"/>
  <c r="H65" i="20" l="1"/>
  <c r="H102"/>
  <c r="N19" i="28"/>
  <c r="Q97" i="20"/>
  <c r="Q90"/>
  <c r="Q94"/>
  <c r="Q131" s="1"/>
  <c r="Q100"/>
  <c r="Q81"/>
  <c r="Q118" s="1"/>
  <c r="Q85"/>
  <c r="Q122" s="1"/>
  <c r="Q88"/>
  <c r="W21" i="28"/>
  <c r="Q91" i="20"/>
  <c r="Q87"/>
  <c r="Q124" s="1"/>
  <c r="Q86"/>
  <c r="Q96"/>
  <c r="Q99"/>
  <c r="Q84"/>
  <c r="Q82"/>
  <c r="Q119" s="1"/>
  <c r="Q93"/>
  <c r="Q98"/>
  <c r="Q135" s="1"/>
  <c r="Q89"/>
  <c r="Q126" s="1"/>
  <c r="Q95"/>
  <c r="Q132" s="1"/>
  <c r="Q92"/>
  <c r="Q129" s="1"/>
  <c r="Q101"/>
  <c r="Q138" s="1"/>
  <c r="Q83"/>
  <c r="Q120" s="1"/>
  <c r="J88"/>
  <c r="J125" s="1"/>
  <c r="J86"/>
  <c r="J82"/>
  <c r="J84"/>
  <c r="J96"/>
  <c r="J87"/>
  <c r="J124" s="1"/>
  <c r="J99"/>
  <c r="J94"/>
  <c r="J131" s="1"/>
  <c r="J93"/>
  <c r="J90"/>
  <c r="J100"/>
  <c r="J137" s="1"/>
  <c r="J97"/>
  <c r="J134" s="1"/>
  <c r="J92"/>
  <c r="J129" s="1"/>
  <c r="J85"/>
  <c r="J81"/>
  <c r="J118" s="1"/>
  <c r="J83"/>
  <c r="J120" s="1"/>
  <c r="J89"/>
  <c r="J126" s="1"/>
  <c r="J91"/>
  <c r="J128" s="1"/>
  <c r="J101"/>
  <c r="J138" s="1"/>
  <c r="J98"/>
  <c r="J135" s="1"/>
  <c r="J95"/>
  <c r="P21" i="28"/>
  <c r="E92" i="20"/>
  <c r="K22" i="28"/>
  <c r="O65" i="20"/>
  <c r="O102"/>
  <c r="U19" i="28"/>
  <c r="I88" i="20"/>
  <c r="I94"/>
  <c r="I131" s="1"/>
  <c r="I97"/>
  <c r="I85"/>
  <c r="I92"/>
  <c r="I129" s="1"/>
  <c r="I83"/>
  <c r="I120" s="1"/>
  <c r="I93"/>
  <c r="I89"/>
  <c r="O21" i="28"/>
  <c r="I81" i="20"/>
  <c r="I118" s="1"/>
  <c r="I82"/>
  <c r="I91"/>
  <c r="I128" s="1"/>
  <c r="I96"/>
  <c r="I133" s="1"/>
  <c r="I95"/>
  <c r="I132" s="1"/>
  <c r="I100"/>
  <c r="I99"/>
  <c r="I98"/>
  <c r="I135" s="1"/>
  <c r="I101"/>
  <c r="I138" s="1"/>
  <c r="I90"/>
  <c r="I84"/>
  <c r="I87"/>
  <c r="I124" s="1"/>
  <c r="I86"/>
  <c r="I123" s="1"/>
  <c r="R65"/>
  <c r="X19" i="28"/>
  <c r="R102" i="20"/>
  <c r="R139" s="1"/>
  <c r="P65"/>
  <c r="V19" i="28"/>
  <c r="P102" i="20"/>
  <c r="O87"/>
  <c r="O83"/>
  <c r="O120" s="1"/>
  <c r="O90"/>
  <c r="O94"/>
  <c r="O131" s="1"/>
  <c r="O91"/>
  <c r="O128" s="1"/>
  <c r="O81"/>
  <c r="O118" s="1"/>
  <c r="O85"/>
  <c r="O82"/>
  <c r="O96"/>
  <c r="O88"/>
  <c r="O101"/>
  <c r="O97"/>
  <c r="O86"/>
  <c r="O123" s="1"/>
  <c r="O92"/>
  <c r="O93"/>
  <c r="O100"/>
  <c r="O89"/>
  <c r="O126" s="1"/>
  <c r="O84"/>
  <c r="O121" s="1"/>
  <c r="U21" i="28"/>
  <c r="O99" i="20"/>
  <c r="O95"/>
  <c r="O132" s="1"/>
  <c r="O98"/>
  <c r="O135" s="1"/>
  <c r="K86"/>
  <c r="K88"/>
  <c r="K95"/>
  <c r="K132" s="1"/>
  <c r="K81"/>
  <c r="K118" s="1"/>
  <c r="K85"/>
  <c r="K97"/>
  <c r="K134" s="1"/>
  <c r="K98"/>
  <c r="K135" s="1"/>
  <c r="K99"/>
  <c r="K91"/>
  <c r="K93"/>
  <c r="Q21" i="28"/>
  <c r="K89" i="20"/>
  <c r="K126" s="1"/>
  <c r="K96"/>
  <c r="K87"/>
  <c r="K124" s="1"/>
  <c r="K92"/>
  <c r="K129" s="1"/>
  <c r="K90"/>
  <c r="K127" s="1"/>
  <c r="K100"/>
  <c r="K84"/>
  <c r="K121" s="1"/>
  <c r="K101"/>
  <c r="K138" s="1"/>
  <c r="K82"/>
  <c r="K119" s="1"/>
  <c r="K83"/>
  <c r="K94"/>
  <c r="K131" s="1"/>
  <c r="M102"/>
  <c r="M139" s="1"/>
  <c r="M65"/>
  <c r="S19" i="28"/>
  <c r="F95" i="20"/>
  <c r="F85"/>
  <c r="F82"/>
  <c r="F96"/>
  <c r="F100"/>
  <c r="F137" s="1"/>
  <c r="F83"/>
  <c r="F120" s="1"/>
  <c r="F89"/>
  <c r="F86"/>
  <c r="F93"/>
  <c r="F81"/>
  <c r="F118" s="1"/>
  <c r="F90"/>
  <c r="F127" s="1"/>
  <c r="F84"/>
  <c r="L21" i="28"/>
  <c r="F88" i="20"/>
  <c r="F125" s="1"/>
  <c r="F91"/>
  <c r="F128" s="1"/>
  <c r="F101"/>
  <c r="F92"/>
  <c r="F98"/>
  <c r="F135" s="1"/>
  <c r="F97"/>
  <c r="F134" s="1"/>
  <c r="F99"/>
  <c r="F87"/>
  <c r="F124" s="1"/>
  <c r="F94"/>
  <c r="N21" i="28"/>
  <c r="H85" i="20"/>
  <c r="H100"/>
  <c r="H82"/>
  <c r="H119" s="1"/>
  <c r="H84"/>
  <c r="H121" s="1"/>
  <c r="H91"/>
  <c r="H88"/>
  <c r="H96"/>
  <c r="H133" s="1"/>
  <c r="H90"/>
  <c r="H93"/>
  <c r="H95"/>
  <c r="H86"/>
  <c r="H123" s="1"/>
  <c r="H89"/>
  <c r="H126" s="1"/>
  <c r="H92"/>
  <c r="H129" s="1"/>
  <c r="H99"/>
  <c r="H87"/>
  <c r="H124" s="1"/>
  <c r="H98"/>
  <c r="H135" s="1"/>
  <c r="H81"/>
  <c r="H118" s="1"/>
  <c r="H94"/>
  <c r="H131" s="1"/>
  <c r="H101"/>
  <c r="H138" s="1"/>
  <c r="H97"/>
  <c r="H83"/>
  <c r="I65"/>
  <c r="O19" i="28"/>
  <c r="I102" i="20"/>
  <c r="I139" s="1"/>
  <c r="J102"/>
  <c r="J139" s="1"/>
  <c r="P19" i="28"/>
  <c r="J65" i="20"/>
  <c r="P88"/>
  <c r="P85"/>
  <c r="P89"/>
  <c r="P95"/>
  <c r="P132" s="1"/>
  <c r="P98"/>
  <c r="P135" s="1"/>
  <c r="P97"/>
  <c r="P96"/>
  <c r="P87"/>
  <c r="P124" s="1"/>
  <c r="P83"/>
  <c r="P94"/>
  <c r="P99"/>
  <c r="P81"/>
  <c r="P118" s="1"/>
  <c r="P82"/>
  <c r="V21" i="28"/>
  <c r="P86" i="20"/>
  <c r="P123" s="1"/>
  <c r="P93"/>
  <c r="P130" s="1"/>
  <c r="P101"/>
  <c r="P91"/>
  <c r="P92"/>
  <c r="P129" s="1"/>
  <c r="P90"/>
  <c r="P127" s="1"/>
  <c r="P100"/>
  <c r="P137" s="1"/>
  <c r="P84"/>
  <c r="S102"/>
  <c r="S65"/>
  <c r="Y19" i="28"/>
  <c r="S84" i="20"/>
  <c r="S97"/>
  <c r="S94"/>
  <c r="S131" s="1"/>
  <c r="S101"/>
  <c r="S81"/>
  <c r="S118" s="1"/>
  <c r="S92"/>
  <c r="S83"/>
  <c r="S120" s="1"/>
  <c r="S95"/>
  <c r="S87"/>
  <c r="S99"/>
  <c r="Y21" i="28"/>
  <c r="S91" i="20"/>
  <c r="S128" s="1"/>
  <c r="S90"/>
  <c r="S88"/>
  <c r="S125" s="1"/>
  <c r="S100"/>
  <c r="S137" s="1"/>
  <c r="S93"/>
  <c r="S130" s="1"/>
  <c r="S89"/>
  <c r="S82"/>
  <c r="S119" s="1"/>
  <c r="S98"/>
  <c r="S135" s="1"/>
  <c r="S86"/>
  <c r="S123" s="1"/>
  <c r="S85"/>
  <c r="S122" s="1"/>
  <c r="S96"/>
  <c r="M84"/>
  <c r="M94"/>
  <c r="M99"/>
  <c r="M100"/>
  <c r="M137" s="1"/>
  <c r="M81"/>
  <c r="M118" s="1"/>
  <c r="M96"/>
  <c r="S21" i="28"/>
  <c r="M82" i="20"/>
  <c r="M85"/>
  <c r="M122" s="1"/>
  <c r="M92"/>
  <c r="M89"/>
  <c r="M97"/>
  <c r="M83"/>
  <c r="M120" s="1"/>
  <c r="M91"/>
  <c r="M86"/>
  <c r="M87"/>
  <c r="M124" s="1"/>
  <c r="M88"/>
  <c r="M125" s="1"/>
  <c r="M93"/>
  <c r="M130" s="1"/>
  <c r="M101"/>
  <c r="M98"/>
  <c r="M90"/>
  <c r="M127" s="1"/>
  <c r="M95"/>
  <c r="M132" s="1"/>
  <c r="R98"/>
  <c r="R94"/>
  <c r="R91"/>
  <c r="R84"/>
  <c r="R121" s="1"/>
  <c r="R97"/>
  <c r="R93"/>
  <c r="R130" s="1"/>
  <c r="R87"/>
  <c r="R124" s="1"/>
  <c r="R101"/>
  <c r="R138" s="1"/>
  <c r="R92"/>
  <c r="R82"/>
  <c r="R85"/>
  <c r="R122" s="1"/>
  <c r="R95"/>
  <c r="R132" s="1"/>
  <c r="R83"/>
  <c r="R81"/>
  <c r="R118" s="1"/>
  <c r="X21" i="28"/>
  <c r="R89" i="20"/>
  <c r="R100"/>
  <c r="R99"/>
  <c r="R136" s="1"/>
  <c r="R90"/>
  <c r="R127" s="1"/>
  <c r="R96"/>
  <c r="R133" s="1"/>
  <c r="R86"/>
  <c r="R88"/>
  <c r="G89"/>
  <c r="G126" s="1"/>
  <c r="G88"/>
  <c r="G96"/>
  <c r="G81"/>
  <c r="G118" s="1"/>
  <c r="G99"/>
  <c r="G87"/>
  <c r="G124" s="1"/>
  <c r="G91"/>
  <c r="G82"/>
  <c r="G119" s="1"/>
  <c r="G101"/>
  <c r="G138" s="1"/>
  <c r="G92"/>
  <c r="G129" s="1"/>
  <c r="G86"/>
  <c r="G84"/>
  <c r="G95"/>
  <c r="G132" s="1"/>
  <c r="G90"/>
  <c r="M21" i="28"/>
  <c r="G83" i="20"/>
  <c r="G120" s="1"/>
  <c r="G97"/>
  <c r="G134" s="1"/>
  <c r="G93"/>
  <c r="G130" s="1"/>
  <c r="G85"/>
  <c r="G94"/>
  <c r="G98"/>
  <c r="G135" s="1"/>
  <c r="G100"/>
  <c r="N102"/>
  <c r="T19" i="28"/>
  <c r="N65" i="20"/>
  <c r="W19" i="28"/>
  <c r="Q65" i="20"/>
  <c r="Q102"/>
  <c r="Q139" s="1"/>
  <c r="R19" i="28"/>
  <c r="L65" i="20"/>
  <c r="L102"/>
  <c r="K19" i="28"/>
  <c r="E65" i="20"/>
  <c r="E66" s="1"/>
  <c r="E102"/>
  <c r="E100"/>
  <c r="E84"/>
  <c r="K21" i="28"/>
  <c r="E95" i="20"/>
  <c r="E93"/>
  <c r="E130" s="1"/>
  <c r="E169" s="1"/>
  <c r="E82"/>
  <c r="E88"/>
  <c r="E125" s="1"/>
  <c r="E164" s="1"/>
  <c r="E98"/>
  <c r="E91"/>
  <c r="E86"/>
  <c r="E89"/>
  <c r="E126" s="1"/>
  <c r="E165" s="1"/>
  <c r="E85"/>
  <c r="E90"/>
  <c r="E83"/>
  <c r="E81"/>
  <c r="E118" s="1"/>
  <c r="E101"/>
  <c r="E138" s="1"/>
  <c r="E177" s="1"/>
  <c r="E97"/>
  <c r="E87"/>
  <c r="E124" s="1"/>
  <c r="E163" s="1"/>
  <c r="E99"/>
  <c r="E136" s="1"/>
  <c r="E175" s="1"/>
  <c r="E94"/>
  <c r="E131" s="1"/>
  <c r="E170" s="1"/>
  <c r="E96"/>
  <c r="G65"/>
  <c r="M19" i="28"/>
  <c r="G102" i="20"/>
  <c r="K65"/>
  <c r="K102"/>
  <c r="Q19" i="28"/>
  <c r="N90" i="20"/>
  <c r="N95"/>
  <c r="N94"/>
  <c r="N89"/>
  <c r="N126" s="1"/>
  <c r="N82"/>
  <c r="N119" s="1"/>
  <c r="N86"/>
  <c r="N96"/>
  <c r="N133" s="1"/>
  <c r="T21" i="28"/>
  <c r="N99" i="20"/>
  <c r="N136" s="1"/>
  <c r="N81"/>
  <c r="N118" s="1"/>
  <c r="N100"/>
  <c r="N93"/>
  <c r="N130" s="1"/>
  <c r="N83"/>
  <c r="N120" s="1"/>
  <c r="N98"/>
  <c r="N97"/>
  <c r="N134" s="1"/>
  <c r="N87"/>
  <c r="N124" s="1"/>
  <c r="N92"/>
  <c r="N129" s="1"/>
  <c r="N101"/>
  <c r="N91"/>
  <c r="N84"/>
  <c r="N121" s="1"/>
  <c r="N88"/>
  <c r="N85"/>
  <c r="L19" i="28"/>
  <c r="F65" i="20"/>
  <c r="F102"/>
  <c r="F139" s="1"/>
  <c r="L100"/>
  <c r="L92"/>
  <c r="L98"/>
  <c r="L93"/>
  <c r="L130" s="1"/>
  <c r="L84"/>
  <c r="L90"/>
  <c r="L127" s="1"/>
  <c r="R21" i="28"/>
  <c r="L94" i="20"/>
  <c r="L131" s="1"/>
  <c r="L88"/>
  <c r="L81"/>
  <c r="L118" s="1"/>
  <c r="L96"/>
  <c r="L133" s="1"/>
  <c r="L87"/>
  <c r="L124" s="1"/>
  <c r="L86"/>
  <c r="L101"/>
  <c r="L138" s="1"/>
  <c r="L82"/>
  <c r="L119" s="1"/>
  <c r="L91"/>
  <c r="L128" s="1"/>
  <c r="L99"/>
  <c r="L83"/>
  <c r="L97"/>
  <c r="L85"/>
  <c r="L122" s="1"/>
  <c r="L89"/>
  <c r="L126" s="1"/>
  <c r="L95"/>
  <c r="M13" i="28"/>
  <c r="G93" i="17"/>
  <c r="G130" s="1"/>
  <c r="G94"/>
  <c r="G96"/>
  <c r="G81"/>
  <c r="G118" s="1"/>
  <c r="G101"/>
  <c r="G138" s="1"/>
  <c r="G85"/>
  <c r="G99"/>
  <c r="G102"/>
  <c r="G139" s="1"/>
  <c r="G86"/>
  <c r="G123" s="1"/>
  <c r="G87"/>
  <c r="G98"/>
  <c r="G65"/>
  <c r="G97"/>
  <c r="G134" s="1"/>
  <c r="G82"/>
  <c r="G92"/>
  <c r="G88"/>
  <c r="G125" s="1"/>
  <c r="G91"/>
  <c r="G128" s="1"/>
  <c r="G83"/>
  <c r="G120" s="1"/>
  <c r="G90"/>
  <c r="G95"/>
  <c r="G132" s="1"/>
  <c r="G84"/>
  <c r="G121" s="1"/>
  <c r="G100"/>
  <c r="G89"/>
  <c r="P92"/>
  <c r="P85"/>
  <c r="P122" s="1"/>
  <c r="P93"/>
  <c r="P83"/>
  <c r="P102"/>
  <c r="P139" s="1"/>
  <c r="P100"/>
  <c r="P89"/>
  <c r="P101"/>
  <c r="P91"/>
  <c r="V13" i="28"/>
  <c r="P96" i="17"/>
  <c r="P81"/>
  <c r="P118" s="1"/>
  <c r="P99"/>
  <c r="P95"/>
  <c r="P88"/>
  <c r="P86"/>
  <c r="P98"/>
  <c r="P135" s="1"/>
  <c r="P94"/>
  <c r="P131" s="1"/>
  <c r="P82"/>
  <c r="P97"/>
  <c r="P134" s="1"/>
  <c r="P90"/>
  <c r="P127" s="1"/>
  <c r="P87"/>
  <c r="P124" s="1"/>
  <c r="P84"/>
  <c r="P65"/>
  <c r="R84"/>
  <c r="R102"/>
  <c r="R99"/>
  <c r="R81"/>
  <c r="R118" s="1"/>
  <c r="R85"/>
  <c r="R122" s="1"/>
  <c r="R87"/>
  <c r="R124" s="1"/>
  <c r="R88"/>
  <c r="R95"/>
  <c r="R90"/>
  <c r="R96"/>
  <c r="R133" s="1"/>
  <c r="X13" i="28"/>
  <c r="R101" i="17"/>
  <c r="R91"/>
  <c r="R94"/>
  <c r="R97"/>
  <c r="R86"/>
  <c r="R98"/>
  <c r="R93"/>
  <c r="R130" s="1"/>
  <c r="R92"/>
  <c r="R82"/>
  <c r="R119" s="1"/>
  <c r="R83"/>
  <c r="R100"/>
  <c r="R137" s="1"/>
  <c r="R65"/>
  <c r="R89"/>
  <c r="F81"/>
  <c r="F118" s="1"/>
  <c r="L13" i="28"/>
  <c r="F96" i="17"/>
  <c r="F97"/>
  <c r="F134" s="1"/>
  <c r="F88"/>
  <c r="F125" s="1"/>
  <c r="F84"/>
  <c r="F121" s="1"/>
  <c r="F100"/>
  <c r="F99"/>
  <c r="F92"/>
  <c r="F129" s="1"/>
  <c r="F101"/>
  <c r="F138" s="1"/>
  <c r="F65"/>
  <c r="F83"/>
  <c r="F93"/>
  <c r="F98"/>
  <c r="F135" s="1"/>
  <c r="F86"/>
  <c r="F94"/>
  <c r="F89"/>
  <c r="F126" s="1"/>
  <c r="F90"/>
  <c r="F87"/>
  <c r="F124" s="1"/>
  <c r="F85"/>
  <c r="F82"/>
  <c r="F119" s="1"/>
  <c r="F102"/>
  <c r="F139" s="1"/>
  <c r="F95"/>
  <c r="F91"/>
  <c r="Q97"/>
  <c r="Q134" s="1"/>
  <c r="Q88"/>
  <c r="Q101"/>
  <c r="Q102"/>
  <c r="Q139" s="1"/>
  <c r="Q86"/>
  <c r="Q123" s="1"/>
  <c r="Q89"/>
  <c r="Q126" s="1"/>
  <c r="Q94"/>
  <c r="Q90"/>
  <c r="Q92"/>
  <c r="Q129" s="1"/>
  <c r="Q82"/>
  <c r="Q98"/>
  <c r="Q99"/>
  <c r="Q136" s="1"/>
  <c r="Q81"/>
  <c r="Q118" s="1"/>
  <c r="Q95"/>
  <c r="Q132" s="1"/>
  <c r="Q84"/>
  <c r="Q96"/>
  <c r="Q87"/>
  <c r="Q124" s="1"/>
  <c r="Q65"/>
  <c r="Q83"/>
  <c r="Q100"/>
  <c r="Q137" s="1"/>
  <c r="W13" i="28"/>
  <c r="Q93" i="17"/>
  <c r="Q91"/>
  <c r="Q85"/>
  <c r="Q122" s="1"/>
  <c r="L99"/>
  <c r="L136" s="1"/>
  <c r="L87"/>
  <c r="L90"/>
  <c r="R13" i="28"/>
  <c r="L86" i="17"/>
  <c r="L82"/>
  <c r="L89"/>
  <c r="L97"/>
  <c r="L85"/>
  <c r="L122" s="1"/>
  <c r="L96"/>
  <c r="L133" s="1"/>
  <c r="L102"/>
  <c r="L84"/>
  <c r="L100"/>
  <c r="L137" s="1"/>
  <c r="L81"/>
  <c r="L118" s="1"/>
  <c r="L95"/>
  <c r="L91"/>
  <c r="L128" s="1"/>
  <c r="L83"/>
  <c r="L120" s="1"/>
  <c r="L94"/>
  <c r="L131" s="1"/>
  <c r="L93"/>
  <c r="L101"/>
  <c r="L88"/>
  <c r="L125" s="1"/>
  <c r="L65"/>
  <c r="L98"/>
  <c r="L92"/>
  <c r="L129" s="1"/>
  <c r="N82"/>
  <c r="N119" s="1"/>
  <c r="N83"/>
  <c r="N95"/>
  <c r="N84"/>
  <c r="N96"/>
  <c r="N133" s="1"/>
  <c r="N65"/>
  <c r="N91"/>
  <c r="N81"/>
  <c r="N118" s="1"/>
  <c r="N94"/>
  <c r="T13" i="28"/>
  <c r="N90" i="17"/>
  <c r="N97"/>
  <c r="N93"/>
  <c r="N130" s="1"/>
  <c r="N92"/>
  <c r="N129" s="1"/>
  <c r="N99"/>
  <c r="N89"/>
  <c r="N101"/>
  <c r="N138" s="1"/>
  <c r="N100"/>
  <c r="N137" s="1"/>
  <c r="N86"/>
  <c r="N85"/>
  <c r="N122" s="1"/>
  <c r="N102"/>
  <c r="N139" s="1"/>
  <c r="N98"/>
  <c r="N135" s="1"/>
  <c r="N87"/>
  <c r="N124" s="1"/>
  <c r="N88"/>
  <c r="N125" s="1"/>
  <c r="J90"/>
  <c r="J127" s="1"/>
  <c r="J84"/>
  <c r="J121" s="1"/>
  <c r="J101"/>
  <c r="J92"/>
  <c r="J86"/>
  <c r="J123" s="1"/>
  <c r="J65"/>
  <c r="P13" i="28"/>
  <c r="J89" i="17"/>
  <c r="J82"/>
  <c r="J119" s="1"/>
  <c r="J87"/>
  <c r="J81"/>
  <c r="J118" s="1"/>
  <c r="J93"/>
  <c r="J130" s="1"/>
  <c r="J100"/>
  <c r="J137" s="1"/>
  <c r="J96"/>
  <c r="J133" s="1"/>
  <c r="J91"/>
  <c r="J95"/>
  <c r="J97"/>
  <c r="J134" s="1"/>
  <c r="J102"/>
  <c r="J139" s="1"/>
  <c r="J99"/>
  <c r="J85"/>
  <c r="J98"/>
  <c r="J135" s="1"/>
  <c r="J88"/>
  <c r="J125" s="1"/>
  <c r="J94"/>
  <c r="J83"/>
  <c r="S83"/>
  <c r="S120" s="1"/>
  <c r="S93"/>
  <c r="S84"/>
  <c r="S92"/>
  <c r="S129" s="1"/>
  <c r="S81"/>
  <c r="S118" s="1"/>
  <c r="S88"/>
  <c r="S125" s="1"/>
  <c r="Y13" i="28"/>
  <c r="S96" i="17"/>
  <c r="S102"/>
  <c r="S139" s="1"/>
  <c r="S90"/>
  <c r="S91"/>
  <c r="S94"/>
  <c r="S86"/>
  <c r="S82"/>
  <c r="S97"/>
  <c r="S100"/>
  <c r="S89"/>
  <c r="S126" s="1"/>
  <c r="S98"/>
  <c r="S135" s="1"/>
  <c r="S87"/>
  <c r="S95"/>
  <c r="S132" s="1"/>
  <c r="S99"/>
  <c r="S136" s="1"/>
  <c r="S65"/>
  <c r="S101"/>
  <c r="S85"/>
  <c r="M81"/>
  <c r="M118" s="1"/>
  <c r="S13" i="28"/>
  <c r="M83" i="17"/>
  <c r="M100"/>
  <c r="M89"/>
  <c r="M126" s="1"/>
  <c r="M99"/>
  <c r="M136" s="1"/>
  <c r="M95"/>
  <c r="M98"/>
  <c r="M92"/>
  <c r="M129" s="1"/>
  <c r="M87"/>
  <c r="M124" s="1"/>
  <c r="M102"/>
  <c r="M93"/>
  <c r="M82"/>
  <c r="M119" s="1"/>
  <c r="M90"/>
  <c r="M85"/>
  <c r="M94"/>
  <c r="M131" s="1"/>
  <c r="M65"/>
  <c r="M91"/>
  <c r="M128" s="1"/>
  <c r="M86"/>
  <c r="M123" s="1"/>
  <c r="M96"/>
  <c r="M133" s="1"/>
  <c r="M97"/>
  <c r="M134" s="1"/>
  <c r="M101"/>
  <c r="M138" s="1"/>
  <c r="M84"/>
  <c r="M121" s="1"/>
  <c r="M88"/>
  <c r="O81"/>
  <c r="O118" s="1"/>
  <c r="O97"/>
  <c r="U13" i="28"/>
  <c r="O83" i="17"/>
  <c r="O92"/>
  <c r="O129" s="1"/>
  <c r="O94"/>
  <c r="O131" s="1"/>
  <c r="O85"/>
  <c r="O87"/>
  <c r="O124" s="1"/>
  <c r="O100"/>
  <c r="O99"/>
  <c r="O102"/>
  <c r="O91"/>
  <c r="O90"/>
  <c r="O127" s="1"/>
  <c r="O89"/>
  <c r="O126" s="1"/>
  <c r="O86"/>
  <c r="O123" s="1"/>
  <c r="O93"/>
  <c r="O65"/>
  <c r="O96"/>
  <c r="O88"/>
  <c r="O95"/>
  <c r="O98"/>
  <c r="O135" s="1"/>
  <c r="O84"/>
  <c r="O121" s="1"/>
  <c r="O82"/>
  <c r="O101"/>
  <c r="O13" i="28"/>
  <c r="I90" i="17"/>
  <c r="I127" s="1"/>
  <c r="I94"/>
  <c r="I101"/>
  <c r="I87"/>
  <c r="I124" s="1"/>
  <c r="I98"/>
  <c r="I95"/>
  <c r="I132" s="1"/>
  <c r="I85"/>
  <c r="I83"/>
  <c r="I120" s="1"/>
  <c r="I102"/>
  <c r="I139" s="1"/>
  <c r="I86"/>
  <c r="I82"/>
  <c r="I88"/>
  <c r="I125" s="1"/>
  <c r="I81"/>
  <c r="I118" s="1"/>
  <c r="I92"/>
  <c r="I89"/>
  <c r="I100"/>
  <c r="I97"/>
  <c r="I134" s="1"/>
  <c r="I65"/>
  <c r="I84"/>
  <c r="I99"/>
  <c r="I136" s="1"/>
  <c r="I93"/>
  <c r="I130" s="1"/>
  <c r="I91"/>
  <c r="I96"/>
  <c r="I133" s="1"/>
  <c r="E99"/>
  <c r="E136" s="1"/>
  <c r="E175" s="1"/>
  <c r="E92"/>
  <c r="E101"/>
  <c r="E95"/>
  <c r="E132" s="1"/>
  <c r="E171" s="1"/>
  <c r="E84"/>
  <c r="E121" s="1"/>
  <c r="E160" s="1"/>
  <c r="F160" s="1"/>
  <c r="G160" s="1"/>
  <c r="H160" s="1"/>
  <c r="E65"/>
  <c r="E66" s="1"/>
  <c r="F66" s="1"/>
  <c r="E88"/>
  <c r="E85"/>
  <c r="E81"/>
  <c r="E118" s="1"/>
  <c r="E91"/>
  <c r="E128" s="1"/>
  <c r="E167" s="1"/>
  <c r="E94"/>
  <c r="E87"/>
  <c r="K13" i="28"/>
  <c r="E86" i="17"/>
  <c r="E123" s="1"/>
  <c r="E162" s="1"/>
  <c r="E90"/>
  <c r="E102"/>
  <c r="E139" s="1"/>
  <c r="E178" s="1"/>
  <c r="E97"/>
  <c r="E134" s="1"/>
  <c r="E173" s="1"/>
  <c r="F173" s="1"/>
  <c r="G173" s="1"/>
  <c r="H173" s="1"/>
  <c r="I173" s="1"/>
  <c r="J173" s="1"/>
  <c r="K173" s="1"/>
  <c r="E82"/>
  <c r="E93"/>
  <c r="E89"/>
  <c r="E126" s="1"/>
  <c r="E165" s="1"/>
  <c r="E100"/>
  <c r="E137" s="1"/>
  <c r="E176" s="1"/>
  <c r="E98"/>
  <c r="E83"/>
  <c r="E96"/>
  <c r="E133" s="1"/>
  <c r="E172" s="1"/>
  <c r="K94"/>
  <c r="K131" s="1"/>
  <c r="K102"/>
  <c r="K101"/>
  <c r="K81"/>
  <c r="K118" s="1"/>
  <c r="K83"/>
  <c r="K85"/>
  <c r="K122" s="1"/>
  <c r="K93"/>
  <c r="K96"/>
  <c r="Q13" i="28"/>
  <c r="K86" i="17"/>
  <c r="K123" s="1"/>
  <c r="K99"/>
  <c r="K89"/>
  <c r="K100"/>
  <c r="K137" s="1"/>
  <c r="K95"/>
  <c r="K92"/>
  <c r="K84"/>
  <c r="K91"/>
  <c r="K128" s="1"/>
  <c r="K88"/>
  <c r="K87"/>
  <c r="K65"/>
  <c r="K82"/>
  <c r="K119" s="1"/>
  <c r="K97"/>
  <c r="K134" s="1"/>
  <c r="K90"/>
  <c r="K98"/>
  <c r="H100"/>
  <c r="H137" s="1"/>
  <c r="H65"/>
  <c r="H83"/>
  <c r="H88"/>
  <c r="H86"/>
  <c r="H123" s="1"/>
  <c r="N13" i="28"/>
  <c r="H93" i="17"/>
  <c r="H92"/>
  <c r="H102"/>
  <c r="H139" s="1"/>
  <c r="H97"/>
  <c r="H134" s="1"/>
  <c r="H84"/>
  <c r="H121" s="1"/>
  <c r="H96"/>
  <c r="H91"/>
  <c r="H128" s="1"/>
  <c r="H101"/>
  <c r="H81"/>
  <c r="H118" s="1"/>
  <c r="H90"/>
  <c r="H87"/>
  <c r="H124" s="1"/>
  <c r="H85"/>
  <c r="H99"/>
  <c r="H94"/>
  <c r="H82"/>
  <c r="H119" s="1"/>
  <c r="H89"/>
  <c r="H126" s="1"/>
  <c r="H98"/>
  <c r="H95"/>
  <c r="H132" s="1"/>
  <c r="L9" i="28"/>
  <c r="F82" i="26"/>
  <c r="F45"/>
  <c r="T82"/>
  <c r="T45"/>
  <c r="Z9" i="28"/>
  <c r="S61" i="26"/>
  <c r="S98" s="1"/>
  <c r="S69"/>
  <c r="S81"/>
  <c r="S70"/>
  <c r="S74"/>
  <c r="S63"/>
  <c r="S65"/>
  <c r="S102" s="1"/>
  <c r="S80"/>
  <c r="S66"/>
  <c r="S68"/>
  <c r="S71"/>
  <c r="S79"/>
  <c r="Y11" i="28"/>
  <c r="S75" i="26"/>
  <c r="S67"/>
  <c r="S104" s="1"/>
  <c r="S73"/>
  <c r="S72"/>
  <c r="S64"/>
  <c r="S101" s="1"/>
  <c r="S76"/>
  <c r="S113" s="1"/>
  <c r="S62"/>
  <c r="S78"/>
  <c r="S77"/>
  <c r="U45"/>
  <c r="U82"/>
  <c r="AA9" i="28"/>
  <c r="V21" i="20"/>
  <c r="G135" i="26"/>
  <c r="G45"/>
  <c r="M9" i="28"/>
  <c r="G82" i="26"/>
  <c r="N64"/>
  <c r="N70"/>
  <c r="N80"/>
  <c r="N72"/>
  <c r="N79"/>
  <c r="T11" i="28"/>
  <c r="N76" i="26"/>
  <c r="N65"/>
  <c r="N61"/>
  <c r="N98" s="1"/>
  <c r="N74"/>
  <c r="N77"/>
  <c r="N114" s="1"/>
  <c r="N66"/>
  <c r="N103" s="1"/>
  <c r="N78"/>
  <c r="N115" s="1"/>
  <c r="N63"/>
  <c r="N71"/>
  <c r="N68"/>
  <c r="N69"/>
  <c r="N106" s="1"/>
  <c r="N75"/>
  <c r="N112" s="1"/>
  <c r="N73"/>
  <c r="N67"/>
  <c r="N104" s="1"/>
  <c r="N62"/>
  <c r="N99" s="1"/>
  <c r="N81"/>
  <c r="I135"/>
  <c r="X21" i="20"/>
  <c r="W11" i="28"/>
  <c r="Q73" i="26"/>
  <c r="Q74"/>
  <c r="Q79"/>
  <c r="Q70"/>
  <c r="Q77"/>
  <c r="Q80"/>
  <c r="Q63"/>
  <c r="Q67"/>
  <c r="Q104" s="1"/>
  <c r="Q62"/>
  <c r="Q64"/>
  <c r="Q66"/>
  <c r="Q75"/>
  <c r="Q112" s="1"/>
  <c r="Q81"/>
  <c r="Q76"/>
  <c r="Q78"/>
  <c r="Q69"/>
  <c r="Q106" s="1"/>
  <c r="Q65"/>
  <c r="Q71"/>
  <c r="Q68"/>
  <c r="Q61"/>
  <c r="Q98" s="1"/>
  <c r="Q72"/>
  <c r="E75"/>
  <c r="AA40"/>
  <c r="E68"/>
  <c r="E105" s="1"/>
  <c r="E66"/>
  <c r="E63"/>
  <c r="E72"/>
  <c r="E76"/>
  <c r="E113" s="1"/>
  <c r="E69"/>
  <c r="E71"/>
  <c r="E73"/>
  <c r="E110" s="1"/>
  <c r="E62"/>
  <c r="E99" s="1"/>
  <c r="E65"/>
  <c r="E61"/>
  <c r="E98" s="1"/>
  <c r="E81"/>
  <c r="E79"/>
  <c r="E116" s="1"/>
  <c r="E74"/>
  <c r="E77"/>
  <c r="E67"/>
  <c r="E64"/>
  <c r="E101" s="1"/>
  <c r="E80"/>
  <c r="Y40"/>
  <c r="E78"/>
  <c r="E70"/>
  <c r="K11" i="28"/>
  <c r="P82" i="26"/>
  <c r="V9" i="28"/>
  <c r="P45" i="26"/>
  <c r="W82"/>
  <c r="AC9" i="28"/>
  <c r="W45" i="26"/>
  <c r="N9" i="28"/>
  <c r="H45" i="26"/>
  <c r="H82"/>
  <c r="J73"/>
  <c r="J72"/>
  <c r="J62"/>
  <c r="J81"/>
  <c r="P11" i="28"/>
  <c r="J67" i="26"/>
  <c r="J104" s="1"/>
  <c r="J74"/>
  <c r="J76"/>
  <c r="J77"/>
  <c r="J78"/>
  <c r="J115" s="1"/>
  <c r="J71"/>
  <c r="J66"/>
  <c r="J68"/>
  <c r="J70"/>
  <c r="J61"/>
  <c r="J98" s="1"/>
  <c r="J63"/>
  <c r="J79"/>
  <c r="J75"/>
  <c r="J69"/>
  <c r="J80"/>
  <c r="J64"/>
  <c r="J65"/>
  <c r="J102" s="1"/>
  <c r="R68"/>
  <c r="R75"/>
  <c r="R66"/>
  <c r="R77"/>
  <c r="X11" i="28"/>
  <c r="R71" i="26"/>
  <c r="R63"/>
  <c r="R76"/>
  <c r="R113" s="1"/>
  <c r="R80"/>
  <c r="R69"/>
  <c r="R62"/>
  <c r="R67"/>
  <c r="R104" s="1"/>
  <c r="R74"/>
  <c r="R73"/>
  <c r="R79"/>
  <c r="R70"/>
  <c r="R107" s="1"/>
  <c r="R65"/>
  <c r="R81"/>
  <c r="R72"/>
  <c r="R78"/>
  <c r="R115" s="1"/>
  <c r="R61"/>
  <c r="R98" s="1"/>
  <c r="R64"/>
  <c r="F135"/>
  <c r="U21" i="20"/>
  <c r="M79" i="26"/>
  <c r="M81"/>
  <c r="M65"/>
  <c r="M66"/>
  <c r="M103" s="1"/>
  <c r="M76"/>
  <c r="M74"/>
  <c r="M71"/>
  <c r="M70"/>
  <c r="M67"/>
  <c r="M72"/>
  <c r="S11" i="28"/>
  <c r="M73" i="26"/>
  <c r="M110" s="1"/>
  <c r="M69"/>
  <c r="M75"/>
  <c r="M112" s="1"/>
  <c r="M68"/>
  <c r="M77"/>
  <c r="M64"/>
  <c r="M61"/>
  <c r="M98" s="1"/>
  <c r="M63"/>
  <c r="M62"/>
  <c r="M99" s="1"/>
  <c r="M78"/>
  <c r="M80"/>
  <c r="Y9" i="28"/>
  <c r="S82" i="26"/>
  <c r="S119" s="1"/>
  <c r="S45"/>
  <c r="Q9" i="28"/>
  <c r="K82" i="26"/>
  <c r="K45"/>
  <c r="V45"/>
  <c r="V82"/>
  <c r="AB9" i="28"/>
  <c r="I69" i="26"/>
  <c r="I106" s="1"/>
  <c r="I66"/>
  <c r="I75"/>
  <c r="I68"/>
  <c r="I81"/>
  <c r="I118" s="1"/>
  <c r="I76"/>
  <c r="I65"/>
  <c r="I72"/>
  <c r="I61"/>
  <c r="I98" s="1"/>
  <c r="I77"/>
  <c r="I114" s="1"/>
  <c r="I78"/>
  <c r="I73"/>
  <c r="I110" s="1"/>
  <c r="O11" i="28"/>
  <c r="I70" i="26"/>
  <c r="I80"/>
  <c r="I64"/>
  <c r="I79"/>
  <c r="I116" s="1"/>
  <c r="I67"/>
  <c r="I104" s="1"/>
  <c r="I63"/>
  <c r="I62"/>
  <c r="I71"/>
  <c r="I74"/>
  <c r="O78"/>
  <c r="O62"/>
  <c r="O77"/>
  <c r="O114" s="1"/>
  <c r="O63"/>
  <c r="O61"/>
  <c r="O98" s="1"/>
  <c r="U11" i="28"/>
  <c r="O70" i="26"/>
  <c r="O107" s="1"/>
  <c r="O75"/>
  <c r="O80"/>
  <c r="O76"/>
  <c r="O73"/>
  <c r="O72"/>
  <c r="O71"/>
  <c r="O67"/>
  <c r="O81"/>
  <c r="O118" s="1"/>
  <c r="O74"/>
  <c r="O65"/>
  <c r="O64"/>
  <c r="O66"/>
  <c r="O103" s="1"/>
  <c r="O68"/>
  <c r="O79"/>
  <c r="O116" s="1"/>
  <c r="O69"/>
  <c r="AA39"/>
  <c r="K10" i="28"/>
  <c r="Y39" i="26"/>
  <c r="AE10" i="28" s="1"/>
  <c r="Y41" i="26"/>
  <c r="AE12" i="28" s="1"/>
  <c r="K12"/>
  <c r="AA41" i="26"/>
  <c r="X9" i="28"/>
  <c r="R82" i="26"/>
  <c r="R45"/>
  <c r="AD9" i="28"/>
  <c r="X45" i="26"/>
  <c r="X82"/>
  <c r="AA32"/>
  <c r="F68"/>
  <c r="F78"/>
  <c r="F74"/>
  <c r="F70"/>
  <c r="F107" s="1"/>
  <c r="F65"/>
  <c r="F72"/>
  <c r="F81"/>
  <c r="F66"/>
  <c r="L11" i="28"/>
  <c r="F76" i="26"/>
  <c r="F75"/>
  <c r="F112" s="1"/>
  <c r="F64"/>
  <c r="F61"/>
  <c r="F98" s="1"/>
  <c r="F79"/>
  <c r="F116" s="1"/>
  <c r="F69"/>
  <c r="F77"/>
  <c r="F114" s="1"/>
  <c r="F71"/>
  <c r="F62"/>
  <c r="F67"/>
  <c r="F80"/>
  <c r="F117" s="1"/>
  <c r="F63"/>
  <c r="F73"/>
  <c r="F110" s="1"/>
  <c r="T77"/>
  <c r="Z11" i="28"/>
  <c r="T78" i="26"/>
  <c r="T72"/>
  <c r="T65"/>
  <c r="T64"/>
  <c r="T101" s="1"/>
  <c r="T73"/>
  <c r="T63"/>
  <c r="T79"/>
  <c r="T68"/>
  <c r="T80"/>
  <c r="T70"/>
  <c r="T69"/>
  <c r="T61"/>
  <c r="T98" s="1"/>
  <c r="T71"/>
  <c r="T81"/>
  <c r="T66"/>
  <c r="T103" s="1"/>
  <c r="T62"/>
  <c r="T99" s="1"/>
  <c r="T67"/>
  <c r="T74"/>
  <c r="T76"/>
  <c r="T75"/>
  <c r="T112" s="1"/>
  <c r="M82"/>
  <c r="S9" i="28"/>
  <c r="M45" i="26"/>
  <c r="L45"/>
  <c r="R9" i="28"/>
  <c r="L82" i="26"/>
  <c r="G65"/>
  <c r="G72"/>
  <c r="G109" s="1"/>
  <c r="G70"/>
  <c r="G71"/>
  <c r="G62"/>
  <c r="G75"/>
  <c r="G112" s="1"/>
  <c r="G69"/>
  <c r="M11" i="28"/>
  <c r="G76" i="26"/>
  <c r="G68"/>
  <c r="G78"/>
  <c r="G66"/>
  <c r="G74"/>
  <c r="G63"/>
  <c r="G100" s="1"/>
  <c r="G67"/>
  <c r="G80"/>
  <c r="G61"/>
  <c r="G98" s="1"/>
  <c r="G79"/>
  <c r="G77"/>
  <c r="G81"/>
  <c r="G118" s="1"/>
  <c r="G73"/>
  <c r="G64"/>
  <c r="G101" s="1"/>
  <c r="O9" i="28"/>
  <c r="I45" i="26"/>
  <c r="I82"/>
  <c r="O45"/>
  <c r="U9" i="28"/>
  <c r="O82" i="26"/>
  <c r="AA132"/>
  <c r="E135"/>
  <c r="T21" i="20"/>
  <c r="E45" i="26"/>
  <c r="Y38"/>
  <c r="K9" i="28"/>
  <c r="E82" i="26"/>
  <c r="E119" s="1"/>
  <c r="AA38"/>
  <c r="W70"/>
  <c r="W74"/>
  <c r="W73"/>
  <c r="W63"/>
  <c r="W67"/>
  <c r="W65"/>
  <c r="W102" s="1"/>
  <c r="W76"/>
  <c r="W64"/>
  <c r="W101" s="1"/>
  <c r="W62"/>
  <c r="W81"/>
  <c r="W68"/>
  <c r="W66"/>
  <c r="W71"/>
  <c r="W108" s="1"/>
  <c r="W61"/>
  <c r="W98" s="1"/>
  <c r="W69"/>
  <c r="W106" s="1"/>
  <c r="W79"/>
  <c r="W78"/>
  <c r="AC11" i="28"/>
  <c r="W72" i="26"/>
  <c r="W77"/>
  <c r="W75"/>
  <c r="W80"/>
  <c r="W117" s="1"/>
  <c r="H79"/>
  <c r="H68"/>
  <c r="H63"/>
  <c r="H77"/>
  <c r="H66"/>
  <c r="H80"/>
  <c r="H64"/>
  <c r="H101" s="1"/>
  <c r="H72"/>
  <c r="H109" s="1"/>
  <c r="H75"/>
  <c r="H71"/>
  <c r="H67"/>
  <c r="H74"/>
  <c r="H111" s="1"/>
  <c r="H76"/>
  <c r="H113" s="1"/>
  <c r="H65"/>
  <c r="H78"/>
  <c r="H69"/>
  <c r="H106" s="1"/>
  <c r="H70"/>
  <c r="H81"/>
  <c r="H118" s="1"/>
  <c r="H73"/>
  <c r="H62"/>
  <c r="H61"/>
  <c r="H98" s="1"/>
  <c r="N11" i="28"/>
  <c r="X71" i="26"/>
  <c r="X76"/>
  <c r="X69"/>
  <c r="X78"/>
  <c r="X66"/>
  <c r="X63"/>
  <c r="X100" s="1"/>
  <c r="X77"/>
  <c r="X62"/>
  <c r="X73"/>
  <c r="X75"/>
  <c r="X112" s="1"/>
  <c r="X70"/>
  <c r="X107" s="1"/>
  <c r="X79"/>
  <c r="X116" s="1"/>
  <c r="X67"/>
  <c r="X104" s="1"/>
  <c r="X65"/>
  <c r="X102" s="1"/>
  <c r="AD11" i="28"/>
  <c r="X81" i="26"/>
  <c r="X74"/>
  <c r="X111" s="1"/>
  <c r="X72"/>
  <c r="X109" s="1"/>
  <c r="X68"/>
  <c r="X80"/>
  <c r="X117" s="1"/>
  <c r="X64"/>
  <c r="X61"/>
  <c r="X98" s="1"/>
  <c r="U62"/>
  <c r="U76"/>
  <c r="U68"/>
  <c r="U64"/>
  <c r="AA11" i="28"/>
  <c r="U66" i="26"/>
  <c r="U71"/>
  <c r="U81"/>
  <c r="U61"/>
  <c r="U98" s="1"/>
  <c r="U74"/>
  <c r="U72"/>
  <c r="U109" s="1"/>
  <c r="U79"/>
  <c r="U116" s="1"/>
  <c r="U63"/>
  <c r="U100" s="1"/>
  <c r="U73"/>
  <c r="U67"/>
  <c r="U80"/>
  <c r="U117" s="1"/>
  <c r="U69"/>
  <c r="U75"/>
  <c r="U112" s="1"/>
  <c r="U78"/>
  <c r="U65"/>
  <c r="U102" s="1"/>
  <c r="U70"/>
  <c r="U107" s="1"/>
  <c r="U77"/>
  <c r="U114" s="1"/>
  <c r="K70"/>
  <c r="K73"/>
  <c r="K72"/>
  <c r="K80"/>
  <c r="K62"/>
  <c r="K65"/>
  <c r="K102" s="1"/>
  <c r="K68"/>
  <c r="K66"/>
  <c r="K64"/>
  <c r="K74"/>
  <c r="K111" s="1"/>
  <c r="K77"/>
  <c r="Q11" i="28"/>
  <c r="K69" i="26"/>
  <c r="K61"/>
  <c r="K98" s="1"/>
  <c r="K81"/>
  <c r="K78"/>
  <c r="K67"/>
  <c r="K79"/>
  <c r="K116" s="1"/>
  <c r="K63"/>
  <c r="K75"/>
  <c r="K71"/>
  <c r="K108" s="1"/>
  <c r="K76"/>
  <c r="K113" s="1"/>
  <c r="L74"/>
  <c r="L80"/>
  <c r="L77"/>
  <c r="L76"/>
  <c r="L71"/>
  <c r="L66"/>
  <c r="L79"/>
  <c r="L61"/>
  <c r="L98" s="1"/>
  <c r="L69"/>
  <c r="L65"/>
  <c r="L81"/>
  <c r="L64"/>
  <c r="L72"/>
  <c r="L109" s="1"/>
  <c r="R11" i="28"/>
  <c r="L62" i="26"/>
  <c r="L78"/>
  <c r="L115" s="1"/>
  <c r="L68"/>
  <c r="L70"/>
  <c r="L73"/>
  <c r="L75"/>
  <c r="L63"/>
  <c r="L67"/>
  <c r="L104" s="1"/>
  <c r="V79"/>
  <c r="V73"/>
  <c r="V78"/>
  <c r="V74"/>
  <c r="V67"/>
  <c r="V62"/>
  <c r="V99" s="1"/>
  <c r="V70"/>
  <c r="V66"/>
  <c r="V81"/>
  <c r="V65"/>
  <c r="V80"/>
  <c r="V76"/>
  <c r="V75"/>
  <c r="V71"/>
  <c r="V64"/>
  <c r="V68"/>
  <c r="V61"/>
  <c r="V98" s="1"/>
  <c r="V77"/>
  <c r="V114" s="1"/>
  <c r="V72"/>
  <c r="V69"/>
  <c r="V106" s="1"/>
  <c r="AB11" i="28"/>
  <c r="V63" i="26"/>
  <c r="V100" s="1"/>
  <c r="T9" i="28"/>
  <c r="N45" i="26"/>
  <c r="N82"/>
  <c r="Q82"/>
  <c r="Q45"/>
  <c r="W9" i="28"/>
  <c r="P76" i="26"/>
  <c r="P69"/>
  <c r="P106" s="1"/>
  <c r="P73"/>
  <c r="P77"/>
  <c r="P72"/>
  <c r="P65"/>
  <c r="P102" s="1"/>
  <c r="P79"/>
  <c r="P71"/>
  <c r="V11" i="28"/>
  <c r="P63" i="26"/>
  <c r="P67"/>
  <c r="P68"/>
  <c r="P64"/>
  <c r="P80"/>
  <c r="P62"/>
  <c r="P75"/>
  <c r="P81"/>
  <c r="P66"/>
  <c r="P103" s="1"/>
  <c r="P74"/>
  <c r="P111" s="1"/>
  <c r="P70"/>
  <c r="P61"/>
  <c r="P98" s="1"/>
  <c r="P78"/>
  <c r="P115" s="1"/>
  <c r="H135"/>
  <c r="W21" i="20"/>
  <c r="J82" i="26"/>
  <c r="P9" i="28"/>
  <c r="J45" i="26"/>
  <c r="F72" i="25"/>
  <c r="L3" i="28"/>
  <c r="F62" i="25"/>
  <c r="F68"/>
  <c r="F70"/>
  <c r="F80"/>
  <c r="F65"/>
  <c r="F73"/>
  <c r="F76"/>
  <c r="F69"/>
  <c r="F74"/>
  <c r="F61"/>
  <c r="F98" s="1"/>
  <c r="F79"/>
  <c r="F66"/>
  <c r="F75"/>
  <c r="F71"/>
  <c r="F67"/>
  <c r="F82"/>
  <c r="F81"/>
  <c r="F77"/>
  <c r="F45"/>
  <c r="F78"/>
  <c r="F63"/>
  <c r="F100" s="1"/>
  <c r="F64"/>
  <c r="L73"/>
  <c r="L63"/>
  <c r="L68"/>
  <c r="L62"/>
  <c r="L79"/>
  <c r="L76"/>
  <c r="L80"/>
  <c r="L64"/>
  <c r="L65"/>
  <c r="L74"/>
  <c r="L45"/>
  <c r="L67"/>
  <c r="L72"/>
  <c r="L70"/>
  <c r="L69"/>
  <c r="L106" s="1"/>
  <c r="L75"/>
  <c r="L81"/>
  <c r="R3" i="28"/>
  <c r="L82" i="25"/>
  <c r="L61"/>
  <c r="L98" s="1"/>
  <c r="L77"/>
  <c r="L78"/>
  <c r="L66"/>
  <c r="L71"/>
  <c r="R75"/>
  <c r="R67"/>
  <c r="R45"/>
  <c r="R81"/>
  <c r="R80"/>
  <c r="R70"/>
  <c r="R78"/>
  <c r="R72"/>
  <c r="R69"/>
  <c r="R79"/>
  <c r="R64"/>
  <c r="X3" i="28"/>
  <c r="R71" i="25"/>
  <c r="R74"/>
  <c r="R66"/>
  <c r="R73"/>
  <c r="R110" s="1"/>
  <c r="R82"/>
  <c r="R77"/>
  <c r="R76"/>
  <c r="R63"/>
  <c r="R61"/>
  <c r="R98" s="1"/>
  <c r="R65"/>
  <c r="R68"/>
  <c r="R62"/>
  <c r="G82"/>
  <c r="G79"/>
  <c r="G65"/>
  <c r="G64"/>
  <c r="G63"/>
  <c r="G76"/>
  <c r="G78"/>
  <c r="G61"/>
  <c r="G98" s="1"/>
  <c r="G73"/>
  <c r="G81"/>
  <c r="G45"/>
  <c r="G72"/>
  <c r="G74"/>
  <c r="G111" s="1"/>
  <c r="G67"/>
  <c r="G71"/>
  <c r="G66"/>
  <c r="M3" i="28"/>
  <c r="G69" i="25"/>
  <c r="G70"/>
  <c r="G68"/>
  <c r="G62"/>
  <c r="G80"/>
  <c r="G117" s="1"/>
  <c r="G75"/>
  <c r="G77"/>
  <c r="AA32"/>
  <c r="I45"/>
  <c r="O3" i="28"/>
  <c r="I71" i="25"/>
  <c r="I79"/>
  <c r="I73"/>
  <c r="I69"/>
  <c r="I72"/>
  <c r="I109" s="1"/>
  <c r="I82"/>
  <c r="I70"/>
  <c r="I64"/>
  <c r="I76"/>
  <c r="I63"/>
  <c r="I74"/>
  <c r="I111" s="1"/>
  <c r="I78"/>
  <c r="I75"/>
  <c r="I77"/>
  <c r="I66"/>
  <c r="I81"/>
  <c r="I65"/>
  <c r="I61"/>
  <c r="I98" s="1"/>
  <c r="I62"/>
  <c r="I68"/>
  <c r="I67"/>
  <c r="I80"/>
  <c r="I117" s="1"/>
  <c r="S68"/>
  <c r="S70"/>
  <c r="S45"/>
  <c r="S76"/>
  <c r="S63"/>
  <c r="S78"/>
  <c r="S71"/>
  <c r="S82"/>
  <c r="S67"/>
  <c r="S79"/>
  <c r="S116" s="1"/>
  <c r="S65"/>
  <c r="S77"/>
  <c r="S114" s="1"/>
  <c r="Y3" i="28"/>
  <c r="S81" i="25"/>
  <c r="S75"/>
  <c r="S74"/>
  <c r="S73"/>
  <c r="S64"/>
  <c r="S80"/>
  <c r="S61"/>
  <c r="S98" s="1"/>
  <c r="S66"/>
  <c r="S69"/>
  <c r="S62"/>
  <c r="S72"/>
  <c r="X68"/>
  <c r="X76"/>
  <c r="X69"/>
  <c r="X66"/>
  <c r="X78"/>
  <c r="X77"/>
  <c r="X114" s="1"/>
  <c r="X64"/>
  <c r="X75"/>
  <c r="X81"/>
  <c r="X74"/>
  <c r="X82"/>
  <c r="X79"/>
  <c r="AD3" i="28"/>
  <c r="X71" i="25"/>
  <c r="X65"/>
  <c r="X102" s="1"/>
  <c r="X62"/>
  <c r="X45"/>
  <c r="X80"/>
  <c r="X67"/>
  <c r="X70"/>
  <c r="X63"/>
  <c r="X61"/>
  <c r="X98" s="1"/>
  <c r="X72"/>
  <c r="X73"/>
  <c r="V82"/>
  <c r="V74"/>
  <c r="V78"/>
  <c r="V80"/>
  <c r="V77"/>
  <c r="V72"/>
  <c r="V79"/>
  <c r="V116" s="1"/>
  <c r="V81"/>
  <c r="V118" s="1"/>
  <c r="V62"/>
  <c r="V65"/>
  <c r="V69"/>
  <c r="AB3" i="28"/>
  <c r="V45" i="25"/>
  <c r="V76"/>
  <c r="V71"/>
  <c r="V73"/>
  <c r="V66"/>
  <c r="V61"/>
  <c r="V98" s="1"/>
  <c r="V64"/>
  <c r="V67"/>
  <c r="V68"/>
  <c r="V70"/>
  <c r="V63"/>
  <c r="V75"/>
  <c r="W3" i="28"/>
  <c r="Q74" i="25"/>
  <c r="Q45"/>
  <c r="Q73"/>
  <c r="Q66"/>
  <c r="Q82"/>
  <c r="Q68"/>
  <c r="Q70"/>
  <c r="Q63"/>
  <c r="Q80"/>
  <c r="Q67"/>
  <c r="Q64"/>
  <c r="Q76"/>
  <c r="Q69"/>
  <c r="Q77"/>
  <c r="Q81"/>
  <c r="Q75"/>
  <c r="Q61"/>
  <c r="Q98" s="1"/>
  <c r="Q79"/>
  <c r="Q71"/>
  <c r="Q108" s="1"/>
  <c r="Q65"/>
  <c r="Q72"/>
  <c r="Q62"/>
  <c r="Q78"/>
  <c r="M66"/>
  <c r="M45"/>
  <c r="M71"/>
  <c r="M82"/>
  <c r="M74"/>
  <c r="M73"/>
  <c r="M75"/>
  <c r="M77"/>
  <c r="M64"/>
  <c r="M65"/>
  <c r="M61"/>
  <c r="M98" s="1"/>
  <c r="M79"/>
  <c r="M72"/>
  <c r="M78"/>
  <c r="M80"/>
  <c r="M68"/>
  <c r="M69"/>
  <c r="M67"/>
  <c r="M63"/>
  <c r="M70"/>
  <c r="M76"/>
  <c r="S3" i="28"/>
  <c r="M62" i="25"/>
  <c r="M99" s="1"/>
  <c r="M81"/>
  <c r="P71"/>
  <c r="P82"/>
  <c r="P80"/>
  <c r="P74"/>
  <c r="P78"/>
  <c r="P68"/>
  <c r="P65"/>
  <c r="P75"/>
  <c r="P112" s="1"/>
  <c r="P61"/>
  <c r="P98" s="1"/>
  <c r="P72"/>
  <c r="P67"/>
  <c r="P66"/>
  <c r="P69"/>
  <c r="V3" i="28"/>
  <c r="P77" i="25"/>
  <c r="P73"/>
  <c r="P76"/>
  <c r="P81"/>
  <c r="P45"/>
  <c r="P62"/>
  <c r="P70"/>
  <c r="P107" s="1"/>
  <c r="P64"/>
  <c r="P63"/>
  <c r="P79"/>
  <c r="H65"/>
  <c r="H62"/>
  <c r="H80"/>
  <c r="H61"/>
  <c r="H98" s="1"/>
  <c r="H68"/>
  <c r="H81"/>
  <c r="H76"/>
  <c r="H63"/>
  <c r="H45"/>
  <c r="H70"/>
  <c r="N3" i="28"/>
  <c r="H75" i="25"/>
  <c r="H82"/>
  <c r="H64"/>
  <c r="H79"/>
  <c r="H66"/>
  <c r="H71"/>
  <c r="H77"/>
  <c r="H78"/>
  <c r="H74"/>
  <c r="H72"/>
  <c r="H109" s="1"/>
  <c r="H69"/>
  <c r="H67"/>
  <c r="H73"/>
  <c r="J71"/>
  <c r="J64"/>
  <c r="J70"/>
  <c r="J65"/>
  <c r="J67"/>
  <c r="J63"/>
  <c r="P3" i="28"/>
  <c r="J72" i="25"/>
  <c r="J62"/>
  <c r="J79"/>
  <c r="J82"/>
  <c r="J61"/>
  <c r="J98" s="1"/>
  <c r="J68"/>
  <c r="J105" s="1"/>
  <c r="J78"/>
  <c r="J45"/>
  <c r="J76"/>
  <c r="J69"/>
  <c r="J106" s="1"/>
  <c r="J75"/>
  <c r="J74"/>
  <c r="J66"/>
  <c r="J103" s="1"/>
  <c r="J77"/>
  <c r="J80"/>
  <c r="J117" s="1"/>
  <c r="J73"/>
  <c r="J81"/>
  <c r="U74"/>
  <c r="U63"/>
  <c r="U77"/>
  <c r="U80"/>
  <c r="U65"/>
  <c r="U81"/>
  <c r="U45"/>
  <c r="U67"/>
  <c r="U70"/>
  <c r="U69"/>
  <c r="U75"/>
  <c r="U64"/>
  <c r="U71"/>
  <c r="U108" s="1"/>
  <c r="U79"/>
  <c r="U76"/>
  <c r="U113" s="1"/>
  <c r="U61"/>
  <c r="U98" s="1"/>
  <c r="AA3" i="28"/>
  <c r="U66" i="25"/>
  <c r="U62"/>
  <c r="U72"/>
  <c r="U73"/>
  <c r="U78"/>
  <c r="U68"/>
  <c r="U82"/>
  <c r="X21" i="17"/>
  <c r="I135" i="25"/>
  <c r="N82"/>
  <c r="N69"/>
  <c r="N63"/>
  <c r="N66"/>
  <c r="N62"/>
  <c r="N73"/>
  <c r="N64"/>
  <c r="N101" s="1"/>
  <c r="N75"/>
  <c r="N61"/>
  <c r="N98" s="1"/>
  <c r="N70"/>
  <c r="N107" s="1"/>
  <c r="N74"/>
  <c r="N45"/>
  <c r="N72"/>
  <c r="N76"/>
  <c r="N77"/>
  <c r="T3" i="28"/>
  <c r="N67" i="25"/>
  <c r="N78"/>
  <c r="N65"/>
  <c r="N102" s="1"/>
  <c r="N79"/>
  <c r="N71"/>
  <c r="N80"/>
  <c r="N68"/>
  <c r="N81"/>
  <c r="V21" i="17"/>
  <c r="G135" i="25"/>
  <c r="T64"/>
  <c r="Z3" i="28"/>
  <c r="T67" i="25"/>
  <c r="T68"/>
  <c r="T82"/>
  <c r="T74"/>
  <c r="T80"/>
  <c r="T76"/>
  <c r="T69"/>
  <c r="T81"/>
  <c r="T65"/>
  <c r="T77"/>
  <c r="T114" s="1"/>
  <c r="T78"/>
  <c r="T66"/>
  <c r="T45"/>
  <c r="T63"/>
  <c r="T61"/>
  <c r="T98" s="1"/>
  <c r="T79"/>
  <c r="T72"/>
  <c r="T75"/>
  <c r="T73"/>
  <c r="T62"/>
  <c r="T71"/>
  <c r="T70"/>
  <c r="O70"/>
  <c r="O67"/>
  <c r="O80"/>
  <c r="O63"/>
  <c r="O69"/>
  <c r="O71"/>
  <c r="O65"/>
  <c r="O82"/>
  <c r="O79"/>
  <c r="O77"/>
  <c r="O75"/>
  <c r="O45"/>
  <c r="O66"/>
  <c r="O78"/>
  <c r="O64"/>
  <c r="O72"/>
  <c r="O62"/>
  <c r="O74"/>
  <c r="O61"/>
  <c r="O98" s="1"/>
  <c r="U3" i="28"/>
  <c r="O76" i="25"/>
  <c r="O73"/>
  <c r="O68"/>
  <c r="O81"/>
  <c r="H135"/>
  <c r="W21" i="17"/>
  <c r="F135" i="25"/>
  <c r="U21" i="17"/>
  <c r="K70" i="25"/>
  <c r="K67"/>
  <c r="K64"/>
  <c r="K72"/>
  <c r="K75"/>
  <c r="K78"/>
  <c r="K82"/>
  <c r="K80"/>
  <c r="K77"/>
  <c r="K63"/>
  <c r="K68"/>
  <c r="K62"/>
  <c r="K81"/>
  <c r="K66"/>
  <c r="K69"/>
  <c r="K74"/>
  <c r="K65"/>
  <c r="K61"/>
  <c r="K98" s="1"/>
  <c r="K73"/>
  <c r="Q3" i="28"/>
  <c r="K79" i="25"/>
  <c r="K71"/>
  <c r="K45"/>
  <c r="K76"/>
  <c r="W64"/>
  <c r="W74"/>
  <c r="W69"/>
  <c r="W76"/>
  <c r="W77"/>
  <c r="W70"/>
  <c r="W72"/>
  <c r="W66"/>
  <c r="AC3" i="28"/>
  <c r="W67" i="25"/>
  <c r="W61"/>
  <c r="W98" s="1"/>
  <c r="W65"/>
  <c r="W82"/>
  <c r="W78"/>
  <c r="W71"/>
  <c r="W68"/>
  <c r="W75"/>
  <c r="W62"/>
  <c r="W73"/>
  <c r="W110" s="1"/>
  <c r="W79"/>
  <c r="W81"/>
  <c r="W45"/>
  <c r="W63"/>
  <c r="W80"/>
  <c r="W117" s="1"/>
  <c r="AA132"/>
  <c r="T21" i="17"/>
  <c r="E135" i="25"/>
  <c r="K6" i="28"/>
  <c r="Y41" i="25"/>
  <c r="AE6" i="28" s="1"/>
  <c r="E70" i="25"/>
  <c r="E65"/>
  <c r="K3" i="28"/>
  <c r="E80" i="25"/>
  <c r="E73"/>
  <c r="E71"/>
  <c r="AA38"/>
  <c r="B45" s="1"/>
  <c r="E77"/>
  <c r="E45"/>
  <c r="E82"/>
  <c r="E81"/>
  <c r="E64"/>
  <c r="E67"/>
  <c r="E79"/>
  <c r="E75"/>
  <c r="E69"/>
  <c r="E76"/>
  <c r="E78"/>
  <c r="E74"/>
  <c r="E61"/>
  <c r="E98" s="1"/>
  <c r="Y38"/>
  <c r="E62"/>
  <c r="E66"/>
  <c r="E63"/>
  <c r="E72"/>
  <c r="E68"/>
  <c r="Y42"/>
  <c r="AE7" i="28" s="1"/>
  <c r="K7"/>
  <c r="Y43" i="25"/>
  <c r="AE8" i="28" s="1"/>
  <c r="K8"/>
  <c r="K5"/>
  <c r="Y40" i="25"/>
  <c r="AE5" i="28" s="1"/>
  <c r="Y39" i="25"/>
  <c r="AE4" i="28" s="1"/>
  <c r="K4"/>
  <c r="F132" i="20" l="1"/>
  <c r="F131"/>
  <c r="G136"/>
  <c r="O124"/>
  <c r="E157"/>
  <c r="E123"/>
  <c r="E162" s="1"/>
  <c r="E122"/>
  <c r="E161" s="1"/>
  <c r="E135"/>
  <c r="E174" s="1"/>
  <c r="F174" s="1"/>
  <c r="G174" s="1"/>
  <c r="H174" s="1"/>
  <c r="I174" s="1"/>
  <c r="J174" s="1"/>
  <c r="K174" s="1"/>
  <c r="L174" s="1"/>
  <c r="M174" s="1"/>
  <c r="N174" s="1"/>
  <c r="O174" s="1"/>
  <c r="P174" s="1"/>
  <c r="Q174" s="1"/>
  <c r="R174" s="1"/>
  <c r="S174" s="1"/>
  <c r="E134"/>
  <c r="E173" s="1"/>
  <c r="F173" s="1"/>
  <c r="G173" s="1"/>
  <c r="F122"/>
  <c r="F121"/>
  <c r="O115" i="25"/>
  <c r="F112"/>
  <c r="R128" i="17"/>
  <c r="L134" i="20"/>
  <c r="L135"/>
  <c r="F66"/>
  <c r="G66" s="1"/>
  <c r="H66" s="1"/>
  <c r="I66" s="1"/>
  <c r="J66" s="1"/>
  <c r="K66" s="1"/>
  <c r="L66" s="1"/>
  <c r="M66" s="1"/>
  <c r="N66" s="1"/>
  <c r="O66" s="1"/>
  <c r="P66" s="1"/>
  <c r="Q66" s="1"/>
  <c r="R66" s="1"/>
  <c r="S66" s="1"/>
  <c r="R128"/>
  <c r="M121"/>
  <c r="F164"/>
  <c r="O133"/>
  <c r="I125"/>
  <c r="Q121"/>
  <c r="Q127"/>
  <c r="N125"/>
  <c r="G139"/>
  <c r="E132"/>
  <c r="E171" s="1"/>
  <c r="G137"/>
  <c r="G127"/>
  <c r="M128"/>
  <c r="M133"/>
  <c r="S138"/>
  <c r="P138"/>
  <c r="P125"/>
  <c r="H127"/>
  <c r="F119"/>
  <c r="F141" s="1"/>
  <c r="O129"/>
  <c r="J130"/>
  <c r="Q125"/>
  <c r="Q141" s="1"/>
  <c r="H139"/>
  <c r="P114" i="26"/>
  <c r="V105"/>
  <c r="V113"/>
  <c r="L117"/>
  <c r="U110"/>
  <c r="H102"/>
  <c r="H105"/>
  <c r="W116"/>
  <c r="W100"/>
  <c r="G103"/>
  <c r="T107"/>
  <c r="F113"/>
  <c r="O102"/>
  <c r="I100"/>
  <c r="I102"/>
  <c r="M109"/>
  <c r="R101"/>
  <c r="J117"/>
  <c r="N110"/>
  <c r="H135" i="17"/>
  <c r="H130"/>
  <c r="K127"/>
  <c r="K124"/>
  <c r="K136"/>
  <c r="E120"/>
  <c r="E159" s="1"/>
  <c r="E130"/>
  <c r="E169" s="1"/>
  <c r="J131"/>
  <c r="L135"/>
  <c r="Q128"/>
  <c r="P121"/>
  <c r="P119"/>
  <c r="G137"/>
  <c r="L136" i="20"/>
  <c r="L123"/>
  <c r="L125"/>
  <c r="L121"/>
  <c r="L137"/>
  <c r="N122"/>
  <c r="N141" s="1"/>
  <c r="N138"/>
  <c r="N135"/>
  <c r="N123"/>
  <c r="N132"/>
  <c r="E133"/>
  <c r="E172" s="1"/>
  <c r="E127"/>
  <c r="E166" s="1"/>
  <c r="F166" s="1"/>
  <c r="E128"/>
  <c r="E167" s="1"/>
  <c r="F169"/>
  <c r="G169" s="1"/>
  <c r="H169" s="1"/>
  <c r="I169" s="1"/>
  <c r="J169" s="1"/>
  <c r="E137"/>
  <c r="E176" s="1"/>
  <c r="F176" s="1"/>
  <c r="G176" s="1"/>
  <c r="L139"/>
  <c r="N139"/>
  <c r="G122"/>
  <c r="G123"/>
  <c r="G128"/>
  <c r="G133"/>
  <c r="R123"/>
  <c r="R137"/>
  <c r="R120"/>
  <c r="R129"/>
  <c r="R134"/>
  <c r="R135"/>
  <c r="M138"/>
  <c r="M123"/>
  <c r="M126"/>
  <c r="S126"/>
  <c r="S127"/>
  <c r="S124"/>
  <c r="S121"/>
  <c r="P121"/>
  <c r="P128"/>
  <c r="P131"/>
  <c r="P134"/>
  <c r="P122"/>
  <c r="H120"/>
  <c r="H130"/>
  <c r="H128"/>
  <c r="H122"/>
  <c r="F136"/>
  <c r="F175" s="1"/>
  <c r="G175" s="1"/>
  <c r="H175" s="1"/>
  <c r="I175" s="1"/>
  <c r="J175" s="1"/>
  <c r="K175" s="1"/>
  <c r="L175" s="1"/>
  <c r="M175" s="1"/>
  <c r="N175" s="1"/>
  <c r="O175" s="1"/>
  <c r="P175" s="1"/>
  <c r="Q175" s="1"/>
  <c r="R175" s="1"/>
  <c r="S175" s="1"/>
  <c r="F138"/>
  <c r="F177" s="1"/>
  <c r="G177" s="1"/>
  <c r="H177" s="1"/>
  <c r="I177" s="1"/>
  <c r="J177" s="1"/>
  <c r="K177" s="1"/>
  <c r="L177" s="1"/>
  <c r="M177" s="1"/>
  <c r="F123"/>
  <c r="F133"/>
  <c r="K120"/>
  <c r="K141" s="1"/>
  <c r="K137"/>
  <c r="K133"/>
  <c r="K128"/>
  <c r="K122"/>
  <c r="K123"/>
  <c r="O130"/>
  <c r="O138"/>
  <c r="O122"/>
  <c r="O127"/>
  <c r="I127"/>
  <c r="I137"/>
  <c r="I119"/>
  <c r="I141" s="1"/>
  <c r="I130"/>
  <c r="I134"/>
  <c r="O139"/>
  <c r="J122"/>
  <c r="J127"/>
  <c r="J123"/>
  <c r="Q130"/>
  <c r="Q133"/>
  <c r="Q137"/>
  <c r="E121"/>
  <c r="E160" s="1"/>
  <c r="F160" s="1"/>
  <c r="E120"/>
  <c r="E159" s="1"/>
  <c r="F159" s="1"/>
  <c r="R126"/>
  <c r="R125"/>
  <c r="M136"/>
  <c r="M135"/>
  <c r="J121"/>
  <c r="F178"/>
  <c r="G178" s="1"/>
  <c r="H178" s="1"/>
  <c r="I178" s="1"/>
  <c r="J178" s="1"/>
  <c r="K178" s="1"/>
  <c r="L178" s="1"/>
  <c r="M178" s="1"/>
  <c r="N178" s="1"/>
  <c r="O178" s="1"/>
  <c r="P178" s="1"/>
  <c r="Q178" s="1"/>
  <c r="R178" s="1"/>
  <c r="S178" s="1"/>
  <c r="N127"/>
  <c r="F170"/>
  <c r="E139"/>
  <c r="E178" s="1"/>
  <c r="G125"/>
  <c r="M129"/>
  <c r="M131"/>
  <c r="S132"/>
  <c r="P119"/>
  <c r="P141" s="1"/>
  <c r="P120"/>
  <c r="H134"/>
  <c r="F167"/>
  <c r="G167" s="1"/>
  <c r="H167" s="1"/>
  <c r="I167" s="1"/>
  <c r="J167" s="1"/>
  <c r="K167" s="1"/>
  <c r="L167" s="1"/>
  <c r="M167" s="1"/>
  <c r="F126"/>
  <c r="F165" s="1"/>
  <c r="G165" s="1"/>
  <c r="H165" s="1"/>
  <c r="I165" s="1"/>
  <c r="J165" s="1"/>
  <c r="K165" s="1"/>
  <c r="L165" s="1"/>
  <c r="M165" s="1"/>
  <c r="N165" s="1"/>
  <c r="O165" s="1"/>
  <c r="P165" s="1"/>
  <c r="Q165" s="1"/>
  <c r="R165" s="1"/>
  <c r="S165" s="1"/>
  <c r="K136"/>
  <c r="O125"/>
  <c r="J132"/>
  <c r="J133"/>
  <c r="Q123"/>
  <c r="L132"/>
  <c r="L120"/>
  <c r="L141" s="1"/>
  <c r="L129"/>
  <c r="N128"/>
  <c r="N137"/>
  <c r="N131"/>
  <c r="K139"/>
  <c r="E119"/>
  <c r="E158" s="1"/>
  <c r="F158" s="1"/>
  <c r="G158" s="1"/>
  <c r="H158" s="1"/>
  <c r="G131"/>
  <c r="G159"/>
  <c r="H159" s="1"/>
  <c r="I159" s="1"/>
  <c r="J159" s="1"/>
  <c r="G121"/>
  <c r="R141"/>
  <c r="R119"/>
  <c r="R131"/>
  <c r="M134"/>
  <c r="M119"/>
  <c r="S133"/>
  <c r="S136"/>
  <c r="S129"/>
  <c r="S134"/>
  <c r="S141" s="1"/>
  <c r="S139"/>
  <c r="P136"/>
  <c r="P133"/>
  <c r="P126"/>
  <c r="H136"/>
  <c r="H132"/>
  <c r="H125"/>
  <c r="H137"/>
  <c r="H141" s="1"/>
  <c r="F163"/>
  <c r="G163" s="1"/>
  <c r="H163" s="1"/>
  <c r="I163" s="1"/>
  <c r="J163" s="1"/>
  <c r="K163" s="1"/>
  <c r="L163" s="1"/>
  <c r="M163" s="1"/>
  <c r="N163" s="1"/>
  <c r="O163" s="1"/>
  <c r="P163" s="1"/>
  <c r="Q163" s="1"/>
  <c r="R163" s="1"/>
  <c r="S163" s="1"/>
  <c r="F129"/>
  <c r="F130"/>
  <c r="K130"/>
  <c r="K125"/>
  <c r="O136"/>
  <c r="O137"/>
  <c r="O134"/>
  <c r="O119"/>
  <c r="O141" s="1"/>
  <c r="P139"/>
  <c r="I121"/>
  <c r="I136"/>
  <c r="I126"/>
  <c r="I122"/>
  <c r="E129"/>
  <c r="E168" s="1"/>
  <c r="J141"/>
  <c r="J136"/>
  <c r="J119"/>
  <c r="Q136"/>
  <c r="Q128"/>
  <c r="Q134"/>
  <c r="E157" i="17"/>
  <c r="O138"/>
  <c r="O137"/>
  <c r="F131"/>
  <c r="F130"/>
  <c r="R121"/>
  <c r="R141" s="1"/>
  <c r="R120"/>
  <c r="R136"/>
  <c r="R135"/>
  <c r="O134"/>
  <c r="O133"/>
  <c r="S131"/>
  <c r="S130"/>
  <c r="K120"/>
  <c r="I137"/>
  <c r="N131"/>
  <c r="L123"/>
  <c r="P136"/>
  <c r="P128"/>
  <c r="P129"/>
  <c r="N118" i="26"/>
  <c r="S99"/>
  <c r="H122" i="17"/>
  <c r="H138"/>
  <c r="K125"/>
  <c r="K132"/>
  <c r="K139"/>
  <c r="E135"/>
  <c r="E174" s="1"/>
  <c r="F174" s="1"/>
  <c r="E119"/>
  <c r="E158" s="1"/>
  <c r="F158" s="1"/>
  <c r="G66"/>
  <c r="H66" s="1"/>
  <c r="I66" s="1"/>
  <c r="J66" s="1"/>
  <c r="K66" s="1"/>
  <c r="L66" s="1"/>
  <c r="M66" s="1"/>
  <c r="N66" s="1"/>
  <c r="O66" s="1"/>
  <c r="P66" s="1"/>
  <c r="Q66" s="1"/>
  <c r="R66" s="1"/>
  <c r="S66" s="1"/>
  <c r="E129"/>
  <c r="E168" s="1"/>
  <c r="F168" s="1"/>
  <c r="I135"/>
  <c r="O136"/>
  <c r="M127"/>
  <c r="S119"/>
  <c r="S127"/>
  <c r="J124"/>
  <c r="N120"/>
  <c r="L119"/>
  <c r="L124"/>
  <c r="Q130"/>
  <c r="Q119"/>
  <c r="Q125"/>
  <c r="F127"/>
  <c r="R131"/>
  <c r="P132"/>
  <c r="P137"/>
  <c r="S122"/>
  <c r="S121"/>
  <c r="H120"/>
  <c r="K129"/>
  <c r="K130"/>
  <c r="K138"/>
  <c r="F169"/>
  <c r="G169" s="1"/>
  <c r="H169" s="1"/>
  <c r="I169" s="1"/>
  <c r="J169" s="1"/>
  <c r="E127"/>
  <c r="E166" s="1"/>
  <c r="E131"/>
  <c r="E170" s="1"/>
  <c r="E125"/>
  <c r="E164" s="1"/>
  <c r="F164" s="1"/>
  <c r="G164" s="1"/>
  <c r="E138"/>
  <c r="E177" s="1"/>
  <c r="F177" s="1"/>
  <c r="G177" s="1"/>
  <c r="H177" s="1"/>
  <c r="I128"/>
  <c r="I129"/>
  <c r="I123"/>
  <c r="I131"/>
  <c r="O119"/>
  <c r="O125"/>
  <c r="O139"/>
  <c r="O122"/>
  <c r="M122"/>
  <c r="M139"/>
  <c r="M132"/>
  <c r="M120"/>
  <c r="S138"/>
  <c r="S124"/>
  <c r="S134"/>
  <c r="S128"/>
  <c r="J136"/>
  <c r="J128"/>
  <c r="J138"/>
  <c r="N123"/>
  <c r="N136"/>
  <c r="N127"/>
  <c r="N128"/>
  <c r="N132"/>
  <c r="L130"/>
  <c r="L132"/>
  <c r="L139"/>
  <c r="L126"/>
  <c r="L127"/>
  <c r="Q120"/>
  <c r="Q121"/>
  <c r="Q135"/>
  <c r="Q131"/>
  <c r="Q138"/>
  <c r="F132"/>
  <c r="F123"/>
  <c r="F162" s="1"/>
  <c r="G162" s="1"/>
  <c r="H162" s="1"/>
  <c r="I162" s="1"/>
  <c r="J162" s="1"/>
  <c r="K162" s="1"/>
  <c r="F137"/>
  <c r="F176" s="1"/>
  <c r="G176" s="1"/>
  <c r="H176" s="1"/>
  <c r="I176" s="1"/>
  <c r="J176" s="1"/>
  <c r="K176" s="1"/>
  <c r="L176" s="1"/>
  <c r="F133"/>
  <c r="F172" s="1"/>
  <c r="G172" s="1"/>
  <c r="H172" s="1"/>
  <c r="I172" s="1"/>
  <c r="J172" s="1"/>
  <c r="R129"/>
  <c r="R134"/>
  <c r="R125"/>
  <c r="P125"/>
  <c r="P133"/>
  <c r="P126"/>
  <c r="P130"/>
  <c r="G119"/>
  <c r="G124"/>
  <c r="G122"/>
  <c r="G131"/>
  <c r="R127"/>
  <c r="R126"/>
  <c r="R139"/>
  <c r="R138"/>
  <c r="H136"/>
  <c r="J119" i="26"/>
  <c r="R119"/>
  <c r="R109"/>
  <c r="J101"/>
  <c r="E115"/>
  <c r="E109"/>
  <c r="S112"/>
  <c r="H131" i="17"/>
  <c r="H127"/>
  <c r="H133"/>
  <c r="H129"/>
  <c r="H125"/>
  <c r="K135"/>
  <c r="K121"/>
  <c r="K126"/>
  <c r="K133"/>
  <c r="K141" s="1"/>
  <c r="F165"/>
  <c r="F178"/>
  <c r="G178" s="1"/>
  <c r="H178" s="1"/>
  <c r="I178" s="1"/>
  <c r="J178" s="1"/>
  <c r="K178" s="1"/>
  <c r="L178" s="1"/>
  <c r="E124"/>
  <c r="E163" s="1"/>
  <c r="F163" s="1"/>
  <c r="G163" s="1"/>
  <c r="H163" s="1"/>
  <c r="I163" s="1"/>
  <c r="J163" s="1"/>
  <c r="E122"/>
  <c r="E161" s="1"/>
  <c r="F171"/>
  <c r="G171" s="1"/>
  <c r="H171" s="1"/>
  <c r="I171" s="1"/>
  <c r="I121"/>
  <c r="I160" s="1"/>
  <c r="J160" s="1"/>
  <c r="K160" s="1"/>
  <c r="L160" s="1"/>
  <c r="M160" s="1"/>
  <c r="N160" s="1"/>
  <c r="O160" s="1"/>
  <c r="P160" s="1"/>
  <c r="Q160" s="1"/>
  <c r="I126"/>
  <c r="I119"/>
  <c r="I141" s="1"/>
  <c r="I122"/>
  <c r="I138"/>
  <c r="O132"/>
  <c r="O130"/>
  <c r="O128"/>
  <c r="O120"/>
  <c r="M125"/>
  <c r="M130"/>
  <c r="M135"/>
  <c r="M137"/>
  <c r="S123"/>
  <c r="S137"/>
  <c r="S133"/>
  <c r="J120"/>
  <c r="J122"/>
  <c r="J132"/>
  <c r="J126"/>
  <c r="J129"/>
  <c r="N126"/>
  <c r="N134"/>
  <c r="N121"/>
  <c r="L138"/>
  <c r="L121"/>
  <c r="L134"/>
  <c r="L173" s="1"/>
  <c r="M173" s="1"/>
  <c r="N173" s="1"/>
  <c r="O173" s="1"/>
  <c r="P173" s="1"/>
  <c r="Q173" s="1"/>
  <c r="R173" s="1"/>
  <c r="Q133"/>
  <c r="Q127"/>
  <c r="F128"/>
  <c r="F167" s="1"/>
  <c r="G167" s="1"/>
  <c r="H167" s="1"/>
  <c r="I167" s="1"/>
  <c r="J167" s="1"/>
  <c r="K167" s="1"/>
  <c r="L167" s="1"/>
  <c r="M167" s="1"/>
  <c r="N167" s="1"/>
  <c r="O167" s="1"/>
  <c r="P167" s="1"/>
  <c r="Q167" s="1"/>
  <c r="R167" s="1"/>
  <c r="S167" s="1"/>
  <c r="F122"/>
  <c r="F120"/>
  <c r="F136"/>
  <c r="F175" s="1"/>
  <c r="G175" s="1"/>
  <c r="R123"/>
  <c r="R132"/>
  <c r="P123"/>
  <c r="P138"/>
  <c r="P120"/>
  <c r="P141" s="1"/>
  <c r="G126"/>
  <c r="G127"/>
  <c r="G129"/>
  <c r="G135"/>
  <c r="G136"/>
  <c r="G133"/>
  <c r="T103" i="25"/>
  <c r="T118"/>
  <c r="U115"/>
  <c r="J112"/>
  <c r="H114"/>
  <c r="P118"/>
  <c r="Q106"/>
  <c r="V107"/>
  <c r="F111"/>
  <c r="P117" i="26"/>
  <c r="P100"/>
  <c r="Q119"/>
  <c r="V108"/>
  <c r="V102"/>
  <c r="V110"/>
  <c r="L112"/>
  <c r="L101"/>
  <c r="K110"/>
  <c r="U101"/>
  <c r="H99"/>
  <c r="H114"/>
  <c r="W111"/>
  <c r="AA135"/>
  <c r="G116"/>
  <c r="G105"/>
  <c r="T105"/>
  <c r="F101"/>
  <c r="F103"/>
  <c r="O110"/>
  <c r="I108"/>
  <c r="M114"/>
  <c r="M107"/>
  <c r="J112"/>
  <c r="J107"/>
  <c r="J109"/>
  <c r="E107"/>
  <c r="N101"/>
  <c r="S108"/>
  <c r="S118"/>
  <c r="O118" i="25"/>
  <c r="T105"/>
  <c r="V117"/>
  <c r="X110"/>
  <c r="X107"/>
  <c r="S109"/>
  <c r="I114"/>
  <c r="G99"/>
  <c r="G110"/>
  <c r="R119"/>
  <c r="L102"/>
  <c r="P112" i="26"/>
  <c r="P105"/>
  <c r="L107"/>
  <c r="K115"/>
  <c r="X115"/>
  <c r="H108"/>
  <c r="H117"/>
  <c r="W114"/>
  <c r="G108"/>
  <c r="T111"/>
  <c r="T118"/>
  <c r="T109"/>
  <c r="F99"/>
  <c r="F109"/>
  <c r="I115"/>
  <c r="I112"/>
  <c r="M117"/>
  <c r="R118"/>
  <c r="R106"/>
  <c r="R112"/>
  <c r="J100"/>
  <c r="E112"/>
  <c r="Q111"/>
  <c r="N108"/>
  <c r="N113"/>
  <c r="E100" i="25"/>
  <c r="E106"/>
  <c r="E117"/>
  <c r="W101"/>
  <c r="K102"/>
  <c r="K107"/>
  <c r="O113"/>
  <c r="O99"/>
  <c r="O103"/>
  <c r="O106"/>
  <c r="T110"/>
  <c r="N105"/>
  <c r="N100"/>
  <c r="J108"/>
  <c r="H105"/>
  <c r="P115"/>
  <c r="M113"/>
  <c r="M109"/>
  <c r="M101"/>
  <c r="Q100"/>
  <c r="X105"/>
  <c r="S103"/>
  <c r="S100"/>
  <c r="I103"/>
  <c r="I110"/>
  <c r="G106"/>
  <c r="G104"/>
  <c r="R111"/>
  <c r="L113"/>
  <c r="L100"/>
  <c r="F115"/>
  <c r="F106"/>
  <c r="N119" i="26"/>
  <c r="V118"/>
  <c r="V116"/>
  <c r="L110"/>
  <c r="K106"/>
  <c r="K101"/>
  <c r="U108"/>
  <c r="X108"/>
  <c r="H104"/>
  <c r="W107"/>
  <c r="T116"/>
  <c r="F106"/>
  <c r="O106"/>
  <c r="O101"/>
  <c r="O113"/>
  <c r="I105"/>
  <c r="M105"/>
  <c r="M102"/>
  <c r="R99"/>
  <c r="R103"/>
  <c r="E104"/>
  <c r="E118"/>
  <c r="Q115"/>
  <c r="Q103"/>
  <c r="Q100"/>
  <c r="U42" i="20"/>
  <c r="U48" s="1"/>
  <c r="U24"/>
  <c r="U29"/>
  <c r="U32" s="1"/>
  <c r="T29"/>
  <c r="T32" s="1"/>
  <c r="T24"/>
  <c r="T42"/>
  <c r="L113" i="26"/>
  <c r="U118"/>
  <c r="X113"/>
  <c r="W118"/>
  <c r="R114"/>
  <c r="Q107"/>
  <c r="N116"/>
  <c r="P99"/>
  <c r="P104"/>
  <c r="P116"/>
  <c r="P110"/>
  <c r="V109"/>
  <c r="V101"/>
  <c r="V117"/>
  <c r="V107"/>
  <c r="V115"/>
  <c r="L100"/>
  <c r="L105"/>
  <c r="L106"/>
  <c r="L108"/>
  <c r="L111"/>
  <c r="K100"/>
  <c r="K118"/>
  <c r="K114"/>
  <c r="K105"/>
  <c r="K109"/>
  <c r="U106"/>
  <c r="U99"/>
  <c r="X105"/>
  <c r="X114"/>
  <c r="X106"/>
  <c r="H107"/>
  <c r="H112"/>
  <c r="H103"/>
  <c r="H116"/>
  <c r="W109"/>
  <c r="W105"/>
  <c r="W113"/>
  <c r="W110"/>
  <c r="G114"/>
  <c r="G104"/>
  <c r="G115"/>
  <c r="G106"/>
  <c r="G107"/>
  <c r="M119"/>
  <c r="T104"/>
  <c r="T108"/>
  <c r="T117"/>
  <c r="T110"/>
  <c r="T115"/>
  <c r="F100"/>
  <c r="F108"/>
  <c r="F102"/>
  <c r="F105"/>
  <c r="O105"/>
  <c r="O111"/>
  <c r="O109"/>
  <c r="O112"/>
  <c r="O100"/>
  <c r="I111"/>
  <c r="I107"/>
  <c r="I113"/>
  <c r="I103"/>
  <c r="M115"/>
  <c r="M101"/>
  <c r="M106"/>
  <c r="M104"/>
  <c r="M113"/>
  <c r="M116"/>
  <c r="R102"/>
  <c r="R111"/>
  <c r="R117"/>
  <c r="R105"/>
  <c r="J106"/>
  <c r="J108"/>
  <c r="J111"/>
  <c r="J99"/>
  <c r="W119"/>
  <c r="E117"/>
  <c r="E111"/>
  <c r="E102"/>
  <c r="E106"/>
  <c r="E103"/>
  <c r="Q109"/>
  <c r="Q102"/>
  <c r="Q118"/>
  <c r="Q99"/>
  <c r="Q114"/>
  <c r="Q110"/>
  <c r="N100"/>
  <c r="N111"/>
  <c r="N107"/>
  <c r="U119"/>
  <c r="S110"/>
  <c r="S116"/>
  <c r="S117"/>
  <c r="S107"/>
  <c r="F119"/>
  <c r="W24" i="20"/>
  <c r="W29"/>
  <c r="W32" s="1"/>
  <c r="W42"/>
  <c r="W48" s="1"/>
  <c r="E46" i="26"/>
  <c r="F46" s="1"/>
  <c r="G46" s="1"/>
  <c r="H46" s="1"/>
  <c r="I46" s="1"/>
  <c r="J46" s="1"/>
  <c r="K46" s="1"/>
  <c r="L46" s="1"/>
  <c r="M46" s="1"/>
  <c r="N46" s="1"/>
  <c r="O46" s="1"/>
  <c r="P46" s="1"/>
  <c r="Q46" s="1"/>
  <c r="R46" s="1"/>
  <c r="S46" s="1"/>
  <c r="T46" s="1"/>
  <c r="U46" s="1"/>
  <c r="V46" s="1"/>
  <c r="W46" s="1"/>
  <c r="X46" s="1"/>
  <c r="Y79"/>
  <c r="Y70"/>
  <c r="Y69"/>
  <c r="Y78"/>
  <c r="Y61"/>
  <c r="Y62"/>
  <c r="Y66"/>
  <c r="Y65"/>
  <c r="Y63"/>
  <c r="Y77"/>
  <c r="Y71"/>
  <c r="Y64"/>
  <c r="Y72"/>
  <c r="Y76"/>
  <c r="Y74"/>
  <c r="Y80"/>
  <c r="Y75"/>
  <c r="AE11" i="28"/>
  <c r="Y73" i="26"/>
  <c r="Y81"/>
  <c r="Y68"/>
  <c r="Y67"/>
  <c r="Y98"/>
  <c r="P107"/>
  <c r="P108"/>
  <c r="V103"/>
  <c r="V111"/>
  <c r="L102"/>
  <c r="L103"/>
  <c r="K112"/>
  <c r="K103"/>
  <c r="K117"/>
  <c r="U111"/>
  <c r="U103"/>
  <c r="U113"/>
  <c r="X118"/>
  <c r="X99"/>
  <c r="W103"/>
  <c r="B45"/>
  <c r="O119"/>
  <c r="G117"/>
  <c r="L119"/>
  <c r="T100"/>
  <c r="F115"/>
  <c r="O108"/>
  <c r="O117"/>
  <c r="O115"/>
  <c r="I117"/>
  <c r="V119"/>
  <c r="M111"/>
  <c r="M118"/>
  <c r="R110"/>
  <c r="R108"/>
  <c r="J103"/>
  <c r="J113"/>
  <c r="J118"/>
  <c r="H119"/>
  <c r="P119"/>
  <c r="E114"/>
  <c r="E108"/>
  <c r="E100"/>
  <c r="Q108"/>
  <c r="Q113"/>
  <c r="Q101"/>
  <c r="Q117"/>
  <c r="N117"/>
  <c r="S115"/>
  <c r="S109"/>
  <c r="S103"/>
  <c r="S111"/>
  <c r="Y82"/>
  <c r="AE9" i="28"/>
  <c r="Y45" i="26"/>
  <c r="AA45" s="1"/>
  <c r="X29" i="20"/>
  <c r="X42"/>
  <c r="X48" s="1"/>
  <c r="X24"/>
  <c r="V29"/>
  <c r="V32" s="1"/>
  <c r="V42"/>
  <c r="V48" s="1"/>
  <c r="V24"/>
  <c r="E114" i="25"/>
  <c r="W112"/>
  <c r="K116"/>
  <c r="O116"/>
  <c r="T119"/>
  <c r="U107"/>
  <c r="H108"/>
  <c r="H119"/>
  <c r="H102"/>
  <c r="P106"/>
  <c r="M111"/>
  <c r="M103"/>
  <c r="Q112"/>
  <c r="V103"/>
  <c r="V99"/>
  <c r="V114"/>
  <c r="X118"/>
  <c r="X115"/>
  <c r="I107"/>
  <c r="G113"/>
  <c r="G116"/>
  <c r="R114"/>
  <c r="R116"/>
  <c r="R104"/>
  <c r="L107"/>
  <c r="F119"/>
  <c r="F103"/>
  <c r="P118" i="26"/>
  <c r="P101"/>
  <c r="P109"/>
  <c r="P113"/>
  <c r="V112"/>
  <c r="V104"/>
  <c r="L99"/>
  <c r="L118"/>
  <c r="L116"/>
  <c r="L114"/>
  <c r="K104"/>
  <c r="K99"/>
  <c r="K107"/>
  <c r="U115"/>
  <c r="U104"/>
  <c r="U105"/>
  <c r="X101"/>
  <c r="X110"/>
  <c r="X103"/>
  <c r="H110"/>
  <c r="H115"/>
  <c r="H100"/>
  <c r="W112"/>
  <c r="W115"/>
  <c r="W99"/>
  <c r="W104"/>
  <c r="I119"/>
  <c r="G110"/>
  <c r="G111"/>
  <c r="G113"/>
  <c r="G99"/>
  <c r="G102"/>
  <c r="T113"/>
  <c r="T106"/>
  <c r="T102"/>
  <c r="T114"/>
  <c r="F104"/>
  <c r="F118"/>
  <c r="F111"/>
  <c r="X119"/>
  <c r="O104"/>
  <c r="O99"/>
  <c r="I99"/>
  <c r="I101"/>
  <c r="I109"/>
  <c r="K119"/>
  <c r="M100"/>
  <c r="M108"/>
  <c r="R116"/>
  <c r="R100"/>
  <c r="J116"/>
  <c r="J105"/>
  <c r="J114"/>
  <c r="J110"/>
  <c r="Q105"/>
  <c r="Q116"/>
  <c r="N105"/>
  <c r="N102"/>
  <c r="N109"/>
  <c r="G119"/>
  <c r="S114"/>
  <c r="S105"/>
  <c r="S100"/>
  <c r="S106"/>
  <c r="T119"/>
  <c r="K106" i="25"/>
  <c r="E103"/>
  <c r="K111"/>
  <c r="E109"/>
  <c r="W99"/>
  <c r="W107"/>
  <c r="R102"/>
  <c r="W116"/>
  <c r="W105"/>
  <c r="W102"/>
  <c r="W113"/>
  <c r="K113"/>
  <c r="K99"/>
  <c r="K117"/>
  <c r="K109"/>
  <c r="O109"/>
  <c r="O100"/>
  <c r="T107"/>
  <c r="T112"/>
  <c r="T100"/>
  <c r="N117"/>
  <c r="N115"/>
  <c r="N113"/>
  <c r="N110"/>
  <c r="N106"/>
  <c r="U119"/>
  <c r="U109"/>
  <c r="U101"/>
  <c r="U104"/>
  <c r="U117"/>
  <c r="J118"/>
  <c r="J113"/>
  <c r="J109"/>
  <c r="J102"/>
  <c r="H110"/>
  <c r="H103"/>
  <c r="H100"/>
  <c r="P116"/>
  <c r="P99"/>
  <c r="P110"/>
  <c r="P103"/>
  <c r="M118"/>
  <c r="M107"/>
  <c r="M105"/>
  <c r="M116"/>
  <c r="M114"/>
  <c r="Q115"/>
  <c r="Q118"/>
  <c r="Q101"/>
  <c r="Q107"/>
  <c r="Q110"/>
  <c r="V112"/>
  <c r="V104"/>
  <c r="V110"/>
  <c r="X99"/>
  <c r="X116"/>
  <c r="X112"/>
  <c r="X103"/>
  <c r="S111"/>
  <c r="S119"/>
  <c r="S113"/>
  <c r="I100"/>
  <c r="I119"/>
  <c r="I116"/>
  <c r="G119"/>
  <c r="R108"/>
  <c r="R106"/>
  <c r="R117"/>
  <c r="R112"/>
  <c r="L114"/>
  <c r="L118"/>
  <c r="L109"/>
  <c r="L116"/>
  <c r="F104"/>
  <c r="F116"/>
  <c r="F113"/>
  <c r="F107"/>
  <c r="F109"/>
  <c r="X109"/>
  <c r="S117"/>
  <c r="S108"/>
  <c r="I102"/>
  <c r="G103"/>
  <c r="F101"/>
  <c r="K105"/>
  <c r="O105"/>
  <c r="N104"/>
  <c r="H115"/>
  <c r="Q99"/>
  <c r="G109"/>
  <c r="U42" i="17"/>
  <c r="U48" s="1"/>
  <c r="U29"/>
  <c r="U32" s="1"/>
  <c r="U24"/>
  <c r="X29"/>
  <c r="X24"/>
  <c r="X42"/>
  <c r="X48" s="1"/>
  <c r="W42"/>
  <c r="W48" s="1"/>
  <c r="W29"/>
  <c r="W32" s="1"/>
  <c r="W24"/>
  <c r="W103" i="25"/>
  <c r="W114"/>
  <c r="K118"/>
  <c r="K112"/>
  <c r="T106"/>
  <c r="T101"/>
  <c r="N111"/>
  <c r="U102"/>
  <c r="J114"/>
  <c r="J104"/>
  <c r="P113"/>
  <c r="Q102"/>
  <c r="Q113"/>
  <c r="Q103"/>
  <c r="X100"/>
  <c r="S104"/>
  <c r="S105"/>
  <c r="R107"/>
  <c r="F117"/>
  <c r="E113"/>
  <c r="W115"/>
  <c r="W104"/>
  <c r="W111"/>
  <c r="K108"/>
  <c r="K103"/>
  <c r="K100"/>
  <c r="K115"/>
  <c r="K104"/>
  <c r="O110"/>
  <c r="O111"/>
  <c r="O114"/>
  <c r="O108"/>
  <c r="O104"/>
  <c r="T99"/>
  <c r="T116"/>
  <c r="T111"/>
  <c r="N118"/>
  <c r="N116"/>
  <c r="N112"/>
  <c r="N103"/>
  <c r="U103"/>
  <c r="U116"/>
  <c r="U106"/>
  <c r="U118"/>
  <c r="U100"/>
  <c r="J115"/>
  <c r="J116"/>
  <c r="J100"/>
  <c r="J101"/>
  <c r="H106"/>
  <c r="H101"/>
  <c r="H107"/>
  <c r="H118"/>
  <c r="H99"/>
  <c r="P101"/>
  <c r="P109"/>
  <c r="P105"/>
  <c r="P119"/>
  <c r="M104"/>
  <c r="M115"/>
  <c r="M102"/>
  <c r="M110"/>
  <c r="Q109"/>
  <c r="Q117"/>
  <c r="Q119"/>
  <c r="Q111"/>
  <c r="V113"/>
  <c r="V102"/>
  <c r="V109"/>
  <c r="V111"/>
  <c r="X117"/>
  <c r="X108"/>
  <c r="X111"/>
  <c r="X113"/>
  <c r="S106"/>
  <c r="S101"/>
  <c r="S118"/>
  <c r="S115"/>
  <c r="S107"/>
  <c r="I105"/>
  <c r="I118"/>
  <c r="I115"/>
  <c r="I101"/>
  <c r="I106"/>
  <c r="G112"/>
  <c r="G107"/>
  <c r="G108"/>
  <c r="G115"/>
  <c r="G102"/>
  <c r="R105"/>
  <c r="R113"/>
  <c r="R103"/>
  <c r="R101"/>
  <c r="R115"/>
  <c r="L103"/>
  <c r="L119"/>
  <c r="L117"/>
  <c r="L105"/>
  <c r="F118"/>
  <c r="F102"/>
  <c r="F99"/>
  <c r="V42" i="17"/>
  <c r="V48" s="1"/>
  <c r="V24"/>
  <c r="V29"/>
  <c r="V32" s="1"/>
  <c r="O119" i="25"/>
  <c r="T113"/>
  <c r="H111"/>
  <c r="H112"/>
  <c r="P111"/>
  <c r="M119"/>
  <c r="G100"/>
  <c r="L110"/>
  <c r="W118"/>
  <c r="W119"/>
  <c r="K114"/>
  <c r="O107"/>
  <c r="T115"/>
  <c r="N114"/>
  <c r="U110"/>
  <c r="U111"/>
  <c r="J99"/>
  <c r="P108"/>
  <c r="M106"/>
  <c r="V105"/>
  <c r="V119"/>
  <c r="S110"/>
  <c r="I99"/>
  <c r="G118"/>
  <c r="L115"/>
  <c r="L111"/>
  <c r="E119"/>
  <c r="AA135"/>
  <c r="W100"/>
  <c r="W108"/>
  <c r="W109"/>
  <c r="W106"/>
  <c r="K110"/>
  <c r="K119"/>
  <c r="K101"/>
  <c r="O101"/>
  <c r="O112"/>
  <c r="O102"/>
  <c r="O117"/>
  <c r="T108"/>
  <c r="T109"/>
  <c r="T102"/>
  <c r="T117"/>
  <c r="T104"/>
  <c r="N108"/>
  <c r="N109"/>
  <c r="N99"/>
  <c r="N119"/>
  <c r="U105"/>
  <c r="U99"/>
  <c r="U112"/>
  <c r="U114"/>
  <c r="J110"/>
  <c r="J111"/>
  <c r="J119"/>
  <c r="J107"/>
  <c r="H104"/>
  <c r="H116"/>
  <c r="H113"/>
  <c r="H117"/>
  <c r="P100"/>
  <c r="P114"/>
  <c r="P104"/>
  <c r="P102"/>
  <c r="P117"/>
  <c r="M100"/>
  <c r="M117"/>
  <c r="M112"/>
  <c r="M108"/>
  <c r="Q116"/>
  <c r="Q114"/>
  <c r="Q104"/>
  <c r="Q105"/>
  <c r="V100"/>
  <c r="V101"/>
  <c r="V108"/>
  <c r="V106"/>
  <c r="V115"/>
  <c r="X104"/>
  <c r="X119"/>
  <c r="X101"/>
  <c r="X106"/>
  <c r="S99"/>
  <c r="S112"/>
  <c r="S102"/>
  <c r="I104"/>
  <c r="I112"/>
  <c r="I113"/>
  <c r="I108"/>
  <c r="G114"/>
  <c r="G105"/>
  <c r="G101"/>
  <c r="R99"/>
  <c r="R100"/>
  <c r="R109"/>
  <c r="R118"/>
  <c r="L108"/>
  <c r="L112"/>
  <c r="L104"/>
  <c r="L101"/>
  <c r="L99"/>
  <c r="F114"/>
  <c r="F108"/>
  <c r="F110"/>
  <c r="F105"/>
  <c r="E105"/>
  <c r="E108"/>
  <c r="E111"/>
  <c r="Y98"/>
  <c r="Y61"/>
  <c r="Y63"/>
  <c r="Y62"/>
  <c r="Y66"/>
  <c r="Y68"/>
  <c r="Y80"/>
  <c r="AE3" i="28"/>
  <c r="Y82" i="25"/>
  <c r="Y81"/>
  <c r="Y79"/>
  <c r="Y77"/>
  <c r="Y69"/>
  <c r="Y75"/>
  <c r="Y65"/>
  <c r="Y67"/>
  <c r="Y72"/>
  <c r="Y74"/>
  <c r="Y71"/>
  <c r="Y76"/>
  <c r="Y78"/>
  <c r="Y45"/>
  <c r="AA45" s="1"/>
  <c r="Y64"/>
  <c r="Y70"/>
  <c r="Y73"/>
  <c r="E46"/>
  <c r="F46" s="1"/>
  <c r="G46" s="1"/>
  <c r="H46" s="1"/>
  <c r="I46" s="1"/>
  <c r="J46" s="1"/>
  <c r="K46" s="1"/>
  <c r="L46" s="1"/>
  <c r="M46" s="1"/>
  <c r="N46" s="1"/>
  <c r="O46" s="1"/>
  <c r="P46" s="1"/>
  <c r="Q46" s="1"/>
  <c r="R46" s="1"/>
  <c r="S46" s="1"/>
  <c r="T46" s="1"/>
  <c r="U46" s="1"/>
  <c r="V46" s="1"/>
  <c r="W46" s="1"/>
  <c r="X46" s="1"/>
  <c r="T29" i="17"/>
  <c r="T32" s="1"/>
  <c r="T24"/>
  <c r="T42"/>
  <c r="E101" i="25"/>
  <c r="E104"/>
  <c r="E110"/>
  <c r="E107"/>
  <c r="E99"/>
  <c r="E115"/>
  <c r="E116"/>
  <c r="E102"/>
  <c r="E112"/>
  <c r="E118"/>
  <c r="E180" i="20" l="1"/>
  <c r="F157"/>
  <c r="G141" i="17"/>
  <c r="K172"/>
  <c r="L172" s="1"/>
  <c r="M172" s="1"/>
  <c r="N172" s="1"/>
  <c r="O172" s="1"/>
  <c r="P172" s="1"/>
  <c r="Q172" s="1"/>
  <c r="R172" s="1"/>
  <c r="S172" s="1"/>
  <c r="Q141"/>
  <c r="K169" i="20"/>
  <c r="L169" s="1"/>
  <c r="M169" s="1"/>
  <c r="N169" s="1"/>
  <c r="O169" s="1"/>
  <c r="P169" s="1"/>
  <c r="Q169" s="1"/>
  <c r="R169" s="1"/>
  <c r="S169" s="1"/>
  <c r="F141" i="17"/>
  <c r="N141"/>
  <c r="K159" i="20"/>
  <c r="L159" s="1"/>
  <c r="M159" s="1"/>
  <c r="N159" s="1"/>
  <c r="O159" s="1"/>
  <c r="P159" s="1"/>
  <c r="Q159" s="1"/>
  <c r="R159" s="1"/>
  <c r="S159" s="1"/>
  <c r="N177"/>
  <c r="O177" s="1"/>
  <c r="P177" s="1"/>
  <c r="Q177" s="1"/>
  <c r="R177" s="1"/>
  <c r="S177" s="1"/>
  <c r="H176"/>
  <c r="I176" s="1"/>
  <c r="J176" s="1"/>
  <c r="K176" s="1"/>
  <c r="L176" s="1"/>
  <c r="M176" s="1"/>
  <c r="N176" s="1"/>
  <c r="O176" s="1"/>
  <c r="P176" s="1"/>
  <c r="Q176" s="1"/>
  <c r="R176" s="1"/>
  <c r="S176" s="1"/>
  <c r="F172"/>
  <c r="G172" s="1"/>
  <c r="H172" s="1"/>
  <c r="I172" s="1"/>
  <c r="J172" s="1"/>
  <c r="K172" s="1"/>
  <c r="L172" s="1"/>
  <c r="M172" s="1"/>
  <c r="N172" s="1"/>
  <c r="O172" s="1"/>
  <c r="P172" s="1"/>
  <c r="Q172" s="1"/>
  <c r="R172" s="1"/>
  <c r="S172" s="1"/>
  <c r="M141"/>
  <c r="H173"/>
  <c r="I173" s="1"/>
  <c r="J173" s="1"/>
  <c r="K173" s="1"/>
  <c r="L173" s="1"/>
  <c r="M173" s="1"/>
  <c r="N173" s="1"/>
  <c r="O173" s="1"/>
  <c r="P173" s="1"/>
  <c r="Q173" s="1"/>
  <c r="R173" s="1"/>
  <c r="S173" s="1"/>
  <c r="E141"/>
  <c r="E142" s="1"/>
  <c r="F142" s="1"/>
  <c r="G142" s="1"/>
  <c r="H142" s="1"/>
  <c r="I142" s="1"/>
  <c r="J142" s="1"/>
  <c r="K142" s="1"/>
  <c r="L142" s="1"/>
  <c r="M142" s="1"/>
  <c r="N142" s="1"/>
  <c r="O142" s="1"/>
  <c r="P142" s="1"/>
  <c r="Q142" s="1"/>
  <c r="R142" s="1"/>
  <c r="S142" s="1"/>
  <c r="H175" i="17"/>
  <c r="I175" s="1"/>
  <c r="J175" s="1"/>
  <c r="K175" s="1"/>
  <c r="L175" s="1"/>
  <c r="M175" s="1"/>
  <c r="N175" s="1"/>
  <c r="O175" s="1"/>
  <c r="P175" s="1"/>
  <c r="Q175" s="1"/>
  <c r="R175" s="1"/>
  <c r="S175" s="1"/>
  <c r="J141"/>
  <c r="O141"/>
  <c r="R160"/>
  <c r="S160" s="1"/>
  <c r="M178"/>
  <c r="N178" s="1"/>
  <c r="O178" s="1"/>
  <c r="P178" s="1"/>
  <c r="Q178" s="1"/>
  <c r="R178" s="1"/>
  <c r="S178" s="1"/>
  <c r="L162"/>
  <c r="M162" s="1"/>
  <c r="N162" s="1"/>
  <c r="O162" s="1"/>
  <c r="P162" s="1"/>
  <c r="Q162" s="1"/>
  <c r="R162" s="1"/>
  <c r="S162" s="1"/>
  <c r="M141"/>
  <c r="K169"/>
  <c r="L169" s="1"/>
  <c r="M169" s="1"/>
  <c r="N169" s="1"/>
  <c r="O169" s="1"/>
  <c r="P169" s="1"/>
  <c r="Q169" s="1"/>
  <c r="R169" s="1"/>
  <c r="S169" s="1"/>
  <c r="H141"/>
  <c r="F168" i="20"/>
  <c r="G168" s="1"/>
  <c r="H168" s="1"/>
  <c r="I168" s="1"/>
  <c r="J168" s="1"/>
  <c r="K168" s="1"/>
  <c r="L168" s="1"/>
  <c r="M168" s="1"/>
  <c r="N168" s="1"/>
  <c r="O168" s="1"/>
  <c r="P168" s="1"/>
  <c r="Q168" s="1"/>
  <c r="R168" s="1"/>
  <c r="S168" s="1"/>
  <c r="G170"/>
  <c r="H170" s="1"/>
  <c r="I170" s="1"/>
  <c r="J170" s="1"/>
  <c r="K170" s="1"/>
  <c r="L170" s="1"/>
  <c r="M170" s="1"/>
  <c r="N170" s="1"/>
  <c r="O170" s="1"/>
  <c r="P170" s="1"/>
  <c r="Q170" s="1"/>
  <c r="R170" s="1"/>
  <c r="S170" s="1"/>
  <c r="G160"/>
  <c r="H160" s="1"/>
  <c r="I160" s="1"/>
  <c r="J160" s="1"/>
  <c r="K160" s="1"/>
  <c r="L160" s="1"/>
  <c r="M160" s="1"/>
  <c r="N160" s="1"/>
  <c r="O160" s="1"/>
  <c r="P160" s="1"/>
  <c r="Q160" s="1"/>
  <c r="R160" s="1"/>
  <c r="S160" s="1"/>
  <c r="G166"/>
  <c r="H166" s="1"/>
  <c r="I166" s="1"/>
  <c r="J166" s="1"/>
  <c r="K166" s="1"/>
  <c r="L166" s="1"/>
  <c r="M166" s="1"/>
  <c r="N166" s="1"/>
  <c r="O166" s="1"/>
  <c r="P166" s="1"/>
  <c r="Q166" s="1"/>
  <c r="R166" s="1"/>
  <c r="S166" s="1"/>
  <c r="F171"/>
  <c r="G171" s="1"/>
  <c r="H171" s="1"/>
  <c r="I171" s="1"/>
  <c r="J171" s="1"/>
  <c r="K171" s="1"/>
  <c r="L171" s="1"/>
  <c r="M171" s="1"/>
  <c r="N171" s="1"/>
  <c r="O171" s="1"/>
  <c r="P171" s="1"/>
  <c r="Q171" s="1"/>
  <c r="R171" s="1"/>
  <c r="S171" s="1"/>
  <c r="G164"/>
  <c r="H164" s="1"/>
  <c r="I164" s="1"/>
  <c r="J164" s="1"/>
  <c r="K164" s="1"/>
  <c r="L164" s="1"/>
  <c r="M164" s="1"/>
  <c r="N164" s="1"/>
  <c r="O164" s="1"/>
  <c r="P164" s="1"/>
  <c r="Q164" s="1"/>
  <c r="R164" s="1"/>
  <c r="S164" s="1"/>
  <c r="F162"/>
  <c r="G162" s="1"/>
  <c r="H162" s="1"/>
  <c r="I162" s="1"/>
  <c r="J162" s="1"/>
  <c r="K162" s="1"/>
  <c r="L162" s="1"/>
  <c r="M162" s="1"/>
  <c r="N162" s="1"/>
  <c r="O162" s="1"/>
  <c r="P162" s="1"/>
  <c r="Q162" s="1"/>
  <c r="R162" s="1"/>
  <c r="S162" s="1"/>
  <c r="K163" i="17"/>
  <c r="L163" s="1"/>
  <c r="M163" s="1"/>
  <c r="N163" s="1"/>
  <c r="O163" s="1"/>
  <c r="P163" s="1"/>
  <c r="Q163" s="1"/>
  <c r="R163" s="1"/>
  <c r="S163" s="1"/>
  <c r="M176"/>
  <c r="N176" s="1"/>
  <c r="O176" s="1"/>
  <c r="P176" s="1"/>
  <c r="Q176" s="1"/>
  <c r="R176" s="1"/>
  <c r="S176" s="1"/>
  <c r="L141"/>
  <c r="G141" i="20"/>
  <c r="I158"/>
  <c r="J158" s="1"/>
  <c r="K158" s="1"/>
  <c r="L158" s="1"/>
  <c r="M158" s="1"/>
  <c r="N158" s="1"/>
  <c r="O158" s="1"/>
  <c r="P158" s="1"/>
  <c r="Q158" s="1"/>
  <c r="R158" s="1"/>
  <c r="S158" s="1"/>
  <c r="N167"/>
  <c r="O167" s="1"/>
  <c r="P167" s="1"/>
  <c r="Q167" s="1"/>
  <c r="R167" s="1"/>
  <c r="S167" s="1"/>
  <c r="F161"/>
  <c r="G161" s="1"/>
  <c r="H161" s="1"/>
  <c r="I161" s="1"/>
  <c r="J161" s="1"/>
  <c r="K161" s="1"/>
  <c r="L161" s="1"/>
  <c r="M161" s="1"/>
  <c r="N161" s="1"/>
  <c r="O161" s="1"/>
  <c r="P161" s="1"/>
  <c r="Q161" s="1"/>
  <c r="R161" s="1"/>
  <c r="S161" s="1"/>
  <c r="E180" i="17"/>
  <c r="F157"/>
  <c r="H164"/>
  <c r="I164" s="1"/>
  <c r="J164" s="1"/>
  <c r="K164" s="1"/>
  <c r="L164" s="1"/>
  <c r="M164" s="1"/>
  <c r="N164" s="1"/>
  <c r="O164" s="1"/>
  <c r="P164" s="1"/>
  <c r="Q164" s="1"/>
  <c r="R164" s="1"/>
  <c r="S164" s="1"/>
  <c r="F159"/>
  <c r="G159" s="1"/>
  <c r="H159" s="1"/>
  <c r="I159" s="1"/>
  <c r="J159" s="1"/>
  <c r="K159" s="1"/>
  <c r="L159" s="1"/>
  <c r="M159" s="1"/>
  <c r="N159" s="1"/>
  <c r="O159" s="1"/>
  <c r="P159" s="1"/>
  <c r="Q159" s="1"/>
  <c r="R159" s="1"/>
  <c r="S159" s="1"/>
  <c r="S173"/>
  <c r="I177"/>
  <c r="J177" s="1"/>
  <c r="K177" s="1"/>
  <c r="L177" s="1"/>
  <c r="M177" s="1"/>
  <c r="N177" s="1"/>
  <c r="O177" s="1"/>
  <c r="P177" s="1"/>
  <c r="Q177" s="1"/>
  <c r="R177" s="1"/>
  <c r="S177" s="1"/>
  <c r="G174"/>
  <c r="H174" s="1"/>
  <c r="I174" s="1"/>
  <c r="J174" s="1"/>
  <c r="K174" s="1"/>
  <c r="L174" s="1"/>
  <c r="M174" s="1"/>
  <c r="N174" s="1"/>
  <c r="O174" s="1"/>
  <c r="P174" s="1"/>
  <c r="Q174" s="1"/>
  <c r="R174" s="1"/>
  <c r="S174" s="1"/>
  <c r="E141"/>
  <c r="E142" s="1"/>
  <c r="F142" s="1"/>
  <c r="G142" s="1"/>
  <c r="H142" s="1"/>
  <c r="I142" s="1"/>
  <c r="J142" s="1"/>
  <c r="K142" s="1"/>
  <c r="L142" s="1"/>
  <c r="M142" s="1"/>
  <c r="N142" s="1"/>
  <c r="O142" s="1"/>
  <c r="P142" s="1"/>
  <c r="Q142" s="1"/>
  <c r="R142" s="1"/>
  <c r="S142" s="1"/>
  <c r="W121" i="26"/>
  <c r="F161" i="17"/>
  <c r="G161" s="1"/>
  <c r="H161" s="1"/>
  <c r="I161" s="1"/>
  <c r="J161" s="1"/>
  <c r="K161" s="1"/>
  <c r="L161" s="1"/>
  <c r="M161" s="1"/>
  <c r="N161" s="1"/>
  <c r="O161" s="1"/>
  <c r="P161" s="1"/>
  <c r="Q161" s="1"/>
  <c r="R161" s="1"/>
  <c r="S161" s="1"/>
  <c r="F166"/>
  <c r="G166" s="1"/>
  <c r="H166" s="1"/>
  <c r="I166" s="1"/>
  <c r="J166" s="1"/>
  <c r="K166" s="1"/>
  <c r="L166" s="1"/>
  <c r="M166" s="1"/>
  <c r="N166" s="1"/>
  <c r="O166" s="1"/>
  <c r="P166" s="1"/>
  <c r="Q166" s="1"/>
  <c r="R166" s="1"/>
  <c r="S166" s="1"/>
  <c r="G168"/>
  <c r="H168" s="1"/>
  <c r="I168" s="1"/>
  <c r="J168" s="1"/>
  <c r="K168" s="1"/>
  <c r="L168" s="1"/>
  <c r="M168" s="1"/>
  <c r="N168" s="1"/>
  <c r="O168" s="1"/>
  <c r="P168" s="1"/>
  <c r="Q168" s="1"/>
  <c r="R168" s="1"/>
  <c r="S168" s="1"/>
  <c r="G158"/>
  <c r="H158" s="1"/>
  <c r="I158" s="1"/>
  <c r="J158" s="1"/>
  <c r="K158" s="1"/>
  <c r="L158" s="1"/>
  <c r="M158" s="1"/>
  <c r="N158" s="1"/>
  <c r="O158" s="1"/>
  <c r="P158" s="1"/>
  <c r="Q158" s="1"/>
  <c r="R158" s="1"/>
  <c r="S158" s="1"/>
  <c r="Y105" i="26"/>
  <c r="Y109"/>
  <c r="J171" i="17"/>
  <c r="K171" s="1"/>
  <c r="L171" s="1"/>
  <c r="M171" s="1"/>
  <c r="N171" s="1"/>
  <c r="O171" s="1"/>
  <c r="P171" s="1"/>
  <c r="Q171" s="1"/>
  <c r="R171" s="1"/>
  <c r="S171" s="1"/>
  <c r="G165"/>
  <c r="H165" s="1"/>
  <c r="I165" s="1"/>
  <c r="J165" s="1"/>
  <c r="K165" s="1"/>
  <c r="L165" s="1"/>
  <c r="M165" s="1"/>
  <c r="N165" s="1"/>
  <c r="O165" s="1"/>
  <c r="P165" s="1"/>
  <c r="Q165" s="1"/>
  <c r="R165" s="1"/>
  <c r="S165" s="1"/>
  <c r="F170"/>
  <c r="G170" s="1"/>
  <c r="H170" s="1"/>
  <c r="I170" s="1"/>
  <c r="J170" s="1"/>
  <c r="K170" s="1"/>
  <c r="L170" s="1"/>
  <c r="M170" s="1"/>
  <c r="N170" s="1"/>
  <c r="O170" s="1"/>
  <c r="P170" s="1"/>
  <c r="Q170" s="1"/>
  <c r="R170" s="1"/>
  <c r="S170" s="1"/>
  <c r="S141"/>
  <c r="R121" i="26"/>
  <c r="O121"/>
  <c r="Y118"/>
  <c r="Y113"/>
  <c r="H121"/>
  <c r="E121"/>
  <c r="E122" s="1"/>
  <c r="X121"/>
  <c r="Q121"/>
  <c r="F121"/>
  <c r="Y116"/>
  <c r="N121"/>
  <c r="I121"/>
  <c r="G121"/>
  <c r="Y119"/>
  <c r="Y112"/>
  <c r="Y107"/>
  <c r="U121"/>
  <c r="S121"/>
  <c r="Y101"/>
  <c r="Y110"/>
  <c r="K121"/>
  <c r="P121"/>
  <c r="T121"/>
  <c r="J121"/>
  <c r="V121"/>
  <c r="Y104"/>
  <c r="X50" i="20"/>
  <c r="X59"/>
  <c r="AD20" i="28" s="1"/>
  <c r="X58" i="20"/>
  <c r="X61"/>
  <c r="AD22" i="28" s="1"/>
  <c r="X60" i="20"/>
  <c r="U50"/>
  <c r="U58"/>
  <c r="U60"/>
  <c r="U61"/>
  <c r="AA22" i="28" s="1"/>
  <c r="U59" i="20"/>
  <c r="AA20" i="28" s="1"/>
  <c r="W61" i="20"/>
  <c r="AC22" i="28" s="1"/>
  <c r="W58" i="20"/>
  <c r="W60"/>
  <c r="W59"/>
  <c r="AC20" i="28" s="1"/>
  <c r="W50" i="20"/>
  <c r="Z42"/>
  <c r="T48"/>
  <c r="Y111" i="26"/>
  <c r="Y99"/>
  <c r="Y114"/>
  <c r="Y100"/>
  <c r="Y102"/>
  <c r="M121"/>
  <c r="Y115"/>
  <c r="Y108"/>
  <c r="C10"/>
  <c r="Y106"/>
  <c r="V60" i="20"/>
  <c r="V58"/>
  <c r="V59"/>
  <c r="AB20" i="28" s="1"/>
  <c r="V61" i="20"/>
  <c r="AB22" i="28" s="1"/>
  <c r="V50" i="20"/>
  <c r="Z29"/>
  <c r="Z32" s="1"/>
  <c r="X32"/>
  <c r="L121" i="26"/>
  <c r="Y103"/>
  <c r="Y117"/>
  <c r="Y112" i="25"/>
  <c r="Y99"/>
  <c r="Y101"/>
  <c r="F121"/>
  <c r="L121"/>
  <c r="R121"/>
  <c r="S121"/>
  <c r="P121"/>
  <c r="Y109"/>
  <c r="H121"/>
  <c r="Y106"/>
  <c r="T121"/>
  <c r="K121"/>
  <c r="W121"/>
  <c r="Y114"/>
  <c r="X121"/>
  <c r="V121"/>
  <c r="Y100"/>
  <c r="Y117"/>
  <c r="Y105"/>
  <c r="N121"/>
  <c r="I121"/>
  <c r="Q121"/>
  <c r="O121"/>
  <c r="J121"/>
  <c r="M121"/>
  <c r="U121"/>
  <c r="Y103"/>
  <c r="V58" i="17"/>
  <c r="V61"/>
  <c r="AB16" i="28" s="1"/>
  <c r="V62" i="17"/>
  <c r="AB17" i="28" s="1"/>
  <c r="V50" i="17"/>
  <c r="V60"/>
  <c r="AB15" i="28" s="1"/>
  <c r="V63" i="17"/>
  <c r="AB18" i="28" s="1"/>
  <c r="V59" i="17"/>
  <c r="AB14" i="28" s="1"/>
  <c r="X50" i="17"/>
  <c r="X61"/>
  <c r="AD16" i="28" s="1"/>
  <c r="X60" i="17"/>
  <c r="AD15" i="28" s="1"/>
  <c r="X62" i="17"/>
  <c r="AD17" i="28" s="1"/>
  <c r="X58" i="17"/>
  <c r="X63"/>
  <c r="AD18" i="28" s="1"/>
  <c r="X59" i="17"/>
  <c r="AD14" i="28" s="1"/>
  <c r="Y119" i="25"/>
  <c r="Y116"/>
  <c r="Y110"/>
  <c r="U61" i="17"/>
  <c r="AA16" i="28" s="1"/>
  <c r="U62" i="17"/>
  <c r="AA17" i="28" s="1"/>
  <c r="U50" i="17"/>
  <c r="U58"/>
  <c r="U59"/>
  <c r="AA14" i="28" s="1"/>
  <c r="U63" i="17"/>
  <c r="AA18" i="28" s="1"/>
  <c r="U60" i="17"/>
  <c r="AA15" i="28" s="1"/>
  <c r="W63" i="17"/>
  <c r="AC18" i="28" s="1"/>
  <c r="W61" i="17"/>
  <c r="AC16" i="28" s="1"/>
  <c r="W50" i="17"/>
  <c r="W62"/>
  <c r="AC17" i="28" s="1"/>
  <c r="W60" i="17"/>
  <c r="AC15" i="28" s="1"/>
  <c r="W59" i="17"/>
  <c r="AC14" i="28" s="1"/>
  <c r="W58" i="17"/>
  <c r="X32"/>
  <c r="Z29"/>
  <c r="Z32" s="1"/>
  <c r="Y118" i="25"/>
  <c r="Y115"/>
  <c r="Y104"/>
  <c r="Y108"/>
  <c r="Y111"/>
  <c r="G121"/>
  <c r="Y113"/>
  <c r="Y102"/>
  <c r="Y107"/>
  <c r="C10"/>
  <c r="E121"/>
  <c r="E122" s="1"/>
  <c r="F122" s="1"/>
  <c r="Z42" i="17"/>
  <c r="T48"/>
  <c r="F180" i="20" l="1"/>
  <c r="G157"/>
  <c r="F180" i="17"/>
  <c r="G157"/>
  <c r="Y122" i="26"/>
  <c r="F122"/>
  <c r="G122" s="1"/>
  <c r="H122" s="1"/>
  <c r="I122" s="1"/>
  <c r="J122" s="1"/>
  <c r="K122" s="1"/>
  <c r="Y59" i="20"/>
  <c r="AE20" i="28" s="1"/>
  <c r="Y58" i="20"/>
  <c r="Y61"/>
  <c r="AE22" i="28" s="1"/>
  <c r="Y60" i="20"/>
  <c r="W65"/>
  <c r="AC19" i="28"/>
  <c r="W102" i="20"/>
  <c r="U84"/>
  <c r="U89"/>
  <c r="U97"/>
  <c r="U94"/>
  <c r="U98"/>
  <c r="U100"/>
  <c r="U99"/>
  <c r="U93"/>
  <c r="U91"/>
  <c r="U83"/>
  <c r="U90"/>
  <c r="U86"/>
  <c r="U123" s="1"/>
  <c r="U92"/>
  <c r="U129" s="1"/>
  <c r="U96"/>
  <c r="U85"/>
  <c r="U122" s="1"/>
  <c r="U81"/>
  <c r="U118" s="1"/>
  <c r="U95"/>
  <c r="AA21" i="28"/>
  <c r="U87" i="20"/>
  <c r="U82"/>
  <c r="U119" s="1"/>
  <c r="U88"/>
  <c r="U101"/>
  <c r="U138" s="1"/>
  <c r="V88"/>
  <c r="V92"/>
  <c r="V93"/>
  <c r="V91"/>
  <c r="V82"/>
  <c r="V96"/>
  <c r="V95"/>
  <c r="V87"/>
  <c r="V90"/>
  <c r="V86"/>
  <c r="V99"/>
  <c r="V85"/>
  <c r="V101"/>
  <c r="V81"/>
  <c r="V118" s="1"/>
  <c r="V89"/>
  <c r="V84"/>
  <c r="AB21" i="28"/>
  <c r="V100" i="20"/>
  <c r="V137" s="1"/>
  <c r="V83"/>
  <c r="V98"/>
  <c r="V97"/>
  <c r="V94"/>
  <c r="V131" s="1"/>
  <c r="T50"/>
  <c r="T61"/>
  <c r="T59"/>
  <c r="T58"/>
  <c r="T60"/>
  <c r="W95"/>
  <c r="W93"/>
  <c r="W86"/>
  <c r="W123" s="1"/>
  <c r="W85"/>
  <c r="W96"/>
  <c r="W133" s="1"/>
  <c r="W97"/>
  <c r="W91"/>
  <c r="W128" s="1"/>
  <c r="W82"/>
  <c r="W94"/>
  <c r="W131" s="1"/>
  <c r="W100"/>
  <c r="W101"/>
  <c r="W138" s="1"/>
  <c r="W88"/>
  <c r="W87"/>
  <c r="W98"/>
  <c r="W135" s="1"/>
  <c r="W92"/>
  <c r="W129" s="1"/>
  <c r="W83"/>
  <c r="W120" s="1"/>
  <c r="W99"/>
  <c r="W136" s="1"/>
  <c r="W90"/>
  <c r="W81"/>
  <c r="W118" s="1"/>
  <c r="W84"/>
  <c r="W121" s="1"/>
  <c r="W89"/>
  <c r="W126" s="1"/>
  <c r="AC21" i="28"/>
  <c r="X86" i="20"/>
  <c r="X123" s="1"/>
  <c r="X85"/>
  <c r="X96"/>
  <c r="X89"/>
  <c r="X99"/>
  <c r="X101"/>
  <c r="X82"/>
  <c r="X91"/>
  <c r="X98"/>
  <c r="X90"/>
  <c r="X93"/>
  <c r="X84"/>
  <c r="X81"/>
  <c r="X118" s="1"/>
  <c r="X100"/>
  <c r="X83"/>
  <c r="X120" s="1"/>
  <c r="AD21" i="28"/>
  <c r="X97" i="20"/>
  <c r="X87"/>
  <c r="X94"/>
  <c r="X131" s="1"/>
  <c r="X92"/>
  <c r="X129" s="1"/>
  <c r="X95"/>
  <c r="X88"/>
  <c r="X125" s="1"/>
  <c r="L122" i="26"/>
  <c r="M122" s="1"/>
  <c r="N122" s="1"/>
  <c r="O122" s="1"/>
  <c r="P122" s="1"/>
  <c r="Q122" s="1"/>
  <c r="R122" s="1"/>
  <c r="S122" s="1"/>
  <c r="T122" s="1"/>
  <c r="U122" s="1"/>
  <c r="V122" s="1"/>
  <c r="W122" s="1"/>
  <c r="X122" s="1"/>
  <c r="V102" i="20"/>
  <c r="V139" s="1"/>
  <c r="AB19" i="28"/>
  <c r="V65" i="20"/>
  <c r="AA19" i="28"/>
  <c r="U65" i="20"/>
  <c r="U102"/>
  <c r="X65"/>
  <c r="AD19" i="28"/>
  <c r="X102" i="20"/>
  <c r="G122" i="25"/>
  <c r="H122" s="1"/>
  <c r="I122" s="1"/>
  <c r="J122" s="1"/>
  <c r="K122" s="1"/>
  <c r="L122" s="1"/>
  <c r="M122" s="1"/>
  <c r="N122" s="1"/>
  <c r="O122" s="1"/>
  <c r="P122" s="1"/>
  <c r="Q122" s="1"/>
  <c r="R122" s="1"/>
  <c r="S122" s="1"/>
  <c r="T122" s="1"/>
  <c r="U122" s="1"/>
  <c r="V122" s="1"/>
  <c r="W122" s="1"/>
  <c r="X122" s="1"/>
  <c r="Y122"/>
  <c r="U102" i="17"/>
  <c r="U99"/>
  <c r="U100"/>
  <c r="U85"/>
  <c r="U101"/>
  <c r="U94"/>
  <c r="U65"/>
  <c r="U81"/>
  <c r="U118" s="1"/>
  <c r="U91"/>
  <c r="U93"/>
  <c r="U86"/>
  <c r="U97"/>
  <c r="U89"/>
  <c r="U83"/>
  <c r="U82"/>
  <c r="U98"/>
  <c r="U135" s="1"/>
  <c r="U84"/>
  <c r="U90"/>
  <c r="U88"/>
  <c r="U96"/>
  <c r="AA13" i="28"/>
  <c r="U95" i="17"/>
  <c r="U132" s="1"/>
  <c r="U87"/>
  <c r="U124" s="1"/>
  <c r="U92"/>
  <c r="W84"/>
  <c r="W95"/>
  <c r="W92"/>
  <c r="W83"/>
  <c r="W85"/>
  <c r="W122" s="1"/>
  <c r="AC13" i="28"/>
  <c r="W82" i="17"/>
  <c r="W94"/>
  <c r="W89"/>
  <c r="W86"/>
  <c r="W81"/>
  <c r="W118" s="1"/>
  <c r="W65"/>
  <c r="W93"/>
  <c r="W87"/>
  <c r="W124" s="1"/>
  <c r="W98"/>
  <c r="W99"/>
  <c r="W91"/>
  <c r="W102"/>
  <c r="W96"/>
  <c r="W100"/>
  <c r="W137" s="1"/>
  <c r="W88"/>
  <c r="W101"/>
  <c r="W97"/>
  <c r="W90"/>
  <c r="V97"/>
  <c r="V93"/>
  <c r="V95"/>
  <c r="V92"/>
  <c r="V99"/>
  <c r="V89"/>
  <c r="V90"/>
  <c r="V100"/>
  <c r="V84"/>
  <c r="V65"/>
  <c r="V96"/>
  <c r="V133" s="1"/>
  <c r="V81"/>
  <c r="V118" s="1"/>
  <c r="V91"/>
  <c r="AB13" i="28"/>
  <c r="V98" i="17"/>
  <c r="V86"/>
  <c r="V85"/>
  <c r="V122" s="1"/>
  <c r="V87"/>
  <c r="V83"/>
  <c r="V102"/>
  <c r="V82"/>
  <c r="V94"/>
  <c r="V131" s="1"/>
  <c r="V101"/>
  <c r="V88"/>
  <c r="X94"/>
  <c r="X85"/>
  <c r="X92"/>
  <c r="X102"/>
  <c r="X100"/>
  <c r="X96"/>
  <c r="X98"/>
  <c r="X90"/>
  <c r="X82"/>
  <c r="X93"/>
  <c r="X91"/>
  <c r="X101"/>
  <c r="X84"/>
  <c r="X81"/>
  <c r="X118" s="1"/>
  <c r="AD13" i="28"/>
  <c r="X99" i="17"/>
  <c r="X83"/>
  <c r="X120" s="1"/>
  <c r="X89"/>
  <c r="X97"/>
  <c r="X95"/>
  <c r="X87"/>
  <c r="X65"/>
  <c r="X86"/>
  <c r="X88"/>
  <c r="Y63"/>
  <c r="AE18" i="28" s="1"/>
  <c r="Y59" i="17"/>
  <c r="AE14" i="28" s="1"/>
  <c r="Y60" i="17"/>
  <c r="AE15" i="28" s="1"/>
  <c r="Y58" i="17"/>
  <c r="Y61"/>
  <c r="AE16" i="28" s="1"/>
  <c r="Y62" i="17"/>
  <c r="AE17" i="28" s="1"/>
  <c r="T62" i="17"/>
  <c r="T59"/>
  <c r="T60"/>
  <c r="T50"/>
  <c r="T63"/>
  <c r="T58"/>
  <c r="T61"/>
  <c r="H157" i="20" l="1"/>
  <c r="G180"/>
  <c r="V135"/>
  <c r="V121"/>
  <c r="U133"/>
  <c r="G180" i="17"/>
  <c r="H157"/>
  <c r="W134"/>
  <c r="X125"/>
  <c r="X132"/>
  <c r="X138"/>
  <c r="X124" i="20"/>
  <c r="X137"/>
  <c r="X127"/>
  <c r="X122"/>
  <c r="V120"/>
  <c r="V126"/>
  <c r="V130"/>
  <c r="U125"/>
  <c r="U132"/>
  <c r="U128"/>
  <c r="U135"/>
  <c r="X130"/>
  <c r="X119"/>
  <c r="X133"/>
  <c r="W124"/>
  <c r="V124"/>
  <c r="V128"/>
  <c r="U120"/>
  <c r="U137"/>
  <c r="U126"/>
  <c r="AA61"/>
  <c r="Z22" i="28"/>
  <c r="AA59" i="20"/>
  <c r="Z20" i="28"/>
  <c r="Y102" i="20"/>
  <c r="AE19" i="28"/>
  <c r="Y65" i="20"/>
  <c r="W132"/>
  <c r="V122"/>
  <c r="W123" i="17"/>
  <c r="U127"/>
  <c r="X139" i="20"/>
  <c r="X121"/>
  <c r="X128"/>
  <c r="X126"/>
  <c r="W127"/>
  <c r="W137"/>
  <c r="W134"/>
  <c r="W130"/>
  <c r="V134"/>
  <c r="V138"/>
  <c r="V127"/>
  <c r="V119"/>
  <c r="V125"/>
  <c r="U124"/>
  <c r="U127"/>
  <c r="U136"/>
  <c r="U134"/>
  <c r="Z19" i="28"/>
  <c r="T65" i="20"/>
  <c r="T102"/>
  <c r="AA58"/>
  <c r="V135" i="17"/>
  <c r="U139" i="20"/>
  <c r="X132"/>
  <c r="X134"/>
  <c r="X135"/>
  <c r="X136"/>
  <c r="V123"/>
  <c r="V133"/>
  <c r="V129"/>
  <c r="U130"/>
  <c r="U131"/>
  <c r="W139"/>
  <c r="T87"/>
  <c r="T93"/>
  <c r="T101"/>
  <c r="T96"/>
  <c r="T91"/>
  <c r="T100"/>
  <c r="T84"/>
  <c r="T86"/>
  <c r="T99"/>
  <c r="T89"/>
  <c r="T98"/>
  <c r="T95"/>
  <c r="T92"/>
  <c r="T129" s="1"/>
  <c r="T168" s="1"/>
  <c r="U168" s="1"/>
  <c r="V168" s="1"/>
  <c r="W168" s="1"/>
  <c r="X168" s="1"/>
  <c r="T90"/>
  <c r="T127" s="1"/>
  <c r="T166" s="1"/>
  <c r="T83"/>
  <c r="T88"/>
  <c r="T94"/>
  <c r="T81"/>
  <c r="T118" s="1"/>
  <c r="T85"/>
  <c r="T122" s="1"/>
  <c r="T161" s="1"/>
  <c r="U161" s="1"/>
  <c r="AA60"/>
  <c r="T82"/>
  <c r="T97"/>
  <c r="T134" s="1"/>
  <c r="T173" s="1"/>
  <c r="U173" s="1"/>
  <c r="V173" s="1"/>
  <c r="Z21" i="28"/>
  <c r="Y97" i="20"/>
  <c r="Y92"/>
  <c r="Y99"/>
  <c r="Y91"/>
  <c r="Y101"/>
  <c r="Y83"/>
  <c r="Y96"/>
  <c r="Y88"/>
  <c r="Y84"/>
  <c r="Y82"/>
  <c r="Y100"/>
  <c r="Y86"/>
  <c r="Y87"/>
  <c r="Y85"/>
  <c r="AE21" i="28"/>
  <c r="Y90" i="20"/>
  <c r="Y98"/>
  <c r="Y135" s="1"/>
  <c r="Y81"/>
  <c r="Y118" s="1"/>
  <c r="Y93"/>
  <c r="Y94"/>
  <c r="Y95"/>
  <c r="Y132" s="1"/>
  <c r="Y89"/>
  <c r="V137" i="17"/>
  <c r="W127"/>
  <c r="U129"/>
  <c r="X138" i="20"/>
  <c r="W125"/>
  <c r="W119"/>
  <c r="W122"/>
  <c r="V136"/>
  <c r="V132"/>
  <c r="U121"/>
  <c r="X130" i="17"/>
  <c r="X122"/>
  <c r="W138"/>
  <c r="U120"/>
  <c r="V119"/>
  <c r="X126"/>
  <c r="X133"/>
  <c r="V124"/>
  <c r="V126"/>
  <c r="V130"/>
  <c r="W132"/>
  <c r="U130"/>
  <c r="U136"/>
  <c r="X128"/>
  <c r="V138"/>
  <c r="V120"/>
  <c r="W129"/>
  <c r="U119"/>
  <c r="U123"/>
  <c r="X123"/>
  <c r="X135"/>
  <c r="V127"/>
  <c r="W135"/>
  <c r="W119"/>
  <c r="X124"/>
  <c r="X121"/>
  <c r="X119"/>
  <c r="X137"/>
  <c r="X131"/>
  <c r="V128"/>
  <c r="V121"/>
  <c r="V136"/>
  <c r="V134"/>
  <c r="W125"/>
  <c r="W128"/>
  <c r="W130"/>
  <c r="W126"/>
  <c r="W121"/>
  <c r="U121"/>
  <c r="U126"/>
  <c r="U128"/>
  <c r="U138"/>
  <c r="U139"/>
  <c r="W139"/>
  <c r="U131"/>
  <c r="X134"/>
  <c r="X129"/>
  <c r="V132"/>
  <c r="W133"/>
  <c r="U125"/>
  <c r="U137"/>
  <c r="X136"/>
  <c r="X127"/>
  <c r="X139"/>
  <c r="V125"/>
  <c r="V139"/>
  <c r="V123"/>
  <c r="V129"/>
  <c r="W136"/>
  <c r="W131"/>
  <c r="W120"/>
  <c r="U133"/>
  <c r="U134"/>
  <c r="U122"/>
  <c r="Z16" i="28"/>
  <c r="AA61" i="17"/>
  <c r="Z15" i="28"/>
  <c r="AA60" i="17"/>
  <c r="Z18" i="28"/>
  <c r="AA63" i="17"/>
  <c r="AA62"/>
  <c r="Z17" i="28"/>
  <c r="T94" i="17"/>
  <c r="T90"/>
  <c r="T95"/>
  <c r="T91"/>
  <c r="T86"/>
  <c r="T89"/>
  <c r="T101"/>
  <c r="T102"/>
  <c r="T99"/>
  <c r="T92"/>
  <c r="T97"/>
  <c r="T83"/>
  <c r="T93"/>
  <c r="T88"/>
  <c r="T81"/>
  <c r="T118" s="1"/>
  <c r="Z13" i="28"/>
  <c r="T85" i="17"/>
  <c r="T84"/>
  <c r="T82"/>
  <c r="T119" s="1"/>
  <c r="T158" s="1"/>
  <c r="AA58"/>
  <c r="T96"/>
  <c r="T100"/>
  <c r="T65"/>
  <c r="T87"/>
  <c r="T98"/>
  <c r="Z14" i="28"/>
  <c r="AA59" i="17"/>
  <c r="Y84"/>
  <c r="Y89"/>
  <c r="AE13" i="28"/>
  <c r="Y95" i="17"/>
  <c r="Y91"/>
  <c r="Y82"/>
  <c r="Y100"/>
  <c r="Y85"/>
  <c r="Y93"/>
  <c r="Y87"/>
  <c r="Y102"/>
  <c r="Y98"/>
  <c r="Y92"/>
  <c r="Y129" s="1"/>
  <c r="Y65"/>
  <c r="Y99"/>
  <c r="Y81"/>
  <c r="Y118" s="1"/>
  <c r="Y86"/>
  <c r="Y96"/>
  <c r="Y94"/>
  <c r="Y88"/>
  <c r="Y97"/>
  <c r="Y90"/>
  <c r="Y127" s="1"/>
  <c r="Y101"/>
  <c r="Y138" s="1"/>
  <c r="Y83"/>
  <c r="I157" i="20" l="1"/>
  <c r="H180"/>
  <c r="U141"/>
  <c r="Y138"/>
  <c r="Y134"/>
  <c r="Y137"/>
  <c r="V141"/>
  <c r="X141"/>
  <c r="Y126"/>
  <c r="Y122"/>
  <c r="Y129"/>
  <c r="T119"/>
  <c r="T158" s="1"/>
  <c r="U158" s="1"/>
  <c r="V158" s="1"/>
  <c r="W158" s="1"/>
  <c r="X158" s="1"/>
  <c r="T131"/>
  <c r="T170" s="1"/>
  <c r="U170" s="1"/>
  <c r="V170" s="1"/>
  <c r="W170" s="1"/>
  <c r="X170" s="1"/>
  <c r="T136"/>
  <c r="T175" s="1"/>
  <c r="U175" s="1"/>
  <c r="T128"/>
  <c r="T167" s="1"/>
  <c r="U167" s="1"/>
  <c r="V167" s="1"/>
  <c r="W167" s="1"/>
  <c r="X167" s="1"/>
  <c r="T124"/>
  <c r="T163" s="1"/>
  <c r="U163" s="1"/>
  <c r="V163" s="1"/>
  <c r="W163" s="1"/>
  <c r="X163" s="1"/>
  <c r="H180" i="17"/>
  <c r="I157"/>
  <c r="Y131" i="20"/>
  <c r="W173"/>
  <c r="X173" s="1"/>
  <c r="U166"/>
  <c r="V166" s="1"/>
  <c r="W166" s="1"/>
  <c r="X166" s="1"/>
  <c r="W141"/>
  <c r="T135"/>
  <c r="T174" s="1"/>
  <c r="U174" s="1"/>
  <c r="V174" s="1"/>
  <c r="W174" s="1"/>
  <c r="X174" s="1"/>
  <c r="T138"/>
  <c r="T177" s="1"/>
  <c r="U177" s="1"/>
  <c r="V177" s="1"/>
  <c r="W177" s="1"/>
  <c r="X177" s="1"/>
  <c r="Y139"/>
  <c r="C10"/>
  <c r="AA65"/>
  <c r="T66"/>
  <c r="U66" s="1"/>
  <c r="V66" s="1"/>
  <c r="W66" s="1"/>
  <c r="X66" s="1"/>
  <c r="Y119"/>
  <c r="Y120"/>
  <c r="V175"/>
  <c r="W175" s="1"/>
  <c r="X175" s="1"/>
  <c r="Y130"/>
  <c r="Y133"/>
  <c r="Y136"/>
  <c r="T126"/>
  <c r="T165" s="1"/>
  <c r="U165" s="1"/>
  <c r="V165" s="1"/>
  <c r="W165" s="1"/>
  <c r="X165" s="1"/>
  <c r="T137"/>
  <c r="T176" s="1"/>
  <c r="U176" s="1"/>
  <c r="V176" s="1"/>
  <c r="W176" s="1"/>
  <c r="X176" s="1"/>
  <c r="T130"/>
  <c r="T169" s="1"/>
  <c r="U169" s="1"/>
  <c r="V169" s="1"/>
  <c r="W169" s="1"/>
  <c r="X169" s="1"/>
  <c r="Y127"/>
  <c r="Y123"/>
  <c r="Y125"/>
  <c r="Y128"/>
  <c r="V161"/>
  <c r="W161" s="1"/>
  <c r="X161" s="1"/>
  <c r="T120"/>
  <c r="T159" s="1"/>
  <c r="U159" s="1"/>
  <c r="V159" s="1"/>
  <c r="W159" s="1"/>
  <c r="X159" s="1"/>
  <c r="T121"/>
  <c r="T160" s="1"/>
  <c r="U160" s="1"/>
  <c r="V160" s="1"/>
  <c r="W160" s="1"/>
  <c r="X160" s="1"/>
  <c r="T139"/>
  <c r="T178" s="1"/>
  <c r="U178" s="1"/>
  <c r="V178" s="1"/>
  <c r="W178" s="1"/>
  <c r="X178" s="1"/>
  <c r="Y124"/>
  <c r="Y121"/>
  <c r="T125"/>
  <c r="T164" s="1"/>
  <c r="U164" s="1"/>
  <c r="V164" s="1"/>
  <c r="W164" s="1"/>
  <c r="X164" s="1"/>
  <c r="T132"/>
  <c r="T171" s="1"/>
  <c r="U171" s="1"/>
  <c r="V171" s="1"/>
  <c r="W171" s="1"/>
  <c r="X171" s="1"/>
  <c r="T123"/>
  <c r="T162" s="1"/>
  <c r="U162" s="1"/>
  <c r="V162" s="1"/>
  <c r="W162" s="1"/>
  <c r="X162" s="1"/>
  <c r="T133"/>
  <c r="T172" s="1"/>
  <c r="U172" s="1"/>
  <c r="V172" s="1"/>
  <c r="W172" s="1"/>
  <c r="X172" s="1"/>
  <c r="B65"/>
  <c r="C10" i="17"/>
  <c r="V141"/>
  <c r="U158"/>
  <c r="V158" s="1"/>
  <c r="W158" s="1"/>
  <c r="X158" s="1"/>
  <c r="U141"/>
  <c r="X141"/>
  <c r="W141"/>
  <c r="T129"/>
  <c r="T168" s="1"/>
  <c r="U168" s="1"/>
  <c r="V168" s="1"/>
  <c r="W168" s="1"/>
  <c r="X168" s="1"/>
  <c r="Y124"/>
  <c r="Y122"/>
  <c r="Y133"/>
  <c r="Y119"/>
  <c r="Y126"/>
  <c r="T135"/>
  <c r="T174" s="1"/>
  <c r="U174" s="1"/>
  <c r="V174" s="1"/>
  <c r="W174" s="1"/>
  <c r="X174" s="1"/>
  <c r="T133"/>
  <c r="T172" s="1"/>
  <c r="U172" s="1"/>
  <c r="V172" s="1"/>
  <c r="W172" s="1"/>
  <c r="X172" s="1"/>
  <c r="T122"/>
  <c r="T161" s="1"/>
  <c r="U161" s="1"/>
  <c r="V161" s="1"/>
  <c r="W161" s="1"/>
  <c r="X161" s="1"/>
  <c r="T130"/>
  <c r="T169" s="1"/>
  <c r="U169" s="1"/>
  <c r="V169" s="1"/>
  <c r="W169" s="1"/>
  <c r="X169" s="1"/>
  <c r="Y123"/>
  <c r="T139"/>
  <c r="T178" s="1"/>
  <c r="U178" s="1"/>
  <c r="V178" s="1"/>
  <c r="W178" s="1"/>
  <c r="X178" s="1"/>
  <c r="Y132"/>
  <c r="T128"/>
  <c r="T167" s="1"/>
  <c r="U167" s="1"/>
  <c r="V167" s="1"/>
  <c r="W167" s="1"/>
  <c r="X167" s="1"/>
  <c r="T136"/>
  <c r="T175" s="1"/>
  <c r="U175" s="1"/>
  <c r="V175" s="1"/>
  <c r="W175" s="1"/>
  <c r="X175" s="1"/>
  <c r="T123"/>
  <c r="T162" s="1"/>
  <c r="U162" s="1"/>
  <c r="V162" s="1"/>
  <c r="W162" s="1"/>
  <c r="X162" s="1"/>
  <c r="T131"/>
  <c r="T170" s="1"/>
  <c r="U170" s="1"/>
  <c r="V170" s="1"/>
  <c r="W170" s="1"/>
  <c r="X170" s="1"/>
  <c r="Y131"/>
  <c r="Y136"/>
  <c r="Y139"/>
  <c r="Y137"/>
  <c r="T137"/>
  <c r="T176" s="1"/>
  <c r="U176" s="1"/>
  <c r="V176" s="1"/>
  <c r="W176" s="1"/>
  <c r="X176" s="1"/>
  <c r="T121"/>
  <c r="T160" s="1"/>
  <c r="U160" s="1"/>
  <c r="V160" s="1"/>
  <c r="W160" s="1"/>
  <c r="X160" s="1"/>
  <c r="T125"/>
  <c r="T164" s="1"/>
  <c r="U164" s="1"/>
  <c r="V164" s="1"/>
  <c r="W164" s="1"/>
  <c r="X164" s="1"/>
  <c r="T126"/>
  <c r="T165" s="1"/>
  <c r="U165" s="1"/>
  <c r="V165" s="1"/>
  <c r="W165" s="1"/>
  <c r="X165" s="1"/>
  <c r="T127"/>
  <c r="T166" s="1"/>
  <c r="U166" s="1"/>
  <c r="V166" s="1"/>
  <c r="W166" s="1"/>
  <c r="X166" s="1"/>
  <c r="T66"/>
  <c r="U66" s="1"/>
  <c r="V66" s="1"/>
  <c r="W66" s="1"/>
  <c r="X66" s="1"/>
  <c r="AA65"/>
  <c r="Y120"/>
  <c r="Y125"/>
  <c r="Y135"/>
  <c r="T134"/>
  <c r="T173" s="1"/>
  <c r="U173" s="1"/>
  <c r="V173" s="1"/>
  <c r="W173" s="1"/>
  <c r="X173" s="1"/>
  <c r="T138"/>
  <c r="T177" s="1"/>
  <c r="U177" s="1"/>
  <c r="V177" s="1"/>
  <c r="W177" s="1"/>
  <c r="X177" s="1"/>
  <c r="T132"/>
  <c r="T171" s="1"/>
  <c r="U171" s="1"/>
  <c r="V171" s="1"/>
  <c r="W171" s="1"/>
  <c r="X171" s="1"/>
  <c r="Y134"/>
  <c r="Y130"/>
  <c r="Y128"/>
  <c r="Y121"/>
  <c r="T124"/>
  <c r="T163" s="1"/>
  <c r="U163" s="1"/>
  <c r="V163" s="1"/>
  <c r="W163" s="1"/>
  <c r="X163" s="1"/>
  <c r="B65"/>
  <c r="T120"/>
  <c r="T159" s="1"/>
  <c r="U159" s="1"/>
  <c r="V159" s="1"/>
  <c r="W159" s="1"/>
  <c r="X159" s="1"/>
  <c r="I180" i="20" l="1"/>
  <c r="J157"/>
  <c r="I180" i="17"/>
  <c r="J157"/>
  <c r="Y142" i="20"/>
  <c r="T141"/>
  <c r="T142" s="1"/>
  <c r="U142" s="1"/>
  <c r="V142" s="1"/>
  <c r="W142" s="1"/>
  <c r="X142" s="1"/>
  <c r="Y142" i="17"/>
  <c r="T141"/>
  <c r="T142" s="1"/>
  <c r="U142" s="1"/>
  <c r="V142" s="1"/>
  <c r="W142" s="1"/>
  <c r="X142" s="1"/>
  <c r="J180" i="20" l="1"/>
  <c r="K157"/>
  <c r="J180" i="17"/>
  <c r="K157"/>
  <c r="K180" i="20" l="1"/>
  <c r="L157"/>
  <c r="K180" i="17"/>
  <c r="L157"/>
  <c r="L180" i="20" l="1"/>
  <c r="M157"/>
  <c r="M157" i="17"/>
  <c r="L180"/>
  <c r="N157" i="20" l="1"/>
  <c r="M180"/>
  <c r="M180" i="17"/>
  <c r="N157"/>
  <c r="N180" i="20" l="1"/>
  <c r="O157"/>
  <c r="N180" i="17"/>
  <c r="O157"/>
  <c r="P157" i="20" l="1"/>
  <c r="O180"/>
  <c r="P157" i="17"/>
  <c r="O180"/>
  <c r="P180" i="20" l="1"/>
  <c r="Q157"/>
  <c r="P180" i="17"/>
  <c r="Q157"/>
  <c r="Q180" i="20" l="1"/>
  <c r="R157"/>
  <c r="R157" i="17"/>
  <c r="Q180"/>
  <c r="R180" i="20" l="1"/>
  <c r="S157"/>
  <c r="R180" i="17"/>
  <c r="S157"/>
  <c r="S180" i="20" l="1"/>
  <c r="T157"/>
  <c r="S180" i="17"/>
  <c r="T157"/>
  <c r="T180" i="20" l="1"/>
  <c r="U157"/>
  <c r="U157" i="17"/>
  <c r="T180"/>
  <c r="V157" i="20" l="1"/>
  <c r="U180"/>
  <c r="V157" i="17"/>
  <c r="U180"/>
  <c r="V180" i="20" l="1"/>
  <c r="W157"/>
  <c r="W157" i="17"/>
  <c r="V180"/>
  <c r="W180" i="20" l="1"/>
  <c r="X157"/>
  <c r="X180" s="1"/>
  <c r="W180" i="17"/>
  <c r="X157"/>
  <c r="X180" s="1"/>
</calcChain>
</file>

<file path=xl/comments1.xml><?xml version="1.0" encoding="utf-8"?>
<comments xmlns="http://schemas.openxmlformats.org/spreadsheetml/2006/main">
  <authors>
    <author>Tina Jayaweera</author>
  </authors>
  <commentList>
    <comment ref="B37" authorId="0">
      <text>
        <r>
          <rPr>
            <b/>
            <sz val="9"/>
            <color indexed="81"/>
            <rFont val="Tahoma"/>
            <family val="2"/>
          </rPr>
          <t>Tina Jayaweera:</t>
        </r>
        <r>
          <rPr>
            <sz val="9"/>
            <color indexed="81"/>
            <rFont val="Tahoma"/>
            <family val="2"/>
          </rPr>
          <t xml:space="preserve">
Saturation accounted for by CZ/HZ in measure savings</t>
        </r>
      </text>
    </comment>
    <comment ref="D41" authorId="0">
      <text>
        <r>
          <rPr>
            <b/>
            <sz val="9"/>
            <color indexed="81"/>
            <rFont val="Tahoma"/>
            <family val="2"/>
          </rPr>
          <t>Tina Jayaweera:</t>
        </r>
        <r>
          <rPr>
            <sz val="9"/>
            <color indexed="81"/>
            <rFont val="Tahoma"/>
            <family val="2"/>
          </rPr>
          <t xml:space="preserve">
New homes treated separately</t>
        </r>
      </text>
    </comment>
    <comment ref="B42" authorId="0">
      <text>
        <r>
          <rPr>
            <b/>
            <sz val="9"/>
            <color indexed="81"/>
            <rFont val="Tahoma"/>
            <family val="2"/>
          </rPr>
          <t>Tina Jayaweera:</t>
        </r>
        <r>
          <rPr>
            <sz val="9"/>
            <color indexed="81"/>
            <rFont val="Tahoma"/>
            <family val="2"/>
          </rPr>
          <t xml:space="preserve">
Saturation accounted for by CZ/HZ in measure savings</t>
        </r>
      </text>
    </comment>
  </commentList>
</comments>
</file>

<file path=xl/comments2.xml><?xml version="1.0" encoding="utf-8"?>
<comments xmlns="http://schemas.openxmlformats.org/spreadsheetml/2006/main">
  <authors>
    <author>Tina Jayaweera</author>
  </authors>
  <commentList>
    <comment ref="B37" authorId="0">
      <text>
        <r>
          <rPr>
            <b/>
            <sz val="9"/>
            <color indexed="81"/>
            <rFont val="Tahoma"/>
            <family val="2"/>
          </rPr>
          <t>Tina Jayaweera:</t>
        </r>
        <r>
          <rPr>
            <sz val="9"/>
            <color indexed="81"/>
            <rFont val="Tahoma"/>
            <family val="2"/>
          </rPr>
          <t xml:space="preserve">
Saturation accounted for by CZ/HZ in measure potential</t>
        </r>
      </text>
    </comment>
    <comment ref="B41" authorId="0">
      <text>
        <r>
          <rPr>
            <b/>
            <sz val="9"/>
            <color indexed="81"/>
            <rFont val="Tahoma"/>
            <family val="2"/>
          </rPr>
          <t>Tina Jayaweera:</t>
        </r>
        <r>
          <rPr>
            <sz val="9"/>
            <color indexed="81"/>
            <rFont val="Tahoma"/>
            <family val="2"/>
          </rPr>
          <t xml:space="preserve">
Saturation accounted for in HVAC weighting to estimate potential by CZ/HZ</t>
        </r>
      </text>
    </comment>
    <comment ref="B42" authorId="0">
      <text>
        <r>
          <rPr>
            <b/>
            <sz val="9"/>
            <color indexed="81"/>
            <rFont val="Tahoma"/>
            <family val="2"/>
          </rPr>
          <t>Tina Jayaweera:</t>
        </r>
        <r>
          <rPr>
            <sz val="9"/>
            <color indexed="81"/>
            <rFont val="Tahoma"/>
            <family val="2"/>
          </rPr>
          <t xml:space="preserve">
Saturation accounted for by CZ/HZ in measure potential</t>
        </r>
      </text>
    </comment>
  </commentList>
</comments>
</file>

<file path=xl/comments3.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5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2"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2"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7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7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7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7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s>
  <commentList>
    <comment ref="J4"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4"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5"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5"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5"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5" authorId="0">
      <text>
        <r>
          <rPr>
            <b/>
            <sz val="8"/>
            <color indexed="81"/>
            <rFont val="Tahoma"/>
            <family val="2"/>
          </rPr>
          <t xml:space="preserve"> :ProCost</t>
        </r>
        <r>
          <rPr>
            <sz val="8"/>
            <color indexed="81"/>
            <rFont val="Tahoma"/>
            <family val="2"/>
          </rPr>
          <t xml:space="preserve">
Physical life of the measure in years.  Must be &gt;=1.</t>
        </r>
      </text>
    </comment>
    <comment ref="F5"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5"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5"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5"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5"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5"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5"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5"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5"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5" authorId="0">
      <text>
        <r>
          <rPr>
            <b/>
            <sz val="8"/>
            <color indexed="81"/>
            <rFont val="Tahoma"/>
            <family val="2"/>
          </rPr>
          <t xml:space="preserve"> :</t>
        </r>
        <r>
          <rPr>
            <sz val="8"/>
            <color indexed="81"/>
            <rFont val="Tahoma"/>
            <family val="2"/>
          </rPr>
          <t xml:space="preserve">
Annual gas savings, or increases, in therms.</t>
        </r>
      </text>
    </comment>
    <comment ref="Q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60"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0"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61"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1"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1"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1" authorId="0">
      <text>
        <r>
          <rPr>
            <b/>
            <sz val="8"/>
            <color indexed="81"/>
            <rFont val="Tahoma"/>
            <family val="2"/>
          </rPr>
          <t xml:space="preserve"> :ProCost</t>
        </r>
        <r>
          <rPr>
            <sz val="8"/>
            <color indexed="81"/>
            <rFont val="Tahoma"/>
            <family val="2"/>
          </rPr>
          <t xml:space="preserve">
Physical life of the measure in years.  Must be &gt;=1.</t>
        </r>
      </text>
    </comment>
    <comment ref="F61"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1"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61"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61"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1"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1"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1"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1"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1"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1"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1" authorId="0">
      <text>
        <r>
          <rPr>
            <b/>
            <sz val="8"/>
            <color indexed="81"/>
            <rFont val="Tahoma"/>
            <family val="2"/>
          </rPr>
          <t xml:space="preserve"> :</t>
        </r>
        <r>
          <rPr>
            <sz val="8"/>
            <color indexed="81"/>
            <rFont val="Tahoma"/>
            <family val="2"/>
          </rPr>
          <t xml:space="preserve">
Annual gas savings, or increases, in therms.</t>
        </r>
      </text>
    </comment>
    <comment ref="Q61"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160"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160"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161"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161"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161"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161" authorId="0">
      <text>
        <r>
          <rPr>
            <b/>
            <sz val="8"/>
            <color indexed="81"/>
            <rFont val="Tahoma"/>
            <family val="2"/>
          </rPr>
          <t xml:space="preserve"> :ProCost</t>
        </r>
        <r>
          <rPr>
            <sz val="8"/>
            <color indexed="81"/>
            <rFont val="Tahoma"/>
            <family val="2"/>
          </rPr>
          <t xml:space="preserve">
Physical life of the measure in years.  Must be &gt;=1.</t>
        </r>
      </text>
    </comment>
    <comment ref="F161"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161"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161"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161"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161"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161"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161"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161"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161"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161"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161" authorId="0">
      <text>
        <r>
          <rPr>
            <b/>
            <sz val="8"/>
            <color indexed="81"/>
            <rFont val="Tahoma"/>
            <family val="2"/>
          </rPr>
          <t xml:space="preserve"> :</t>
        </r>
        <r>
          <rPr>
            <sz val="8"/>
            <color indexed="81"/>
            <rFont val="Tahoma"/>
            <family val="2"/>
          </rPr>
          <t xml:space="preserve">
Annual gas savings, or increases, in therms.</t>
        </r>
      </text>
    </comment>
    <comment ref="Q161"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 xml:space="preserve"> </author>
  </authors>
  <commentList>
    <comment ref="J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6" authorId="0">
      <text>
        <r>
          <rPr>
            <b/>
            <sz val="8"/>
            <color indexed="81"/>
            <rFont val="Tahoma"/>
            <family val="2"/>
          </rPr>
          <t xml:space="preserve"> :ProCost</t>
        </r>
        <r>
          <rPr>
            <sz val="8"/>
            <color indexed="81"/>
            <rFont val="Tahoma"/>
            <family val="2"/>
          </rPr>
          <t xml:space="preserve">
Physical life of the measure in years.  Must be &gt;=1.</t>
        </r>
      </text>
    </comment>
    <comment ref="F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6" authorId="0">
      <text>
        <r>
          <rPr>
            <b/>
            <sz val="8"/>
            <color indexed="81"/>
            <rFont val="Tahoma"/>
            <family val="2"/>
          </rPr>
          <t xml:space="preserve"> :</t>
        </r>
        <r>
          <rPr>
            <sz val="8"/>
            <color indexed="81"/>
            <rFont val="Tahoma"/>
            <family val="2"/>
          </rPr>
          <t xml:space="preserve">
Annual gas savings, or increases, in therms.</t>
        </r>
      </text>
    </comment>
    <comment ref="Q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88"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88"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89"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89"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89"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89" authorId="0">
      <text>
        <r>
          <rPr>
            <b/>
            <sz val="8"/>
            <color indexed="81"/>
            <rFont val="Tahoma"/>
            <family val="2"/>
          </rPr>
          <t xml:space="preserve"> :ProCost</t>
        </r>
        <r>
          <rPr>
            <sz val="8"/>
            <color indexed="81"/>
            <rFont val="Tahoma"/>
            <family val="2"/>
          </rPr>
          <t xml:space="preserve">
Physical life of the measure in years.  Must be &gt;=1.</t>
        </r>
      </text>
    </comment>
    <comment ref="F89"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89"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8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89"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89"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89"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89"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89"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89"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89"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89" authorId="0">
      <text>
        <r>
          <rPr>
            <b/>
            <sz val="8"/>
            <color indexed="81"/>
            <rFont val="Tahoma"/>
            <family val="2"/>
          </rPr>
          <t xml:space="preserve"> :</t>
        </r>
        <r>
          <rPr>
            <sz val="8"/>
            <color indexed="81"/>
            <rFont val="Tahoma"/>
            <family val="2"/>
          </rPr>
          <t xml:space="preserve">
Annual gas savings, or increases, in therms.</t>
        </r>
      </text>
    </comment>
    <comment ref="Q8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6.xml><?xml version="1.0" encoding="utf-8"?>
<comments xmlns="http://schemas.openxmlformats.org/spreadsheetml/2006/main">
  <authors>
    <author xml:space="preserve"> </author>
    <author>Hadley</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1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5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5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5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7.xml><?xml version="1.0" encoding="utf-8"?>
<comments xmlns="http://schemas.openxmlformats.org/spreadsheetml/2006/main">
  <authors>
    <author>Tina Jayaweera</author>
    <author>Hadley</author>
  </authors>
  <commentList>
    <comment ref="H41" authorId="0">
      <text>
        <r>
          <rPr>
            <b/>
            <sz val="9"/>
            <color indexed="81"/>
            <rFont val="Tahoma"/>
            <family val="2"/>
          </rPr>
          <t>Tina Jayaweera:</t>
        </r>
        <r>
          <rPr>
            <sz val="9"/>
            <color indexed="81"/>
            <rFont val="Tahoma"/>
            <family val="2"/>
          </rPr>
          <t xml:space="preserve">
Source: http://rtf.nwcouncil.org/meetings/2013/08/DHP%20UES%20Costs-NEBs_2013-08-20_v3.pptx     
Adjusted to 2012$</t>
        </r>
      </text>
    </comment>
    <comment ref="L41" authorId="0">
      <text>
        <r>
          <rPr>
            <b/>
            <sz val="9"/>
            <color indexed="81"/>
            <rFont val="Tahoma"/>
            <family val="2"/>
          </rPr>
          <t>Tina Jayaweera:</t>
        </r>
        <r>
          <rPr>
            <sz val="9"/>
            <color indexed="81"/>
            <rFont val="Tahoma"/>
            <family val="2"/>
          </rPr>
          <t xml:space="preserve">
From ManufacturedHomesSEEMASHPConvUpgrade_v2</t>
        </r>
      </text>
    </comment>
    <comment ref="M45" authorId="1">
      <text>
        <r>
          <rPr>
            <b/>
            <sz val="9"/>
            <color indexed="81"/>
            <rFont val="Tahoma"/>
            <family val="2"/>
          </rPr>
          <t>Hadley:</t>
        </r>
        <r>
          <rPr>
            <sz val="9"/>
            <color indexed="81"/>
            <rFont val="Tahoma"/>
            <family val="2"/>
          </rPr>
          <t xml:space="preserve">
Houses with RAC assumed to use 1/2 the cooling energy of houses with CAC.</t>
        </r>
      </text>
    </comment>
  </commentList>
</comments>
</file>

<file path=xl/sharedStrings.xml><?xml version="1.0" encoding="utf-8"?>
<sst xmlns="http://schemas.openxmlformats.org/spreadsheetml/2006/main" count="2285" uniqueCount="701">
  <si>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</si>
  <si>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</si>
  <si>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</si>
  <si>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</si>
  <si>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</si>
  <si>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</si>
  <si>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</si>
  <si>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</si>
  <si>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</si>
  <si>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</si>
  <si>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</si>
  <si>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</si>
  <si>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</si>
  <si>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</si>
  <si>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</si>
  <si>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</si>
  <si>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</si>
  <si>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</si>
  <si>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</si>
  <si>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</si>
  <si>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</si>
  <si>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</si>
  <si>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</si>
  <si>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</si>
  <si>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</si>
  <si>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</si>
  <si>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</si>
  <si>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</si>
  <si>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</si>
  <si>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</si>
  <si>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</si>
  <si>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</si>
  <si>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</si>
  <si>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</si>
  <si>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</si>
  <si>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</si>
  <si>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</si>
  <si>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</si>
  <si>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</si>
  <si>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</si>
  <si>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</si>
  <si>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</si>
  <si>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</si>
  <si>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</si>
  <si>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</si>
  <si>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</si>
  <si>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</si>
  <si>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</si>
  <si>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</si>
  <si>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</si>
  <si>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</si>
  <si>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</si>
  <si>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Measure  Index</t>
  </si>
  <si>
    <t>Methodology</t>
  </si>
  <si>
    <t>Measure Bundle</t>
  </si>
  <si>
    <t>Report Year</t>
  </si>
  <si>
    <t>REG_TOTAL_STOCK_# HOMES</t>
  </si>
  <si>
    <t>Total Regional Stock</t>
  </si>
  <si>
    <t>Applicability</t>
  </si>
  <si>
    <t>MAX</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</si>
  <si>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</si>
  <si>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</si>
  <si>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</si>
  <si>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</si>
  <si>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</si>
  <si>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</si>
  <si>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</si>
  <si>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</si>
  <si>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</si>
  <si>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</si>
  <si>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</si>
  <si>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</si>
  <si>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</si>
  <si>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</si>
  <si>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</si>
  <si>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</si>
  <si>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</si>
  <si>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</si>
  <si>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</si>
  <si>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</si>
  <si>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</si>
  <si>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</si>
  <si>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</si>
  <si>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</si>
  <si>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</si>
  <si>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</si>
  <si>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</si>
  <si>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</si>
  <si>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</si>
  <si>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</si>
  <si>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</si>
  <si>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</si>
  <si>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</si>
  <si>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</si>
  <si>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</si>
  <si>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</si>
  <si>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</si>
  <si>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</si>
  <si>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</si>
  <si>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</si>
  <si>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</si>
  <si>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</si>
  <si>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</si>
  <si>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</si>
  <si>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</si>
  <si>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</si>
  <si>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</si>
  <si>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</si>
  <si>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</si>
  <si>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</si>
  <si>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</si>
  <si>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</si>
  <si>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</si>
  <si>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</si>
  <si>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</si>
  <si>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</si>
  <si>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</si>
  <si>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</si>
  <si>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</si>
  <si>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</si>
  <si>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</si>
  <si>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</si>
  <si>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</si>
  <si>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</si>
  <si>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</si>
  <si>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</si>
  <si>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</si>
  <si>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</si>
  <si>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</si>
  <si>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</si>
  <si>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</si>
  <si>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</si>
  <si>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</si>
  <si>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</si>
  <si>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</si>
  <si>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</si>
  <si>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='[7P Forecasts D1.xlsx]Res Forecast (Base Case)'!$D$5</t>
  </si>
  <si>
    <t>Measure Life</t>
  </si>
  <si>
    <t>Saturation</t>
  </si>
  <si>
    <t>Measure:</t>
  </si>
  <si>
    <t>Item</t>
  </si>
  <si>
    <t>Methods &amp; Sources</t>
  </si>
  <si>
    <t>Note</t>
  </si>
  <si>
    <t>7P Updates</t>
  </si>
  <si>
    <t>Measures Described</t>
  </si>
  <si>
    <t>Energy Savings Calculation Basis</t>
  </si>
  <si>
    <t>Applicable Stock</t>
  </si>
  <si>
    <t>Baseline Saturation</t>
  </si>
  <si>
    <t>Baseline HVAC Loads</t>
  </si>
  <si>
    <t>Permutations</t>
  </si>
  <si>
    <t>Costs</t>
  </si>
  <si>
    <t>Savings Shape</t>
  </si>
  <si>
    <t>Achievable Ramp Rate</t>
  </si>
  <si>
    <t>Retro or LO</t>
  </si>
  <si>
    <t>Early Retrofit Parameters</t>
  </si>
  <si>
    <t>R or L</t>
  </si>
  <si>
    <t>Savings 2
(kWh)</t>
  </si>
  <si>
    <t>Remaining
Life (yrs)</t>
  </si>
  <si>
    <t>Salvage Value ($)</t>
  </si>
  <si>
    <t>aMW</t>
  </si>
  <si>
    <t>Existing</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</si>
  <si>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</si>
  <si>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</si>
  <si>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</si>
  <si>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</si>
  <si>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</si>
  <si>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</si>
  <si>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</si>
  <si>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</si>
  <si>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</si>
  <si>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</si>
  <si>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</si>
  <si>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</si>
  <si>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</si>
  <si>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</si>
  <si>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</si>
  <si>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</si>
  <si>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</si>
  <si>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</si>
  <si>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</si>
  <si>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</si>
  <si>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</si>
  <si>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</si>
  <si>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</si>
  <si>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</si>
  <si>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</si>
  <si>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</si>
  <si>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</si>
  <si>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</si>
  <si>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</si>
  <si>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</si>
  <si>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</si>
  <si>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</si>
  <si>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</si>
  <si>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</si>
  <si>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</si>
  <si>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</si>
  <si>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</si>
  <si>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</si>
  <si>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</si>
  <si>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</si>
  <si>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</si>
  <si>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</si>
  <si>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</si>
  <si>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</si>
  <si>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</si>
  <si>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</si>
  <si>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</si>
  <si>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</si>
  <si>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</si>
  <si>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</si>
  <si>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</si>
  <si>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</si>
  <si>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</si>
  <si>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</si>
  <si>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</si>
  <si>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</si>
  <si>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</si>
  <si>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</si>
  <si>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</si>
  <si>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</si>
  <si>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</si>
  <si>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</si>
  <si>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</si>
  <si>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</si>
  <si>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</si>
  <si>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</si>
  <si>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</si>
  <si>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</si>
  <si>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</si>
  <si>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</si>
  <si>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</si>
  <si>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</si>
  <si>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</si>
  <si>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</si>
  <si>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</si>
  <si>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</si>
  <si>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</si>
  <si>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</si>
  <si>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</si>
  <si>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</si>
  <si>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</si>
  <si>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</si>
  <si>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</si>
  <si>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</si>
  <si>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</si>
  <si>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</si>
  <si>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</si>
  <si>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</si>
  <si>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</si>
  <si>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</si>
  <si>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</si>
  <si>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</si>
  <si>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</si>
  <si>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</si>
  <si>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</si>
  <si>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</si>
  <si>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</si>
  <si>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</si>
  <si>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</si>
  <si>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</si>
  <si>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</si>
  <si>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</si>
  <si>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</si>
  <si>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</si>
  <si>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</si>
  <si>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</si>
  <si>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</si>
  <si>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</si>
  <si>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</si>
  <si>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</si>
  <si>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</si>
  <si>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</si>
  <si>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</si>
  <si>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</si>
  <si>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</si>
  <si>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</si>
  <si>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</si>
  <si>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</si>
  <si>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</si>
  <si>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</si>
  <si>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</si>
  <si>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</si>
  <si>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</si>
  <si>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</si>
  <si>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</si>
  <si>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</si>
  <si>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</si>
  <si>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</si>
  <si>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</si>
  <si>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</si>
  <si>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</si>
  <si>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</si>
  <si>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</si>
  <si>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</si>
  <si>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</si>
  <si>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</si>
  <si>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</si>
  <si>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</si>
  <si>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</si>
  <si>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</si>
  <si>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</si>
  <si>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</si>
  <si>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</si>
  <si>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</si>
  <si>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</si>
  <si>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</si>
  <si>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</si>
  <si>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</si>
  <si>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</si>
  <si>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</si>
  <si>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</si>
  <si>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</si>
  <si>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</si>
  <si>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</si>
  <si>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</si>
  <si>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</si>
  <si>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</si>
  <si>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</si>
  <si>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</si>
  <si>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</si>
  <si>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</si>
  <si>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</si>
  <si>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</si>
  <si>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</si>
  <si>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</si>
  <si>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</si>
  <si>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</si>
  <si>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</si>
  <si>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</si>
  <si>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</si>
  <si>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</si>
  <si>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</si>
  <si>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</si>
  <si>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</si>
  <si>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</si>
  <si>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</si>
  <si>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</si>
  <si>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</si>
  <si>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</si>
  <si>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GDP Deflator</t>
  </si>
  <si>
    <t xml:space="preserve">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
  </si>
  <si>
    <t>NR</t>
  </si>
  <si>
    <t># Homes FOR EXISTING STOCK</t>
  </si>
  <si>
    <t># Homes NOT TREATED FROM NEW STOCK AND THUS AVAILABLE FOR NR POOL FROM SC-NEW</t>
  </si>
  <si>
    <t>ONLY INCLUDE AFTER ONE EUL</t>
  </si>
  <si>
    <t>New Stock into NR/Retro Pool</t>
  </si>
  <si>
    <t>EXISTING STOCK AVAILABLE TO NR/RETROFIT POOL</t>
  </si>
  <si>
    <t>APPLY MEASURE APPLICABILITY, SATURATION TURNOVER RATE FOR MAX ANNUAL # UNITS</t>
  </si>
  <si>
    <t>Turnover Rate</t>
  </si>
  <si>
    <t>INCREMENTAL ACHIEVABILITY</t>
  </si>
  <si>
    <t>&gt;210</t>
  </si>
  <si>
    <t>&gt;220</t>
  </si>
  <si>
    <t>&gt;230</t>
  </si>
  <si>
    <t>&gt;240</t>
  </si>
  <si>
    <t>&gt;250</t>
  </si>
  <si>
    <t>&gt;260</t>
  </si>
  <si>
    <t>&gt;270</t>
  </si>
  <si>
    <t>&gt;280</t>
  </si>
  <si>
    <t>&gt;290</t>
  </si>
  <si>
    <t>&gt;300</t>
  </si>
  <si>
    <t>&lt;=210</t>
  </si>
  <si>
    <t>&lt;=220</t>
  </si>
  <si>
    <t>&lt;=230</t>
  </si>
  <si>
    <t>&lt;=240</t>
  </si>
  <si>
    <t>&lt;=250</t>
  </si>
  <si>
    <t>&lt;=260</t>
  </si>
  <si>
    <t>&lt;=270</t>
  </si>
  <si>
    <t>&lt;=280</t>
  </si>
  <si>
    <t>&lt;=290</t>
  </si>
  <si>
    <t>&lt;=300</t>
  </si>
  <si>
    <t>Block 22: 200-210 mills/kWh</t>
  </si>
  <si>
    <t>Block 23: 210-220 mills/kWh</t>
  </si>
  <si>
    <t>Block 24: 220-230 mills/kWh</t>
  </si>
  <si>
    <t>Block 25: 230-240 mills/kWh</t>
  </si>
  <si>
    <t>Block 26: 240-250 mills/kWh</t>
  </si>
  <si>
    <t>Block 27: 250-260 mills/kWh</t>
  </si>
  <si>
    <t>Block 28: 260-270 mills/kWh</t>
  </si>
  <si>
    <t>Block 29: 270-280 mills/kWh</t>
  </si>
  <si>
    <t>Block 30: 280-290 mills/kWh</t>
  </si>
  <si>
    <t>Block 31: 290-300 mills/kWh</t>
  </si>
  <si>
    <t>Block 32: &gt; 300 mills/kWh</t>
  </si>
  <si>
    <t>RBSA</t>
  </si>
  <si>
    <t>R-All-HVAC-CAC-All-All-E</t>
  </si>
  <si>
    <t>R-All-HVAC-ASHP-All-All-E</t>
  </si>
  <si>
    <t>Heating Savings</t>
  </si>
  <si>
    <t>Cooling Savings</t>
  </si>
  <si>
    <t>ResSFHVAC_v1_Proposed5</t>
  </si>
  <si>
    <t>Collapse HZ2 &amp; HZ3 and CZ2 &amp; CZ3</t>
  </si>
  <si>
    <t>Climate Zone Combination</t>
  </si>
  <si>
    <t>All</t>
  </si>
  <si>
    <t>Heating Zone 1 - Cooling Zone 1</t>
  </si>
  <si>
    <t>Heating Zone 1 - Cooling Zone 2</t>
  </si>
  <si>
    <t>Heating Zone 1 - Cooling Zone 3</t>
  </si>
  <si>
    <t>Heating Zone 2 - Cooling Zone 1</t>
  </si>
  <si>
    <t>Heating Zone 2 - Cooling Zone 2</t>
  </si>
  <si>
    <t>Heating Zone 2 - Cooling Zone 3</t>
  </si>
  <si>
    <t>Heating Zone 3 - Cooling Zone 1</t>
  </si>
  <si>
    <t>Heating Zone 3 - Cooling Zone 2</t>
  </si>
  <si>
    <t>Heating Zone 3 - Cooling Zone 3</t>
  </si>
  <si>
    <t>Only HZ2&amp;3 and CZ2&amp;3</t>
  </si>
  <si>
    <t>HZ1CZ1</t>
  </si>
  <si>
    <t>HZ2CZ1</t>
  </si>
  <si>
    <t>HZ3CZ1</t>
  </si>
  <si>
    <t>HZ1CZ2</t>
  </si>
  <si>
    <t>HZ2CZ2</t>
  </si>
  <si>
    <t>HZ3CZ2</t>
  </si>
  <si>
    <t>HZ1CZ3</t>
  </si>
  <si>
    <t>HZ2CZ3</t>
  </si>
  <si>
    <t>HZ3CZ3</t>
  </si>
  <si>
    <t>HZ1</t>
  </si>
  <si>
    <t>HZ23</t>
  </si>
  <si>
    <t>HZ1CZ23</t>
  </si>
  <si>
    <t>HZ23CZ1</t>
  </si>
  <si>
    <t>HZ23CZ23</t>
  </si>
  <si>
    <t>L</t>
  </si>
  <si>
    <t>FAF</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</si>
  <si>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</si>
  <si>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</si>
  <si>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</si>
  <si>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</si>
  <si>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</si>
  <si>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</si>
  <si>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savingsYear</t>
  </si>
  <si>
    <t>BPA Sector</t>
  </si>
  <si>
    <t>BPA EndUse</t>
  </si>
  <si>
    <t>BPA Category</t>
  </si>
  <si>
    <t>BPA TAP</t>
  </si>
  <si>
    <t>SumOfkWhBusbar</t>
  </si>
  <si>
    <t>SumOfaMWBusbar</t>
  </si>
  <si>
    <t>Residential</t>
  </si>
  <si>
    <t>HVAC</t>
  </si>
  <si>
    <t>HVAC System</t>
  </si>
  <si>
    <t>Air Conditioners</t>
  </si>
  <si>
    <t>Air-Source Heat Pumps w/Duct Sealing</t>
  </si>
  <si>
    <t>Air-Source Heat Pumps w/o Duct Sealing</t>
  </si>
  <si>
    <t>Ductless Heat Pumps</t>
  </si>
  <si>
    <t>w/o CAC</t>
  </si>
  <si>
    <t>w/ CAC</t>
  </si>
  <si>
    <t>Conversion</t>
  </si>
  <si>
    <t>Upgrade (FAF + ASHP saturation)</t>
  </si>
  <si>
    <t>From RBSA</t>
  </si>
  <si>
    <t>Conversion of furnace -&gt; ASHP, upgrade of ASHP to higher efficiency (including variable capacity), conversion of zonal to ductless heat pump</t>
  </si>
  <si>
    <t>Based on RTF HP estimate</t>
  </si>
  <si>
    <t>Similar to 6P, added VC option</t>
  </si>
  <si>
    <t>New, based on SEEM and calibration</t>
  </si>
  <si>
    <t>RBSA on electric FAF and zonal heating saturation</t>
  </si>
  <si>
    <t>Based on RBSA, by climate zone</t>
  </si>
  <si>
    <t>SEEM</t>
  </si>
  <si>
    <t>Upgrade to HSPF 9.0 and variable capacity (10 HSPF)</t>
  </si>
  <si>
    <t>RTF 15 yrs</t>
  </si>
  <si>
    <t>HVAC - electric furnace or ASHP</t>
  </si>
  <si>
    <t>Only permutation of home with "good" insulation included to avoid double counting from shell measures potential</t>
  </si>
  <si>
    <t>LO 6Slow</t>
  </si>
  <si>
    <t>ASHP and DHP programs exist, but infrastructure needs expanding</t>
  </si>
  <si>
    <t>Used 20-yr LO</t>
  </si>
  <si>
    <t>RTF basis from program data</t>
  </si>
  <si>
    <t>new version of SEEM</t>
  </si>
  <si>
    <t>6P did not include 10HSPF</t>
  </si>
  <si>
    <t>Block 2: 0-10 mills/kWh</t>
  </si>
  <si>
    <t>Since we don't have statistically significant distribution of new homes by climate zone, weight by population distribution</t>
  </si>
  <si>
    <t>New Homes</t>
  </si>
  <si>
    <t>New Homes only.  Also use this to calculate New Homes not addressed due to achievability, and send that to the Retrofit pool.</t>
  </si>
  <si>
    <t>New</t>
  </si>
  <si>
    <t># homes</t>
  </si>
  <si>
    <t>REG_TOTAL_STOCK_FLOOR</t>
  </si>
  <si>
    <t>% Saturation</t>
  </si>
  <si>
    <t>TRC Net Levelized Cost (Net of All Benefits)</t>
  </si>
  <si>
    <t>SC_New</t>
  </si>
  <si>
    <t>CALCULATE # HOMES NOT ADDRESSED BY MEASURE AND ADD TO RETROFIT POOL</t>
  </si>
  <si>
    <t># HOMES RESIDUAL &amp; AVAILABLE TO NR/RETROFIT POOL</t>
  </si>
  <si>
    <t>APPLICABLE NEW STOCK MINUS TREATED</t>
  </si>
  <si>
    <t>Homes</t>
  </si>
  <si>
    <t>Total Residual to NR/Retro Pool</t>
  </si>
  <si>
    <t>Ramp Rate</t>
  </si>
  <si>
    <t>Resource Type</t>
  </si>
  <si>
    <t>Measure Category</t>
  </si>
  <si>
    <t>Sector</t>
  </si>
  <si>
    <t>End Use</t>
  </si>
  <si>
    <t>kWh per unit</t>
  </si>
  <si>
    <t>kW per unit</t>
  </si>
  <si>
    <t>New Const</t>
  </si>
  <si>
    <t>Electric FAF - Region</t>
  </si>
  <si>
    <t>Electric Zonal - Region</t>
  </si>
  <si>
    <t>Heat Pump - Region</t>
  </si>
  <si>
    <t>End Use:</t>
  </si>
  <si>
    <t>Heating Savings - Electric Resistance</t>
  </si>
  <si>
    <t>Phase 2 Savings</t>
  </si>
  <si>
    <t>HZ2</t>
  </si>
  <si>
    <t>HZ3</t>
  </si>
  <si>
    <t>CZ1</t>
  </si>
  <si>
    <t>CZ2</t>
  </si>
  <si>
    <t>CZ3</t>
  </si>
  <si>
    <t>HPConvert</t>
  </si>
  <si>
    <t>(kWh/sf)</t>
  </si>
  <si>
    <t>Heating Savings - Heat Pump</t>
  </si>
  <si>
    <t>Heat Pump Upgrade</t>
  </si>
  <si>
    <t>kWh</t>
  </si>
  <si>
    <t>Cost Equations (2012$'s)</t>
  </si>
  <si>
    <t>Heat Pump</t>
  </si>
  <si>
    <t>CAC</t>
  </si>
  <si>
    <t>Slope</t>
  </si>
  <si>
    <t>Intercept</t>
  </si>
  <si>
    <t>GDP Deflator 2012$'s to 2012$'s</t>
  </si>
  <si>
    <t>GDP Deflator 2014$'s to 2012$'s</t>
  </si>
  <si>
    <t>Convert existing system to 8.5 HSPF Heat Pump</t>
  </si>
  <si>
    <t>Weighted avg cost of a central air conditioner</t>
  </si>
  <si>
    <t>The weighted average cost of a FAF</t>
  </si>
  <si>
    <t>Standard Info. Workbook</t>
  </si>
  <si>
    <t>Insulation Level</t>
  </si>
  <si>
    <t>Heating Zone</t>
  </si>
  <si>
    <t>Average Tons</t>
  </si>
  <si>
    <t>HP Cost (2012$'s)</t>
  </si>
  <si>
    <t>CAC Cost (2012$'s)</t>
  </si>
  <si>
    <t>FAF Cost (2012$'s)</t>
  </si>
  <si>
    <t>Good</t>
  </si>
  <si>
    <t>HSPF</t>
  </si>
  <si>
    <t>Tons</t>
  </si>
  <si>
    <t>Cost 
[2012$'s (8.5), 2014$'s (VCHP)]</t>
  </si>
  <si>
    <t>Cost 2012$'s</t>
  </si>
  <si>
    <t>VCHP</t>
  </si>
  <si>
    <t>Technology, Measure or Practice</t>
  </si>
  <si>
    <t>Cost (2012 $)</t>
  </si>
  <si>
    <t>Notes</t>
  </si>
  <si>
    <t>Source</t>
  </si>
  <si>
    <t>Upgrade to 9.0 HSPF heat pump</t>
  </si>
  <si>
    <t>Upgrade 8.5 HSPF to 9 HSPF Heat Pump</t>
  </si>
  <si>
    <t>Upgrade to 10.0 HSPF inverter driven heat pump</t>
  </si>
  <si>
    <t>Upgrade 8.5 HSPF to VCHP</t>
  </si>
  <si>
    <t>Standard Info. Workbook, Installer Interviews, invoices.  Assumes 3.0 Ton HP.</t>
  </si>
  <si>
    <t>Climate Zone</t>
  </si>
  <si>
    <t>Heat Pump Cost</t>
  </si>
  <si>
    <t>CAC Replacement Cost</t>
  </si>
  <si>
    <t>Houses Forecasted to have CAC (without measure)</t>
  </si>
  <si>
    <t>CAC Cost "Credit"</t>
  </si>
  <si>
    <t>RAC Replacement Cost</t>
  </si>
  <si>
    <t>Houses Forecasted to have RAC</t>
  </si>
  <si>
    <t>RAC Cost "Credit"</t>
  </si>
  <si>
    <t>Net Incremental Cost</t>
  </si>
  <si>
    <t>Baseline Cooling Consumption</t>
  </si>
  <si>
    <t>Houses with Cooling in Baseline</t>
  </si>
  <si>
    <t>Avg Baseline Cooling Consumption</t>
  </si>
  <si>
    <t>Efficient-Case Cooling Consumption</t>
  </si>
  <si>
    <t>Houses with Cooling in Efficient-Case</t>
  </si>
  <si>
    <t>Avg Efficient-Case Cooling Consumption</t>
  </si>
  <si>
    <t>Cooling Savings (kWh/yr)</t>
  </si>
  <si>
    <t>Added AC Use (kWh/yr)</t>
  </si>
  <si>
    <t>Houses with Added AC Use</t>
  </si>
  <si>
    <t>Cooling NEB (kWh/yr)</t>
  </si>
  <si>
    <t>Annual Cooling NEB</t>
  </si>
  <si>
    <t>HVAC Upgrade - Heat Pump Upgrade to 9.0 HSPF/14 SEER - Heating Zone 1 Cooling Zone 1</t>
  </si>
  <si>
    <t>HVAC Upgrade - Heat Pump Upgrade to 9.0 HSPF/14 SEER - Heating Zone 1 Cooling Zone 2</t>
  </si>
  <si>
    <t>HVAC Upgrade - Heat Pump Upgrade to 9.0 HSPF/14 SEER - Heating Zone 1 Cooling Zone 3</t>
  </si>
  <si>
    <t>HVAC Upgrade - Heat Pump Upgrade to 9.0 HSPF/14 SEER - Heating Zone 2 Cooling Zone 1</t>
  </si>
  <si>
    <t>HVAC Upgrade - Heat Pump Upgrade to 9.0 HSPF/14 SEER - Heating Zone 2 Cooling Zone 2</t>
  </si>
  <si>
    <t>HVAC Upgrade - Heat Pump Upgrade to 9.0 HSPF/14 SEER - Heating Zone 2 Cooling Zone 3</t>
  </si>
  <si>
    <t>HVAC Upgrade - Heat Pump Upgrade to 9.0 HSPF/14 SEER - Heating Zone 3 Cooling Zone 1</t>
  </si>
  <si>
    <t>HVAC Upgrade - Heat Pump Upgrade to 9.0 HSPF/14 SEER - Heating Zone 3 Cooling Zone 2</t>
  </si>
  <si>
    <t>HVAC Upgrade - Heat Pump Upgrade to 9.0 HSPF/14 SEER - Heating Zone 3 Cooling Zone 3</t>
  </si>
  <si>
    <t>HVAC Upgrade - Central Heat Pump Upgrade to Variable Capacity Central Heat Pump - Heating Zone 1 - Cooling Zone 1</t>
  </si>
  <si>
    <t>HVAC Upgrade - Central Heat Pump Upgrade to Variable Capacity Central Heat Pump - Heating Zone 1 - Cooling Zone 2</t>
  </si>
  <si>
    <t>HVAC Upgrade - Central Heat Pump Upgrade to Variable Capacity Central Heat Pump - Heating Zone 1 - Cooling Zone 3</t>
  </si>
  <si>
    <t>HVAC Upgrade - Central Heat Pump Upgrade to Variable Capacity Central Heat Pump - Heating Zone 2 - Cooling Zone 1</t>
  </si>
  <si>
    <t>HVAC Upgrade - Central Heat Pump Upgrade to Variable Capacity Central Heat Pump - Heating Zone 2 - Cooling Zone 2</t>
  </si>
  <si>
    <t>HVAC Upgrade - Central Heat Pump Upgrade to Variable Capacity Central Heat Pump - Heating Zone 2 - Cooling Zone 3</t>
  </si>
  <si>
    <t>HVAC Upgrade - Central Heat Pump Upgrade to Variable Capacity Central Heat Pump - Heating Zone 3 - Cooling Zone 1</t>
  </si>
  <si>
    <t>HVAC Upgrade - Central Heat Pump Upgrade to Variable Capacity Central Heat Pump - Heating Zone 3 - Cooling Zone 2</t>
  </si>
  <si>
    <t>HVAC Upgrade - Central Heat Pump Upgrade to Variable Capacity Central Heat Pump - Heating Zone 3 - Cooling Zone 3</t>
  </si>
  <si>
    <t>HZ1, CZ1</t>
  </si>
  <si>
    <t>HZ2, CZ1</t>
  </si>
  <si>
    <t>HZ3, CZ1</t>
  </si>
  <si>
    <t>HZ1, CZ2</t>
  </si>
  <si>
    <t>HZ2, CZ2</t>
  </si>
  <si>
    <t>HZ3, CZ2</t>
  </si>
  <si>
    <t>HZ1, CZ3</t>
  </si>
  <si>
    <t>HZ2, CZ3</t>
  </si>
  <si>
    <t>HZ3, CZ3</t>
  </si>
  <si>
    <t>RBSA:</t>
  </si>
  <si>
    <t>Cooling Zone</t>
  </si>
  <si>
    <t>Heating System</t>
  </si>
  <si>
    <t>Weighting</t>
  </si>
  <si>
    <t>RAC</t>
  </si>
  <si>
    <t>None</t>
  </si>
  <si>
    <t>Electric Zonal</t>
  </si>
  <si>
    <t>Electric FAF</t>
  </si>
  <si>
    <t>RBSA, Average of a 20-year period with an assumed 4% growth rate (4% based on Council forecast):</t>
  </si>
  <si>
    <t>Change</t>
  </si>
  <si>
    <t>VARIALBLE CAPACITY HEAT PUMPS INSTALLED COSTS  (Source: Ecotope.  Email from Ben Larson 12/5/2014.)</t>
  </si>
  <si>
    <t>SYSTEMS INCENTED BY THE CEC/BPA/PTCS PROGRAM</t>
  </si>
  <si>
    <t>Duct</t>
  </si>
  <si>
    <t>Extra</t>
  </si>
  <si>
    <t>COMPLETION DATE</t>
  </si>
  <si>
    <t>HP BRAND</t>
  </si>
  <si>
    <t>TONS</t>
  </si>
  <si>
    <t>INVOICED AMOUNT</t>
  </si>
  <si>
    <t>DUCT REPAIR INCLUDED IN INVOICE?</t>
  </si>
  <si>
    <t>"EXTRA" WORK INVOLVED?</t>
  </si>
  <si>
    <t>Cost</t>
  </si>
  <si>
    <t>Cost/Ton</t>
  </si>
  <si>
    <t>Repair?</t>
  </si>
  <si>
    <t>Work?</t>
  </si>
  <si>
    <t>BRYANT</t>
  </si>
  <si>
    <t>YES</t>
  </si>
  <si>
    <t/>
  </si>
  <si>
    <t>4 + 2</t>
  </si>
  <si>
    <t>AMERICAN STANDARD</t>
  </si>
  <si>
    <t>NO</t>
  </si>
  <si>
    <t>VARIALBLE CAPACITY HEAT PUMPS BID PROPOSAL COSTS IN CEC'S BPA/PTCS HEAT PUMP PROGRAM</t>
  </si>
  <si>
    <t>BID PROPOSAL DATE</t>
  </si>
  <si>
    <t>BID AMOUNT</t>
  </si>
  <si>
    <t>DUCT REPAIR INCLUDED IN BID?</t>
  </si>
  <si>
    <t xml:space="preserve"> </t>
  </si>
  <si>
    <t>TRANE</t>
  </si>
  <si>
    <t>Percentile</t>
  </si>
  <si>
    <t>3 Ton</t>
  </si>
  <si>
    <t>4 Ton</t>
  </si>
  <si>
    <t>We installed an Carrier Greenspeed heat pump system last week (3 ton) and the proposal was $10,400.00 – this was an equipment only job.</t>
  </si>
  <si>
    <t>mean</t>
  </si>
  <si>
    <t xml:space="preserve">I talked with XXX at XXX and got some more rough numbers. For the Vancouver area they’re usually installing about 2.5 or 3 ton systems. </t>
  </si>
  <si>
    <t xml:space="preserve">A GreenSpeed with electric furnace backup and tstat and anything to get the system installed (testing, electrician, sheet metal transitions), but </t>
  </si>
  <si>
    <t xml:space="preserve">no major duct work, is going for about $12,000. He estimated closer to $13,000 for a 4 ton, but they haven’t installed any of those yet. They just </t>
  </si>
  <si>
    <t xml:space="preserve">did a GreenSpeed hybrid with modulating gas furnace backup and high end filtration system for $15,500. It would have been about $14,500 </t>
  </si>
  <si>
    <t>without the filtration system.</t>
  </si>
  <si>
    <t>I think XXX's system (5 ton with zoning) was about $25k all in down in Eugene.</t>
  </si>
  <si>
    <t>Heat Savings (kWh)</t>
  </si>
  <si>
    <t>Cool Savings (kWh)</t>
  </si>
  <si>
    <t>Heat Shape</t>
  </si>
  <si>
    <t>Cool Shape</t>
  </si>
  <si>
    <t>Non Electric Savings (kWh/yr)</t>
  </si>
  <si>
    <t>Non Electric Savings ($/year)</t>
  </si>
  <si>
    <t>Cooling NEB</t>
  </si>
  <si>
    <t>HVAC Upgrade - Heat Pump Upgrade to 9.0 HSPF/14 SEER - HZ1CZ1</t>
  </si>
  <si>
    <t>HVAC Upgrade - Heat Pump Upgrade to 9.0 HSPF/14 SEER - HZ1CZ2</t>
  </si>
  <si>
    <t>HVAC Upgrade - Heat Pump Upgrade to 9.0 HSPF/14 SEER - HZ1CZ3</t>
  </si>
  <si>
    <t>HVAC Upgrade - Heat Pump Upgrade to 9.0 HSPF/14 SEER - HZ2CZ1</t>
  </si>
  <si>
    <t>HVAC Upgrade - Heat Pump Upgrade to 9.0 HSPF/14 SEER - HZ2CZ2</t>
  </si>
  <si>
    <t>HVAC Upgrade - Heat Pump Upgrade to 9.0 HSPF/14 SEER - HZ2CZ3</t>
  </si>
  <si>
    <t>HVAC Upgrade - Heat Pump Upgrade to 9.0 HSPF/14 SEER - HZ3CZ1</t>
  </si>
  <si>
    <t>HVAC Upgrade - Heat Pump Upgrade to 9.0 HSPF/14 SEER - HZ3CZ2</t>
  </si>
  <si>
    <t>HVAC Upgrade - Heat Pump Upgrade to 9.0 HSPF/14 SEER - HZ3CZ3</t>
  </si>
  <si>
    <t>HVAC Conversion - FAF to ASHP 8.5 HSPF/14SEER - HZ1CZ1</t>
  </si>
  <si>
    <t>HVAC Conversion - FAF to ASHP 8.5 HSPF/14SEER - HZ1CZ2</t>
  </si>
  <si>
    <t>HVAC Conversion - FAF to ASHP 8.5 HSPF/14SEER - HZ1CZ3</t>
  </si>
  <si>
    <t>HVAC Conversion - FAF to ASHP 8.5 HSPF/14SEER - HZ2CZ1</t>
  </si>
  <si>
    <t>HVAC Conversion - FAF to ASHP 8.5 HSPF/14SEER - HZ2CZ2</t>
  </si>
  <si>
    <t>HVAC Conversion - FAF to ASHP 8.5 HSPF/14SEER - HZ2CZ3</t>
  </si>
  <si>
    <t>HVAC Conversion - FAF to ASHP 8.5 HSPF/14SEER - HZ3CZ1</t>
  </si>
  <si>
    <t>HVAC Conversion - FAF to ASHP 8.5 HSPF/14SEER - HZ3CZ2</t>
  </si>
  <si>
    <t>HVAC Conversion - FAF to ASHP 8.5 HSPF/14SEER - HZ3CZ3</t>
  </si>
  <si>
    <t>Existing Single Family Home HVAC Conversion - Convert FAF w/CAC to Heat Pump - House with "Good Insulation" - Heating Zone 1</t>
  </si>
  <si>
    <t>FAF w/CAC to HP "Good Insulation"</t>
  </si>
  <si>
    <t>Existing Single Family Home HVAC Conversion - Convert FAF w/CAC to Heat Pump - House with "Good Insulation" - Heating Zone 2</t>
  </si>
  <si>
    <t>Existing Single Family Home HVAC Conversion - Convert FAF w/CAC to Heat Pump - House with "Good Insulation" - Heating Zone 3</t>
  </si>
  <si>
    <t>Existing Single Family Home HVAC Conversion - Convert FAF w/o CAC to Heat Pump - House with "Good Insulation" - Heating Zone 1 - Cooling Zone 1</t>
  </si>
  <si>
    <t>FAF w/o CAC to HP</t>
  </si>
  <si>
    <t>Existing Single Family Home HVAC Conversion - Convert FAF w/o CAC to Heat Pump - House with "Good Insulation" - Heating Zone 1 - Cooling Zone 2</t>
  </si>
  <si>
    <t>Existing Single Family Home HVAC Conversion - Convert FAF w/o CAC to Heat Pump - House with "Good Insulation" - Heating Zone 1 - Cooling Zone 3</t>
  </si>
  <si>
    <t>Existing Single Family Home HVAC Conversion - Convert FAF w/o CAC to Heat Pump - House with "Good Insulation" - Heating Zone 2 - Cooling Zone 1</t>
  </si>
  <si>
    <t>Existing Single Family Home HVAC Conversion - Convert FAF w/o CAC to Heat Pump - House with "Good Insulation" - Heating Zone 2 - Cooling Zone 2</t>
  </si>
  <si>
    <t>Existing Single Family Home HVAC Conversion - Convert FAF w/o CAC to Heat Pump - House with "Good Insulation" - Heating Zone 2 - Cooling Zone 3</t>
  </si>
  <si>
    <t>Existing Single Family Home HVAC Conversion - Convert FAF w/o CAC to Heat Pump - House with "Good Insulation" - Heating Zone 3 - Cooling Zone 1</t>
  </si>
  <si>
    <t>Existing Single Family Home HVAC Conversion - Convert FAF w/o CAC to Heat Pump - House with "Good Insulation" - Heating Zone 3 - Cooling Zone 2</t>
  </si>
  <si>
    <t>Existing Single Family Home HVAC Conversion - Convert FAF w/o CAC to Heat Pump - House with "Good Insulation" - Heating Zone 3 - Cooling Zone 3</t>
  </si>
  <si>
    <t>No including zonal, due to small saturation (&lt;4%)</t>
  </si>
  <si>
    <t>arrTable21Primary</t>
  </si>
  <si>
    <t>Electric FAF for heating</t>
  </si>
  <si>
    <t>arrTable3CoolCat</t>
  </si>
  <si>
    <t>Central Air Conditioning (Ducted System)</t>
  </si>
  <si>
    <t>CAC for cooling</t>
  </si>
  <si>
    <t>Row Labels</t>
  </si>
  <si>
    <t>Grand Total</t>
  </si>
  <si>
    <t>Window A/C</t>
  </si>
  <si>
    <t>COUNTS</t>
  </si>
  <si>
    <t>STOCK</t>
  </si>
  <si>
    <t>HVAC Conversion - FAF w/o CAC to ASHP 8.5 HSPF/14SEER - HZ1CZ1</t>
  </si>
  <si>
    <t>HVAC Conversion - FAF w/o CAC to ASHP 8.5 HSPF/14SEER - HZ1CZ2</t>
  </si>
  <si>
    <t>HVAC Conversion - FAF w/o CAC to ASHP 8.5 HSPF/14SEER - HZ1CZ3</t>
  </si>
  <si>
    <t>HVAC Conversion - FAF w/o CAC to ASHP 8.5 HSPF/14SEER - HZ2CZ1</t>
  </si>
  <si>
    <t>HVAC Conversion - FAF w/o CAC to ASHP 8.5 HSPF/14SEER - HZ2CZ2</t>
  </si>
  <si>
    <t>HVAC Conversion - FAF w/o CAC to ASHP 8.5 HSPF/14SEER - HZ2CZ3</t>
  </si>
  <si>
    <t>HVAC Conversion - FAF w/o CAC to ASHP 8.5 HSPF/14SEER - HZ3CZ1</t>
  </si>
  <si>
    <t>HVAC Conversion - FAF w/o CAC to ASHP 8.5 HSPF/14SEER - HZ3CZ2</t>
  </si>
  <si>
    <t>HVAC Conversion - FAF w/o CAC to ASHP 8.5 HSPF/14SEER - HZ3CZ3</t>
  </si>
  <si>
    <t>HVAC Conversion - FAF w/CAC to ASHP 8.5 HSPF/14SEER - HZ1</t>
  </si>
  <si>
    <t>HVAC Conversion - FAF w/CAC to ASHP 8.5 HSPF/14SEER - HZ2</t>
  </si>
  <si>
    <t>HVAC Conversion - FAF w/CAC to ASHP 8.5 HSPF/14SEER - HZ3</t>
  </si>
  <si>
    <t>HVAC Conversion - FAF w/CAC to ASHP 8.5 HSPF/14SEER + HZ23</t>
  </si>
  <si>
    <t>HVAC Conversion - FAF to ASHP 8.5 HSPF/14SEER + HZ23CZ23</t>
  </si>
  <si>
    <t>HVAC Conversion - FAF to ASHP 8.5 HSPF/14SEER + HZ23CZ1</t>
  </si>
  <si>
    <t>HVAC Conversion - FAF w/CAC to ASHP 8.5 HSPF/14SEER + HZ1</t>
  </si>
  <si>
    <t>HVAC Conversion - FAF to ASHP 8.5 HSPF/14SEER + HZ1CZ23</t>
  </si>
  <si>
    <t>HVAC Conversion - FAF to ASHP 8.5 HSPF/14SEER + HZ1CZ1</t>
  </si>
  <si>
    <t>HVAC Upgrade - Heat Pump Upgrade to 9.0 HSPF/14 SEER + HZ23CZ1</t>
  </si>
  <si>
    <t>HVAC Upgrade - Heat Pump Upgrade to 9.0 HSPF/14 SEER + HZ23CZ23</t>
  </si>
  <si>
    <t>HVAC Upgrade - Heat Pump Upgrade to 9.0 HSPF/14 SEER + HZ1CZ23</t>
  </si>
  <si>
    <t>HVAC Upgrade - Heat Pump Upgrade to 9.0 HSPF/14 SEER + HZ1CZ1</t>
  </si>
  <si>
    <t>Using existing homes distribution as don't have MH data</t>
  </si>
  <si>
    <t>ManufacturedHomesSEEMASHPConvUpgrade_v2</t>
  </si>
  <si>
    <t>Existing MH Heat Pump</t>
  </si>
  <si>
    <t>Friday, 6 March , 2015 at 1:54 PM</t>
  </si>
  <si>
    <t>Total Max Potential (aMW)</t>
  </si>
</sst>
</file>

<file path=xl/styles.xml><?xml version="1.0" encoding="utf-8"?>
<styleSheet xmlns="http://schemas.openxmlformats.org/spreadsheetml/2006/main">
  <numFmts count="2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mmm\-yyyy"/>
    <numFmt numFmtId="171" formatCode="0.0;[Red]\-0.0"/>
    <numFmt numFmtId="172" formatCode="\ "/>
    <numFmt numFmtId="173" formatCode="_(* #,##0.00_);_(* \(#,##0.00\);_(* &quot;-&quot;?_);_(@_)"/>
    <numFmt numFmtId="174" formatCode="0.0%"/>
    <numFmt numFmtId="175" formatCode="0.000"/>
    <numFmt numFmtId="176" formatCode="_(* #,##0.000_);_(* \(#,##0.000\);_(* &quot;-&quot;??_);_(@_)"/>
    <numFmt numFmtId="177" formatCode="_(* #,##0.0_);_(* \(#,##0.0\);_(* &quot;-&quot;??_);_(@_)"/>
    <numFmt numFmtId="178" formatCode="_(* #,##0_);_(* \(#,##0\);_(* &quot;-&quot;??_);_(@_)"/>
    <numFmt numFmtId="179" formatCode="_(&quot;$&quot;* #,##0.0_);_(&quot;$&quot;* \(#,##0.0\);_(&quot;$&quot;* &quot;-&quot;??_);_(@_)"/>
  </numFmts>
  <fonts count="76">
    <font>
      <sz val="10"/>
      <name val="Arial"/>
      <family val="2"/>
    </font>
    <font>
      <sz val="10"/>
      <color theme="1"/>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0"/>
      <color theme="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sz val="10"/>
      <color indexed="10"/>
      <name val="Arial"/>
      <family val="2"/>
    </font>
    <font>
      <b/>
      <sz val="9"/>
      <color theme="1"/>
      <name val="Arial"/>
      <family val="2"/>
    </font>
    <font>
      <b/>
      <sz val="10"/>
      <color theme="0"/>
      <name val="Calibri"/>
      <family val="2"/>
      <scheme val="minor"/>
    </font>
    <font>
      <sz val="10"/>
      <color theme="1"/>
      <name val="Calibri"/>
      <family val="2"/>
      <scheme val="minor"/>
    </font>
    <font>
      <b/>
      <sz val="13"/>
      <color theme="3"/>
      <name val="Arial"/>
      <family val="2"/>
    </font>
    <font>
      <sz val="11"/>
      <name val="Calibri"/>
      <family val="2"/>
    </font>
    <font>
      <sz val="9"/>
      <color theme="1"/>
      <name val="Arial"/>
      <family val="2"/>
    </font>
    <font>
      <sz val="10"/>
      <name val="Verdana"/>
      <family val="2"/>
    </font>
    <font>
      <u/>
      <sz val="10"/>
      <name val="Arial"/>
      <family val="2"/>
    </font>
    <font>
      <b/>
      <sz val="8"/>
      <name val="Arial"/>
      <family val="2"/>
    </font>
    <font>
      <sz val="8"/>
      <name val="Arial"/>
      <family val="2"/>
    </font>
    <font>
      <sz val="10"/>
      <color theme="1"/>
      <name val="Miriam Fixed"/>
      <family val="3"/>
      <charset val="177"/>
    </font>
    <font>
      <sz val="11"/>
      <color theme="1"/>
      <name val="Miriam Fixed"/>
      <family val="3"/>
      <charset val="177"/>
    </font>
    <font>
      <u/>
      <sz val="9"/>
      <color theme="10"/>
      <name val="Arial"/>
      <family val="2"/>
    </font>
    <font>
      <sz val="9"/>
      <color rgb="FF000000"/>
      <name val="Arial"/>
      <family val="2"/>
    </font>
    <font>
      <b/>
      <sz val="9"/>
      <color theme="1"/>
      <name val="Consolas"/>
      <family val="3"/>
    </font>
  </fonts>
  <fills count="89">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3"/>
        <bgColor indexed="64"/>
      </patternFill>
    </fill>
    <fill>
      <patternFill patternType="solid">
        <fgColor indexed="41"/>
        <bgColor indexed="64"/>
      </patternFill>
    </fill>
    <fill>
      <patternFill patternType="solid">
        <fgColor theme="8" tint="0.59999389629810485"/>
        <bgColor indexed="64"/>
      </patternFill>
    </fill>
    <fill>
      <patternFill patternType="solid">
        <fgColor indexed="42"/>
        <bgColor indexed="64"/>
      </patternFill>
    </fill>
    <fill>
      <patternFill patternType="solid">
        <fgColor rgb="FF92D05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0" tint="-0.14996795556505021"/>
        <bgColor indexed="64"/>
      </patternFill>
    </fill>
    <fill>
      <patternFill patternType="solid">
        <fgColor indexed="9"/>
        <bgColor indexed="64"/>
      </patternFill>
    </fill>
    <fill>
      <patternFill patternType="solid">
        <fgColor theme="6"/>
        <bgColor indexed="64"/>
      </patternFill>
    </fill>
    <fill>
      <patternFill patternType="solid">
        <fgColor indexed="50"/>
        <bgColor indexed="64"/>
      </patternFill>
    </fill>
  </fills>
  <borders count="7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8155">
    <xf numFmtId="0" fontId="0" fillId="0" borderId="0">
      <alignment readingOrder="1"/>
    </xf>
    <xf numFmtId="44" fontId="6" fillId="0" borderId="0" applyFont="0" applyFill="0" applyBorder="0" applyAlignment="0" applyProtection="0"/>
    <xf numFmtId="0" fontId="4" fillId="0" borderId="0"/>
    <xf numFmtId="0" fontId="6" fillId="0" borderId="0"/>
    <xf numFmtId="0" fontId="6" fillId="0" borderId="0"/>
    <xf numFmtId="0" fontId="6" fillId="9" borderId="0" applyNumberFormat="0" applyAlignment="0">
      <alignment horizontal="right"/>
    </xf>
    <xf numFmtId="0" fontId="6" fillId="8" borderId="0" applyNumberFormat="0" applyAlignment="0"/>
    <xf numFmtId="169" fontId="16" fillId="0" borderId="0"/>
    <xf numFmtId="0" fontId="17" fillId="0" borderId="0">
      <alignment horizontal="center" wrapText="1"/>
    </xf>
    <xf numFmtId="9" fontId="6" fillId="0" borderId="0" applyFont="0" applyFill="0" applyBorder="0" applyAlignment="0" applyProtection="0"/>
    <xf numFmtId="0" fontId="21" fillId="0" borderId="0"/>
    <xf numFmtId="9" fontId="21" fillId="0" borderId="0" applyFont="0" applyFill="0" applyBorder="0" applyAlignment="0" applyProtection="0"/>
    <xf numFmtId="43" fontId="21" fillId="0" borderId="0" applyFont="0" applyFill="0" applyBorder="0" applyAlignment="0" applyProtection="0"/>
    <xf numFmtId="0" fontId="6" fillId="0" borderId="0">
      <alignment readingOrder="1"/>
    </xf>
    <xf numFmtId="0" fontId="6" fillId="0" borderId="0">
      <alignment readingOrder="1"/>
    </xf>
    <xf numFmtId="0" fontId="6" fillId="0" borderId="0">
      <alignment readingOrder="1"/>
    </xf>
    <xf numFmtId="0" fontId="26" fillId="17"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6" fillId="20" borderId="0" applyNumberFormat="0" applyBorder="0" applyAlignment="0" applyProtection="0"/>
    <xf numFmtId="0" fontId="27" fillId="21" borderId="0" applyNumberFormat="0" applyBorder="0" applyAlignment="0" applyProtection="0"/>
    <xf numFmtId="0" fontId="26" fillId="22" borderId="0" applyNumberFormat="0" applyBorder="0" applyAlignment="0" applyProtection="0"/>
    <xf numFmtId="0" fontId="26" fillId="20" borderId="0" applyNumberFormat="0" applyBorder="0" applyAlignment="0" applyProtection="0"/>
    <xf numFmtId="0" fontId="27" fillId="23" borderId="0" applyNumberFormat="0" applyBorder="0" applyAlignment="0" applyProtection="0"/>
    <xf numFmtId="0" fontId="26" fillId="24" borderId="0" applyNumberFormat="0" applyBorder="0" applyAlignment="0" applyProtection="0"/>
    <xf numFmtId="0" fontId="26" fillId="18" borderId="0" applyNumberFormat="0" applyBorder="0" applyAlignment="0" applyProtection="0"/>
    <xf numFmtId="0" fontId="27" fillId="19" borderId="0" applyNumberFormat="0" applyBorder="0" applyAlignment="0" applyProtection="0"/>
    <xf numFmtId="0" fontId="26" fillId="25" borderId="0" applyNumberFormat="0" applyBorder="0" applyAlignment="0" applyProtection="0"/>
    <xf numFmtId="0" fontId="27" fillId="25" borderId="0" applyNumberFormat="0" applyBorder="0" applyAlignment="0" applyProtection="0"/>
    <xf numFmtId="0" fontId="26" fillId="21" borderId="0" applyNumberFormat="0" applyBorder="0" applyAlignment="0" applyProtection="0"/>
    <xf numFmtId="0" fontId="27" fillId="21"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7" fillId="27" borderId="0" applyNumberFormat="0" applyBorder="0" applyAlignment="0" applyProtection="0"/>
    <xf numFmtId="0" fontId="26" fillId="28" borderId="0" applyNumberFormat="0" applyBorder="0" applyAlignment="0" applyProtection="0"/>
    <xf numFmtId="0" fontId="26" fillId="20" borderId="0" applyNumberFormat="0" applyBorder="0" applyAlignment="0" applyProtection="0"/>
    <xf numFmtId="0" fontId="27" fillId="28" borderId="0" applyNumberFormat="0" applyBorder="0" applyAlignment="0" applyProtection="0"/>
    <xf numFmtId="0" fontId="26" fillId="29" borderId="0" applyNumberFormat="0" applyBorder="0" applyAlignment="0" applyProtection="0"/>
    <xf numFmtId="0" fontId="26" fillId="20" borderId="0" applyNumberFormat="0" applyBorder="0" applyAlignment="0" applyProtection="0"/>
    <xf numFmtId="0" fontId="27" fillId="30" borderId="0" applyNumberFormat="0" applyBorder="0" applyAlignment="0" applyProtection="0"/>
    <xf numFmtId="0" fontId="26" fillId="24" borderId="0" applyNumberFormat="0" applyBorder="0" applyAlignment="0" applyProtection="0"/>
    <xf numFmtId="0" fontId="26" fillId="27" borderId="0" applyNumberFormat="0" applyBorder="0" applyAlignment="0" applyProtection="0"/>
    <xf numFmtId="0" fontId="27" fillId="27" borderId="0" applyNumberFormat="0" applyBorder="0" applyAlignment="0" applyProtection="0"/>
    <xf numFmtId="0" fontId="26" fillId="26" borderId="0" applyNumberFormat="0" applyBorder="0" applyAlignment="0" applyProtection="0"/>
    <xf numFmtId="0" fontId="27" fillId="26" borderId="0" applyNumberFormat="0" applyBorder="0" applyAlignment="0" applyProtection="0"/>
    <xf numFmtId="0" fontId="26" fillId="31" borderId="0" applyNumberFormat="0" applyBorder="0" applyAlignment="0" applyProtection="0"/>
    <xf numFmtId="0" fontId="26" fillId="21" borderId="0" applyNumberFormat="0" applyBorder="0" applyAlignment="0" applyProtection="0"/>
    <xf numFmtId="0" fontId="27" fillId="2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28" borderId="0" applyNumberFormat="0" applyBorder="0" applyAlignment="0" applyProtection="0"/>
    <xf numFmtId="0" fontId="28" fillId="20"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20"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5"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3" fillId="38"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3" fillId="41"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3" fillId="44" borderId="0" applyNumberFormat="0" applyBorder="0" applyAlignment="0" applyProtection="0"/>
    <xf numFmtId="0" fontId="28" fillId="45" borderId="0" applyNumberFormat="0" applyBorder="0" applyAlignment="0" applyProtection="0"/>
    <xf numFmtId="0" fontId="28" fillId="20" borderId="0" applyNumberFormat="0" applyBorder="0" applyAlignment="0" applyProtection="0"/>
    <xf numFmtId="0" fontId="28" fillId="45"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28" fillId="34"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11" fillId="49" borderId="0" applyNumberFormat="0" applyBorder="0" applyAlignment="0" applyProtection="0"/>
    <xf numFmtId="0" fontId="11" fillId="37" borderId="0" applyNumberFormat="0" applyBorder="0" applyAlignment="0" applyProtection="0"/>
    <xf numFmtId="0" fontId="13" fillId="50"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 fillId="51" borderId="0" applyNumberFormat="0" applyBorder="0" applyAlignment="0" applyProtection="0"/>
    <xf numFmtId="0" fontId="11" fillId="52" borderId="0" applyNumberFormat="0" applyBorder="0" applyAlignment="0" applyProtection="0"/>
    <xf numFmtId="0" fontId="13" fillId="53"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0" borderId="0" applyNumberFormat="0" applyBorder="0" applyAlignment="0" applyProtection="0"/>
    <xf numFmtId="0" fontId="30" fillId="27" borderId="17" applyNumberFormat="0" applyAlignment="0" applyProtection="0"/>
    <xf numFmtId="0" fontId="30" fillId="18" borderId="17" applyNumberFormat="0" applyAlignment="0" applyProtection="0"/>
    <xf numFmtId="0" fontId="30" fillId="18" borderId="17" applyNumberFormat="0" applyAlignment="0" applyProtection="0"/>
    <xf numFmtId="0" fontId="31" fillId="55" borderId="18" applyNumberFormat="0" applyAlignment="0" applyProtection="0"/>
    <xf numFmtId="0" fontId="31" fillId="55" borderId="18" applyNumberFormat="0" applyAlignment="0" applyProtection="0"/>
    <xf numFmtId="41"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6" fillId="9" borderId="0" applyNumberFormat="0" applyAlignment="0">
      <alignment horizontal="right"/>
    </xf>
    <xf numFmtId="0" fontId="33" fillId="56" borderId="0" applyNumberFormat="0" applyBorder="0" applyAlignment="0" applyProtection="0"/>
    <xf numFmtId="0" fontId="33" fillId="57" borderId="0" applyNumberFormat="0" applyBorder="0" applyAlignment="0" applyProtection="0"/>
    <xf numFmtId="0" fontId="33" fillId="58" borderId="0" applyNumberFormat="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20" applyNumberFormat="0" applyFill="0" applyAlignment="0" applyProtection="0"/>
    <xf numFmtId="0" fontId="8" fillId="59" borderId="21">
      <alignment horizontal="left"/>
    </xf>
    <xf numFmtId="0" fontId="38" fillId="0" borderId="22" applyNumberFormat="0" applyFill="0" applyAlignment="0" applyProtection="0"/>
    <xf numFmtId="0" fontId="39" fillId="0" borderId="23" applyNumberFormat="0" applyFill="0" applyAlignment="0" applyProtection="0"/>
    <xf numFmtId="0" fontId="40" fillId="0" borderId="24" applyNumberFormat="0" applyFill="0" applyAlignment="0" applyProtection="0"/>
    <xf numFmtId="0" fontId="40" fillId="0" borderId="2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21" borderId="17" applyNumberFormat="0" applyAlignment="0" applyProtection="0"/>
    <xf numFmtId="0" fontId="46" fillId="21" borderId="17" applyNumberFormat="0" applyAlignment="0" applyProtection="0"/>
    <xf numFmtId="0" fontId="47" fillId="0" borderId="25" applyNumberFormat="0" applyFill="0" applyAlignment="0" applyProtection="0"/>
    <xf numFmtId="0" fontId="47" fillId="0" borderId="25" applyNumberFormat="0" applyFill="0" applyAlignment="0" applyProtection="0"/>
    <xf numFmtId="0" fontId="48" fillId="30" borderId="0" applyNumberFormat="0" applyBorder="0" applyAlignment="0" applyProtection="0"/>
    <xf numFmtId="0" fontId="48" fillId="30" borderId="0" applyNumberFormat="0" applyBorder="0" applyAlignment="0" applyProtection="0"/>
    <xf numFmtId="0" fontId="26" fillId="0" borderId="0"/>
    <xf numFmtId="0" fontId="6" fillId="0" borderId="0"/>
    <xf numFmtId="0" fontId="26" fillId="0" borderId="0"/>
    <xf numFmtId="0" fontId="26" fillId="0" borderId="0"/>
    <xf numFmtId="0" fontId="6" fillId="0" borderId="0"/>
    <xf numFmtId="0" fontId="6" fillId="0" borderId="0">
      <alignment readingOrder="1"/>
    </xf>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6" fillId="0" borderId="0"/>
    <xf numFmtId="0" fontId="21" fillId="0" borderId="0"/>
    <xf numFmtId="0" fontId="21" fillId="0" borderId="0"/>
    <xf numFmtId="0" fontId="6" fillId="0" borderId="0">
      <alignment readingOrder="1"/>
    </xf>
    <xf numFmtId="0" fontId="21" fillId="0" borderId="0"/>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6" fillId="0" borderId="0"/>
    <xf numFmtId="0" fontId="26" fillId="0" borderId="0"/>
    <xf numFmtId="0" fontId="26" fillId="0" borderId="0"/>
    <xf numFmtId="0" fontId="21" fillId="0" borderId="0"/>
    <xf numFmtId="0" fontId="21" fillId="0" borderId="0"/>
    <xf numFmtId="0" fontId="21" fillId="0" borderId="0"/>
    <xf numFmtId="0" fontId="21" fillId="0" borderId="0"/>
    <xf numFmtId="0" fontId="6" fillId="0" borderId="0">
      <alignment readingOrder="1"/>
    </xf>
    <xf numFmtId="0" fontId="6" fillId="0" borderId="0">
      <alignment readingOrder="1"/>
    </xf>
    <xf numFmtId="0" fontId="6" fillId="0" borderId="0">
      <alignment readingOrder="1"/>
    </xf>
    <xf numFmtId="0" fontId="21" fillId="0" borderId="0"/>
    <xf numFmtId="0" fontId="21" fillId="0" borderId="0"/>
    <xf numFmtId="0" fontId="6" fillId="0" borderId="0">
      <alignment readingOrder="1"/>
    </xf>
    <xf numFmtId="0" fontId="26" fillId="0" borderId="0"/>
    <xf numFmtId="0" fontId="6" fillId="0" borderId="0">
      <alignment readingOrder="1"/>
    </xf>
    <xf numFmtId="0" fontId="21" fillId="0" borderId="0"/>
    <xf numFmtId="0" fontId="21" fillId="0" borderId="0"/>
    <xf numFmtId="0" fontId="6" fillId="0" borderId="0">
      <alignment readingOrder="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alignment readingOrder="1"/>
    </xf>
    <xf numFmtId="0" fontId="6" fillId="0" borderId="0"/>
    <xf numFmtId="0" fontId="49" fillId="0" borderId="0"/>
    <xf numFmtId="0" fontId="50" fillId="0" borderId="0"/>
    <xf numFmtId="0" fontId="50" fillId="0" borderId="0"/>
    <xf numFmtId="0" fontId="50" fillId="0" borderId="0"/>
    <xf numFmtId="0" fontId="6" fillId="0" borderId="0"/>
    <xf numFmtId="0" fontId="6" fillId="0" borderId="0"/>
    <xf numFmtId="0" fontId="6" fillId="0" borderId="0"/>
    <xf numFmtId="0" fontId="50" fillId="0" borderId="0"/>
    <xf numFmtId="0" fontId="50" fillId="0" borderId="0"/>
    <xf numFmtId="0" fontId="50" fillId="0" borderId="0"/>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6" fillId="0" borderId="0"/>
    <xf numFmtId="0" fontId="6"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26" fillId="0" borderId="0"/>
    <xf numFmtId="0" fontId="21" fillId="0" borderId="0"/>
    <xf numFmtId="0" fontId="6" fillId="0" borderId="0" applyNumberFormat="0" applyFill="0" applyBorder="0" applyAlignment="0" applyProtection="0"/>
    <xf numFmtId="0" fontId="21" fillId="0" borderId="0"/>
    <xf numFmtId="0" fontId="21" fillId="0" borderId="0"/>
    <xf numFmtId="0" fontId="32" fillId="0" borderId="0"/>
    <xf numFmtId="0" fontId="21" fillId="0" borderId="0"/>
    <xf numFmtId="0" fontId="21" fillId="0" borderId="0"/>
    <xf numFmtId="0" fontId="6" fillId="0" borderId="0">
      <alignment readingOrder="1"/>
    </xf>
    <xf numFmtId="0" fontId="21" fillId="0" borderId="0"/>
    <xf numFmtId="0" fontId="21" fillId="0" borderId="0"/>
    <xf numFmtId="0" fontId="21" fillId="0" borderId="0"/>
    <xf numFmtId="0" fontId="21"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 fillId="0" borderId="0"/>
    <xf numFmtId="0" fontId="21" fillId="0" borderId="0"/>
    <xf numFmtId="0" fontId="21" fillId="0" borderId="0"/>
    <xf numFmtId="0" fontId="6" fillId="0" borderId="0"/>
    <xf numFmtId="0" fontId="26" fillId="0" borderId="0"/>
    <xf numFmtId="0" fontId="26" fillId="0" borderId="0"/>
    <xf numFmtId="0" fontId="21" fillId="0" borderId="0"/>
    <xf numFmtId="0" fontId="51" fillId="0" borderId="0"/>
    <xf numFmtId="0" fontId="26" fillId="0" borderId="0"/>
    <xf numFmtId="0" fontId="26" fillId="0" borderId="0"/>
    <xf numFmtId="0" fontId="26" fillId="0" borderId="0"/>
    <xf numFmtId="0" fontId="26" fillId="0" borderId="0"/>
    <xf numFmtId="0" fontId="6" fillId="0" borderId="0">
      <alignment readingOrder="1"/>
    </xf>
    <xf numFmtId="0" fontId="6" fillId="0" borderId="0">
      <alignment readingOrder="1"/>
    </xf>
    <xf numFmtId="0" fontId="6" fillId="0" borderId="0">
      <alignment readingOrder="1"/>
    </xf>
    <xf numFmtId="0" fontId="26" fillId="23" borderId="26" applyNumberFormat="0" applyFont="0" applyAlignment="0" applyProtection="0"/>
    <xf numFmtId="0" fontId="6" fillId="23" borderId="26" applyNumberFormat="0" applyFont="0" applyAlignment="0" applyProtection="0"/>
    <xf numFmtId="0" fontId="26" fillId="23" borderId="26" applyNumberFormat="0" applyFont="0" applyAlignment="0" applyProtection="0"/>
    <xf numFmtId="0" fontId="52" fillId="27" borderId="27" applyNumberFormat="0" applyAlignment="0" applyProtection="0"/>
    <xf numFmtId="0" fontId="52" fillId="18" borderId="27" applyNumberFormat="0" applyAlignment="0" applyProtection="0"/>
    <xf numFmtId="0" fontId="52" fillId="18" borderId="27" applyNumberFormat="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53" fillId="0" borderId="0" applyNumberFormat="0" applyFill="0" applyBorder="0" applyAlignment="0" applyProtection="0"/>
    <xf numFmtId="0" fontId="54" fillId="0" borderId="0"/>
    <xf numFmtId="0" fontId="55" fillId="0" borderId="0"/>
    <xf numFmtId="170" fontId="6" fillId="0" borderId="0" applyFill="0" applyBorder="0" applyAlignment="0" applyProtection="0">
      <alignment wrapText="1"/>
    </xf>
    <xf numFmtId="0" fontId="53"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28" applyNumberFormat="0" applyFill="0" applyAlignment="0" applyProtection="0"/>
    <xf numFmtId="0" fontId="57" fillId="0" borderId="29" applyNumberFormat="0" applyFill="0" applyAlignment="0" applyProtection="0"/>
    <xf numFmtId="0" fontId="52" fillId="0" borderId="29"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lignment vertical="center"/>
    </xf>
    <xf numFmtId="0" fontId="6" fillId="0" borderId="0"/>
    <xf numFmtId="0" fontId="6" fillId="0" borderId="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7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4"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0" fontId="21" fillId="76" borderId="0" applyNumberFormat="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9" borderId="0" applyNumberFormat="0" applyAlignment="0">
      <alignment horizontal="right"/>
    </xf>
    <xf numFmtId="0" fontId="6" fillId="8" borderId="0" applyNumberFormat="0" applyAlignment="0"/>
    <xf numFmtId="0" fontId="6" fillId="8" borderId="0" applyNumberFormat="0" applyAlignment="0"/>
    <xf numFmtId="0" fontId="6" fillId="8" borderId="0" applyNumberFormat="0" applyAlignment="0"/>
    <xf numFmtId="0" fontId="6" fillId="8" borderId="0" applyNumberFormat="0" applyAlignment="0"/>
    <xf numFmtId="0" fontId="26" fillId="0" borderId="0"/>
    <xf numFmtId="0" fontId="26" fillId="0" borderId="0"/>
    <xf numFmtId="0" fontId="21" fillId="0" borderId="0"/>
    <xf numFmtId="0" fontId="6" fillId="0" borderId="0">
      <alignment readingOrder="1"/>
    </xf>
    <xf numFmtId="0" fontId="21" fillId="0" borderId="0"/>
    <xf numFmtId="0" fontId="6" fillId="0" borderId="0"/>
    <xf numFmtId="0" fontId="6" fillId="0" borderId="0"/>
    <xf numFmtId="0" fontId="26" fillId="0" borderId="0"/>
    <xf numFmtId="0" fontId="21" fillId="0" borderId="0"/>
    <xf numFmtId="0" fontId="21" fillId="0" borderId="0"/>
    <xf numFmtId="0" fontId="6" fillId="0" borderId="0"/>
    <xf numFmtId="0" fontId="6" fillId="0" borderId="0"/>
    <xf numFmtId="0" fontId="26" fillId="0" borderId="0"/>
    <xf numFmtId="0" fontId="2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6" fillId="0" borderId="0"/>
    <xf numFmtId="0" fontId="26" fillId="0" borderId="0"/>
    <xf numFmtId="0" fontId="26" fillId="0" borderId="0"/>
    <xf numFmtId="0" fontId="26" fillId="0" borderId="0"/>
    <xf numFmtId="0" fontId="26" fillId="0" borderId="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0" fontId="21" fillId="64" borderId="38" applyNumberFormat="0" applyFont="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43" fontId="6" fillId="0" borderId="0" applyFont="0" applyFill="0" applyBorder="0" applyAlignment="0" applyProtection="0"/>
    <xf numFmtId="0" fontId="49" fillId="85" borderId="49"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2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9" borderId="0" applyNumberFormat="0" applyAlignment="0">
      <alignment horizontal="right"/>
    </xf>
    <xf numFmtId="0" fontId="6" fillId="9" borderId="0" applyNumberFormat="0" applyAlignment="0">
      <alignment horizontal="right"/>
    </xf>
    <xf numFmtId="0" fontId="6" fillId="8" borderId="0" applyNumberFormat="0" applyAlignment="0"/>
    <xf numFmtId="0" fontId="8" fillId="59" borderId="21">
      <alignment horizontal="left"/>
    </xf>
    <xf numFmtId="0" fontId="64" fillId="0" borderId="48" applyNumberFormat="0" applyFill="0" applyAlignment="0" applyProtection="0"/>
    <xf numFmtId="0" fontId="41" fillId="0" borderId="0" applyNumberFormat="0" applyFill="0" applyBorder="0" applyAlignment="0" applyProtection="0">
      <alignment vertical="top"/>
      <protection locked="0"/>
    </xf>
    <xf numFmtId="0" fontId="6" fillId="0" borderId="0"/>
    <xf numFmtId="0" fontId="6" fillId="0" borderId="0"/>
    <xf numFmtId="0" fontId="26" fillId="0" borderId="0"/>
    <xf numFmtId="0" fontId="6" fillId="0" borderId="0"/>
    <xf numFmtId="0" fontId="6" fillId="0" borderId="0"/>
    <xf numFmtId="0" fontId="6" fillId="0" borderId="0"/>
    <xf numFmtId="0" fontId="6"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alignment readingOrder="1"/>
    </xf>
    <xf numFmtId="0" fontId="21" fillId="0" borderId="0"/>
    <xf numFmtId="0" fontId="21" fillId="0" borderId="0"/>
    <xf numFmtId="0" fontId="21" fillId="0" borderId="0"/>
    <xf numFmtId="0" fontId="6" fillId="0" borderId="0">
      <alignment readingOrder="1"/>
    </xf>
    <xf numFmtId="0" fontId="6" fillId="0" borderId="0">
      <alignment readingOrder="1"/>
    </xf>
    <xf numFmtId="0" fontId="21" fillId="0" borderId="0"/>
    <xf numFmtId="0" fontId="6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readingOrder="1"/>
    </xf>
    <xf numFmtId="0" fontId="6" fillId="0" borderId="0">
      <alignment readingOrder="1"/>
    </xf>
    <xf numFmtId="0" fontId="6"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6" fillId="0" borderId="0"/>
    <xf numFmtId="0" fontId="6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alignment readingOrder="1"/>
    </xf>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alignment readingOrder="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6" fillId="0" borderId="0"/>
    <xf numFmtId="0" fontId="21" fillId="0" borderId="0"/>
    <xf numFmtId="0" fontId="21" fillId="0" borderId="0"/>
    <xf numFmtId="0" fontId="21" fillId="0" borderId="0"/>
    <xf numFmtId="0" fontId="51" fillId="0" borderId="0"/>
    <xf numFmtId="0" fontId="6" fillId="0" borderId="0">
      <alignment readingOrder="1"/>
    </xf>
    <xf numFmtId="0" fontId="6" fillId="0" borderId="0">
      <alignment readingOrder="1"/>
    </xf>
    <xf numFmtId="0" fontId="6" fillId="0" borderId="0"/>
    <xf numFmtId="0" fontId="67" fillId="30" borderId="26" applyNumberFormat="0" applyFont="0" applyAlignment="0" applyProtection="0"/>
    <xf numFmtId="0" fontId="67" fillId="30" borderId="26" applyNumberFormat="0" applyFont="0" applyAlignment="0" applyProtection="0"/>
    <xf numFmtId="0" fontId="67" fillId="30" borderId="26"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1" fillId="0" borderId="0"/>
    <xf numFmtId="0" fontId="21" fillId="0" borderId="0"/>
    <xf numFmtId="0" fontId="26" fillId="0" borderId="0"/>
    <xf numFmtId="0" fontId="21" fillId="0" borderId="0"/>
    <xf numFmtId="0" fontId="2" fillId="0" borderId="0"/>
    <xf numFmtId="0" fontId="51" fillId="0" borderId="0"/>
    <xf numFmtId="9" fontId="6" fillId="0" borderId="0" applyFont="0" applyFill="0" applyBorder="0" applyAlignment="0" applyProtection="0"/>
    <xf numFmtId="9" fontId="2" fillId="0" borderId="0" applyFont="0" applyFill="0" applyBorder="0" applyAlignment="0" applyProtection="0"/>
  </cellStyleXfs>
  <cellXfs count="459">
    <xf numFmtId="0" fontId="0" fillId="0" borderId="0" xfId="0"/>
    <xf numFmtId="0" fontId="5" fillId="0" borderId="0" xfId="2" applyFont="1"/>
    <xf numFmtId="0" fontId="7" fillId="0" borderId="0" xfId="3" applyFont="1"/>
    <xf numFmtId="0" fontId="6" fillId="0" borderId="0" xfId="2" applyFont="1"/>
    <xf numFmtId="5" fontId="6" fillId="0" borderId="0" xfId="2" applyNumberFormat="1" applyFont="1"/>
    <xf numFmtId="164" fontId="6" fillId="0" borderId="0" xfId="2" applyNumberFormat="1" applyFont="1"/>
    <xf numFmtId="164" fontId="7" fillId="0" borderId="0" xfId="2" applyNumberFormat="1" applyFont="1"/>
    <xf numFmtId="0" fontId="0" fillId="0" borderId="0" xfId="0">
      <alignment readingOrder="1"/>
    </xf>
    <xf numFmtId="0" fontId="5"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6" fillId="0" borderId="0" xfId="2" applyFont="1" applyAlignment="1">
      <alignment horizontal="center"/>
    </xf>
    <xf numFmtId="0" fontId="8" fillId="2" borderId="1" xfId="2" applyFont="1" applyFill="1" applyBorder="1" applyAlignment="1">
      <alignment horizontal="centerContinuous"/>
    </xf>
    <xf numFmtId="0" fontId="9" fillId="2" borderId="1" xfId="2" applyFont="1" applyFill="1" applyBorder="1" applyAlignment="1">
      <alignment horizontal="centerContinuous"/>
    </xf>
    <xf numFmtId="0" fontId="9" fillId="2" borderId="2" xfId="2" applyFont="1" applyFill="1" applyBorder="1" applyAlignment="1">
      <alignment horizontal="centerContinuous"/>
    </xf>
    <xf numFmtId="0" fontId="10" fillId="2" borderId="3"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11" fillId="0" borderId="0" xfId="2" applyFont="1" applyFill="1" applyBorder="1" applyAlignment="1">
      <alignment horizontal="centerContinuous"/>
    </xf>
    <xf numFmtId="0" fontId="6" fillId="0" borderId="0" xfId="2" applyFont="1" applyFill="1" applyBorder="1"/>
    <xf numFmtId="0" fontId="11" fillId="5" borderId="5" xfId="2" applyFont="1" applyFill="1" applyBorder="1" applyAlignment="1">
      <alignment horizontal="center" wrapText="1"/>
    </xf>
    <xf numFmtId="0" fontId="11" fillId="5" borderId="5" xfId="0" applyFont="1" applyFill="1" applyBorder="1" applyAlignment="1">
      <alignment horizontal="center" wrapText="1"/>
    </xf>
    <xf numFmtId="0" fontId="11" fillId="0" borderId="0" xfId="2" applyFont="1" applyFill="1" applyBorder="1" applyAlignment="1">
      <alignment horizontal="center" wrapText="1"/>
    </xf>
    <xf numFmtId="0" fontId="6" fillId="6" borderId="0" xfId="4" applyFont="1" applyFill="1" applyBorder="1" applyAlignment="1">
      <alignment wrapText="1"/>
    </xf>
    <xf numFmtId="1" fontId="6" fillId="6" borderId="0" xfId="4" applyNumberFormat="1" applyFont="1" applyFill="1" applyBorder="1" applyAlignment="1">
      <alignment wrapText="1"/>
    </xf>
    <xf numFmtId="2" fontId="6" fillId="6" borderId="0" xfId="4" applyNumberFormat="1" applyFont="1" applyFill="1" applyBorder="1" applyAlignment="1">
      <alignment wrapText="1"/>
    </xf>
    <xf numFmtId="0" fontId="13" fillId="7" borderId="6" xfId="0" applyFont="1" applyFill="1" applyBorder="1" applyAlignment="1">
      <alignment horizontal="left" readingOrder="1"/>
    </xf>
    <xf numFmtId="0" fontId="13" fillId="7" borderId="7" xfId="0" applyFont="1" applyFill="1" applyBorder="1" applyAlignment="1">
      <alignment horizontal="center" wrapText="1" readingOrder="1"/>
    </xf>
    <xf numFmtId="164" fontId="0" fillId="0" borderId="0" xfId="0" applyNumberFormat="1">
      <alignment readingOrder="1"/>
    </xf>
    <xf numFmtId="0" fontId="11" fillId="8" borderId="5" xfId="0" applyFont="1" applyFill="1" applyBorder="1" applyAlignment="1">
      <alignment horizontal="center" wrapText="1" readingOrder="1"/>
    </xf>
    <xf numFmtId="0" fontId="11" fillId="8" borderId="7" xfId="0" applyFont="1" applyFill="1" applyBorder="1" applyAlignment="1">
      <alignment horizontal="center" wrapText="1" readingOrder="1"/>
    </xf>
    <xf numFmtId="164" fontId="11" fillId="8" borderId="7" xfId="0" applyNumberFormat="1" applyFont="1" applyFill="1" applyBorder="1" applyAlignment="1">
      <alignment horizontal="center" wrapText="1" readingOrder="1"/>
    </xf>
    <xf numFmtId="164" fontId="10" fillId="0" borderId="0" xfId="0" applyNumberFormat="1" applyFont="1">
      <alignment readingOrder="1"/>
    </xf>
    <xf numFmtId="164" fontId="11" fillId="9" borderId="8" xfId="0" applyNumberFormat="1" applyFont="1" applyFill="1" applyBorder="1" applyAlignment="1">
      <alignment horizontal="centerContinuous" wrapText="1" readingOrder="1"/>
    </xf>
    <xf numFmtId="1" fontId="0" fillId="0" borderId="0" xfId="0" applyNumberFormat="1">
      <alignment readingOrder="1"/>
    </xf>
    <xf numFmtId="0" fontId="11" fillId="9" borderId="5" xfId="0" applyFont="1" applyFill="1" applyBorder="1" applyAlignment="1">
      <alignment horizontal="center" wrapText="1" readingOrder="1"/>
    </xf>
    <xf numFmtId="0" fontId="11" fillId="9" borderId="7" xfId="0" applyFont="1" applyFill="1" applyBorder="1" applyAlignment="1">
      <alignment horizontal="center" wrapText="1" readingOrder="1"/>
    </xf>
    <xf numFmtId="164" fontId="11" fillId="9" borderId="7" xfId="0" applyNumberFormat="1" applyFont="1" applyFill="1" applyBorder="1" applyAlignment="1">
      <alignment horizontal="center" wrapText="1" readingOrder="1"/>
    </xf>
    <xf numFmtId="164" fontId="11" fillId="9" borderId="9" xfId="0" applyNumberFormat="1" applyFont="1" applyFill="1" applyBorder="1" applyAlignment="1">
      <alignment horizontal="centerContinuous" wrapText="1" readingOrder="1"/>
    </xf>
    <xf numFmtId="164" fontId="11" fillId="9" borderId="10" xfId="0" applyNumberFormat="1" applyFont="1" applyFill="1" applyBorder="1" applyAlignment="1">
      <alignment horizontal="centerContinuous" wrapText="1" readingOrder="1"/>
    </xf>
    <xf numFmtId="164" fontId="0" fillId="0" borderId="0" xfId="0" applyNumberFormat="1"/>
    <xf numFmtId="0" fontId="0" fillId="10" borderId="0" xfId="0" applyFill="1"/>
    <xf numFmtId="2" fontId="0" fillId="0" borderId="0" xfId="0" applyNumberFormat="1"/>
    <xf numFmtId="164" fontId="6" fillId="6" borderId="0" xfId="4" applyNumberFormat="1" applyFont="1" applyFill="1" applyBorder="1" applyAlignment="1">
      <alignment wrapText="1"/>
    </xf>
    <xf numFmtId="0" fontId="12" fillId="0" borderId="0" xfId="0" applyFont="1">
      <alignment readingOrder="1"/>
    </xf>
    <xf numFmtId="49" fontId="0" fillId="0" borderId="0" xfId="0" applyNumberForma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0" fontId="0" fillId="13" borderId="0" xfId="0" applyFill="1">
      <alignment readingOrder="1"/>
    </xf>
    <xf numFmtId="0" fontId="0" fillId="0" borderId="0" xfId="0" applyFill="1" applyAlignment="1">
      <alignment vertical="center" wrapText="1" readingOrder="1"/>
    </xf>
    <xf numFmtId="0" fontId="0" fillId="0" borderId="0" xfId="0" applyFill="1">
      <alignment readingOrder="1"/>
    </xf>
    <xf numFmtId="0" fontId="0" fillId="0" borderId="0" xfId="0" quotePrefix="1" applyFill="1">
      <alignment readingOrder="1"/>
    </xf>
    <xf numFmtId="0" fontId="20" fillId="6" borderId="5" xfId="0" applyFont="1" applyFill="1" applyBorder="1"/>
    <xf numFmtId="9" fontId="6" fillId="14" borderId="0" xfId="9" applyFill="1" applyAlignment="1">
      <alignment horizontal="center" readingOrder="1"/>
    </xf>
    <xf numFmtId="1" fontId="0" fillId="11" borderId="0" xfId="0" applyNumberFormat="1" applyFill="1" applyAlignment="1">
      <alignment horizontal="center" readingOrder="1"/>
    </xf>
    <xf numFmtId="0" fontId="20" fillId="15" borderId="1" xfId="0" applyFont="1" applyFill="1" applyBorder="1"/>
    <xf numFmtId="0" fontId="20" fillId="15" borderId="4" xfId="0" applyFont="1" applyFill="1" applyBorder="1"/>
    <xf numFmtId="0" fontId="20" fillId="15" borderId="3" xfId="0" applyFont="1" applyFill="1" applyBorder="1"/>
    <xf numFmtId="0" fontId="20" fillId="15" borderId="11" xfId="0" applyFont="1" applyFill="1" applyBorder="1"/>
    <xf numFmtId="0" fontId="20" fillId="15" borderId="12" xfId="0" applyFont="1" applyFill="1" applyBorder="1"/>
    <xf numFmtId="0" fontId="20" fillId="15" borderId="13" xfId="0" applyFont="1" applyFill="1" applyBorder="1"/>
    <xf numFmtId="0" fontId="20" fillId="15" borderId="5" xfId="0" applyFont="1" applyFill="1" applyBorder="1"/>
    <xf numFmtId="0" fontId="20" fillId="14" borderId="5" xfId="0" applyFont="1" applyFill="1" applyBorder="1"/>
    <xf numFmtId="164" fontId="20" fillId="14" borderId="5" xfId="0" applyNumberFormat="1" applyFont="1" applyFill="1" applyBorder="1"/>
    <xf numFmtId="164" fontId="0" fillId="16" borderId="0" xfId="0" applyNumberFormat="1" applyFill="1" applyAlignment="1">
      <alignment horizontal="center" readingOrder="1"/>
    </xf>
    <xf numFmtId="9" fontId="20" fillId="15" borderId="5" xfId="9" applyFont="1" applyFill="1" applyBorder="1"/>
    <xf numFmtId="0" fontId="6" fillId="0" borderId="0" xfId="14">
      <alignment readingOrder="1"/>
    </xf>
    <xf numFmtId="0" fontId="25" fillId="12" borderId="14" xfId="0" applyFont="1" applyFill="1" applyBorder="1"/>
    <xf numFmtId="0" fontId="25" fillId="12" borderId="15" xfId="0" applyFont="1" applyFill="1" applyBorder="1"/>
    <xf numFmtId="0" fontId="25" fillId="12" borderId="8" xfId="0" applyFont="1" applyFill="1" applyBorder="1"/>
    <xf numFmtId="0" fontId="21" fillId="0" borderId="0" xfId="0" applyFont="1"/>
    <xf numFmtId="0" fontId="23" fillId="15" borderId="16" xfId="15" applyFont="1" applyFill="1" applyBorder="1" applyAlignment="1">
      <alignment horizontal="left" vertical="center" wrapText="1"/>
    </xf>
    <xf numFmtId="0" fontId="12" fillId="15" borderId="5" xfId="15" applyFont="1" applyFill="1" applyBorder="1" applyAlignment="1">
      <alignment horizontal="left" vertical="center" wrapText="1"/>
    </xf>
    <xf numFmtId="0" fontId="6" fillId="0" borderId="5" xfId="15" applyFont="1" applyFill="1" applyBorder="1" applyAlignment="1">
      <alignment horizontal="left" vertical="center" wrapText="1"/>
    </xf>
    <xf numFmtId="0" fontId="6" fillId="0" borderId="5" xfId="15" applyFont="1" applyBorder="1" applyAlignment="1">
      <alignment horizontal="left" vertical="center" wrapText="1" readingOrder="1"/>
    </xf>
    <xf numFmtId="0" fontId="6" fillId="0" borderId="5" xfId="15" applyNumberFormat="1" applyFont="1" applyBorder="1" applyAlignment="1">
      <alignment horizontal="left" vertical="center" wrapText="1" readingOrder="1"/>
    </xf>
    <xf numFmtId="0" fontId="23" fillId="15" borderId="5" xfId="15" applyFont="1" applyFill="1" applyBorder="1" applyAlignment="1">
      <alignment horizontal="left" vertical="center" wrapText="1"/>
    </xf>
    <xf numFmtId="0" fontId="22" fillId="0" borderId="5" xfId="15" applyFont="1" applyBorder="1" applyAlignment="1">
      <alignment horizontal="left" vertical="center" wrapText="1" readingOrder="1"/>
    </xf>
    <xf numFmtId="0" fontId="22" fillId="0" borderId="5" xfId="15" applyFont="1" applyBorder="1" applyAlignment="1">
      <alignment vertical="center" wrapText="1" readingOrder="1"/>
    </xf>
    <xf numFmtId="0" fontId="0" fillId="0" borderId="5" xfId="15" applyFont="1" applyBorder="1" applyAlignment="1">
      <alignment horizontal="left" vertical="center" wrapText="1" readingOrder="1"/>
    </xf>
    <xf numFmtId="0" fontId="9" fillId="60" borderId="7" xfId="2" applyFont="1" applyFill="1" applyBorder="1" applyAlignment="1">
      <alignment horizontal="center"/>
    </xf>
    <xf numFmtId="0" fontId="11" fillId="11" borderId="7" xfId="2" applyFont="1" applyFill="1" applyBorder="1" applyAlignment="1">
      <alignment horizontal="center" wrapText="1"/>
    </xf>
    <xf numFmtId="0" fontId="11" fillId="11" borderId="5" xfId="2" applyFont="1" applyFill="1" applyBorder="1" applyAlignment="1">
      <alignment horizontal="center" wrapText="1"/>
    </xf>
    <xf numFmtId="0" fontId="10" fillId="2" borderId="7" xfId="2" applyFont="1" applyFill="1" applyBorder="1" applyAlignment="1">
      <alignment horizontal="centerContinuous"/>
    </xf>
    <xf numFmtId="0" fontId="11" fillId="5" borderId="11" xfId="2" applyFont="1" applyFill="1" applyBorder="1" applyAlignment="1">
      <alignment horizontal="center" wrapText="1"/>
    </xf>
    <xf numFmtId="0" fontId="11" fillId="5" borderId="16" xfId="2" applyFont="1" applyFill="1" applyBorder="1" applyAlignment="1">
      <alignment horizontal="center" wrapText="1"/>
    </xf>
    <xf numFmtId="0" fontId="11" fillId="5" borderId="16" xfId="0" applyFont="1" applyFill="1" applyBorder="1" applyAlignment="1">
      <alignment horizontal="center" wrapText="1"/>
    </xf>
    <xf numFmtId="0" fontId="13" fillId="62" borderId="6" xfId="0" applyFont="1" applyFill="1" applyBorder="1" applyAlignment="1">
      <alignment horizontal="left" wrapText="1" readingOrder="1"/>
    </xf>
    <xf numFmtId="0" fontId="13" fillId="62" borderId="7" xfId="0" applyFont="1" applyFill="1" applyBorder="1" applyAlignment="1">
      <alignment horizontal="center" wrapText="1" readingOrder="1"/>
    </xf>
    <xf numFmtId="0" fontId="13" fillId="7" borderId="21" xfId="0" applyFont="1" applyFill="1" applyBorder="1" applyAlignment="1">
      <alignment horizontal="center" wrapText="1"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0"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11" fillId="63" borderId="14" xfId="0" applyFont="1" applyFill="1" applyBorder="1" applyAlignment="1">
      <alignment horizontal="centerContinuous" wrapText="1" readingOrder="1"/>
    </xf>
    <xf numFmtId="0" fontId="11" fillId="63" borderId="8" xfId="0" applyFont="1" applyFill="1" applyBorder="1" applyAlignment="1">
      <alignment horizontal="centerContinuous" wrapText="1" readingOrder="1"/>
    </xf>
    <xf numFmtId="164" fontId="11" fillId="63" borderId="14" xfId="0" applyNumberFormat="1" applyFont="1" applyFill="1" applyBorder="1" applyAlignment="1">
      <alignment horizontal="centerContinuous" wrapText="1" readingOrder="1"/>
    </xf>
    <xf numFmtId="164" fontId="11" fillId="63" borderId="15" xfId="0" applyNumberFormat="1" applyFont="1" applyFill="1" applyBorder="1" applyAlignment="1">
      <alignment horizontal="centerContinuous" wrapText="1" readingOrder="1"/>
    </xf>
    <xf numFmtId="164" fontId="11" fillId="63" borderId="8" xfId="0" applyNumberFormat="1" applyFont="1" applyFill="1" applyBorder="1" applyAlignment="1">
      <alignment horizontal="centerContinuous" wrapText="1" readingOrder="1"/>
    </xf>
    <xf numFmtId="164" fontId="11" fillId="63" borderId="21" xfId="0" applyNumberFormat="1" applyFont="1" applyFill="1" applyBorder="1" applyAlignment="1">
      <alignment horizontal="center" wrapText="1" readingOrder="1"/>
    </xf>
    <xf numFmtId="171" fontId="11" fillId="8" borderId="7" xfId="0" applyNumberFormat="1" applyFont="1" applyFill="1" applyBorder="1" applyAlignment="1">
      <alignment horizontal="center" wrapText="1" readingOrder="1"/>
    </xf>
    <xf numFmtId="164" fontId="60" fillId="0" borderId="0" xfId="0" applyNumberFormat="1" applyFont="1">
      <alignment readingOrder="1"/>
    </xf>
    <xf numFmtId="0" fontId="11" fillId="9" borderId="14" xfId="0" applyFont="1" applyFill="1" applyBorder="1" applyAlignment="1">
      <alignment horizontal="centerContinuous" wrapText="1" readingOrder="1"/>
    </xf>
    <xf numFmtId="0" fontId="11" fillId="9" borderId="15" xfId="0" applyFont="1" applyFill="1" applyBorder="1" applyAlignment="1">
      <alignment horizontal="centerContinuous" wrapText="1" readingOrder="1"/>
    </xf>
    <xf numFmtId="164" fontId="11" fillId="9" borderId="15" xfId="0" applyNumberFormat="1" applyFont="1" applyFill="1" applyBorder="1" applyAlignment="1">
      <alignment horizontal="centerContinuous" wrapText="1" readingOrder="1"/>
    </xf>
    <xf numFmtId="164" fontId="11" fillId="9" borderId="21" xfId="0" applyNumberFormat="1" applyFont="1" applyFill="1" applyBorder="1" applyAlignment="1">
      <alignment horizontal="center" wrapText="1" readingOrder="1"/>
    </xf>
    <xf numFmtId="164" fontId="11" fillId="9" borderId="14" xfId="0" applyNumberFormat="1" applyFont="1" applyFill="1" applyBorder="1" applyAlignment="1">
      <alignment horizontal="centerContinuous" wrapText="1" readingOrder="1"/>
    </xf>
    <xf numFmtId="164" fontId="12" fillId="0" borderId="0" xfId="0" applyNumberFormat="1" applyFont="1">
      <alignment readingOrder="1"/>
    </xf>
    <xf numFmtId="172" fontId="12" fillId="0" borderId="0" xfId="0" applyNumberFormat="1" applyFont="1">
      <alignment readingOrder="1"/>
    </xf>
    <xf numFmtId="172" fontId="0" fillId="0" borderId="0" xfId="0" applyNumberFormat="1">
      <alignment readingOrder="1"/>
    </xf>
    <xf numFmtId="172" fontId="60" fillId="0" borderId="0" xfId="0" applyNumberFormat="1" applyFont="1">
      <alignment readingOrder="1"/>
    </xf>
    <xf numFmtId="0" fontId="0" fillId="0" borderId="5" xfId="0" applyBorder="1"/>
    <xf numFmtId="9" fontId="0" fillId="0" borderId="0" xfId="0" applyNumberFormat="1"/>
    <xf numFmtId="9" fontId="0" fillId="0" borderId="0" xfId="9" applyFont="1"/>
    <xf numFmtId="9" fontId="12" fillId="77" borderId="0" xfId="0" applyNumberFormat="1" applyFont="1" applyFill="1">
      <alignment readingOrder="1"/>
    </xf>
    <xf numFmtId="0" fontId="0" fillId="77" borderId="0" xfId="0" applyFill="1">
      <alignment readingOrder="1"/>
    </xf>
    <xf numFmtId="1" fontId="0" fillId="77" borderId="0" xfId="0" applyNumberFormat="1" applyFill="1">
      <alignment readingOrder="1"/>
    </xf>
    <xf numFmtId="0" fontId="20" fillId="6" borderId="2" xfId="0" applyFont="1" applyFill="1" applyBorder="1"/>
    <xf numFmtId="0" fontId="20" fillId="15" borderId="6" xfId="0" applyFont="1" applyFill="1" applyBorder="1"/>
    <xf numFmtId="0" fontId="20" fillId="15" borderId="21" xfId="0" applyFont="1" applyFill="1" applyBorder="1"/>
    <xf numFmtId="0" fontId="20" fillId="15" borderId="7" xfId="0" applyFont="1" applyFill="1" applyBorder="1"/>
    <xf numFmtId="0" fontId="20" fillId="15" borderId="2" xfId="0" applyFont="1" applyFill="1" applyBorder="1"/>
    <xf numFmtId="0" fontId="0" fillId="78" borderId="0" xfId="0" applyFill="1" applyAlignment="1">
      <alignment horizontal="center" wrapText="1" readingOrder="1"/>
    </xf>
    <xf numFmtId="1" fontId="0" fillId="0" borderId="0" xfId="0" applyNumberFormat="1" applyFill="1">
      <alignment readingOrder="1"/>
    </xf>
    <xf numFmtId="173" fontId="0" fillId="0" borderId="0" xfId="0" applyNumberFormat="1">
      <alignment readingOrder="1"/>
    </xf>
    <xf numFmtId="173" fontId="0" fillId="0" borderId="0" xfId="0" applyNumberFormat="1" applyFill="1">
      <alignment readingOrder="1"/>
    </xf>
    <xf numFmtId="0" fontId="6" fillId="0" borderId="0" xfId="2" applyFont="1" applyFill="1"/>
    <xf numFmtId="165" fontId="6" fillId="0" borderId="0" xfId="2" applyNumberFormat="1" applyFont="1"/>
    <xf numFmtId="0" fontId="6" fillId="0" borderId="5" xfId="4" applyFont="1" applyBorder="1" applyAlignment="1"/>
    <xf numFmtId="0" fontId="6" fillId="0" borderId="5" xfId="4" applyFont="1" applyBorder="1" applyAlignment="1">
      <alignment wrapText="1"/>
    </xf>
    <xf numFmtId="1" fontId="6" fillId="0" borderId="5" xfId="4" applyNumberFormat="1" applyFont="1" applyBorder="1" applyAlignment="1">
      <alignment wrapText="1"/>
    </xf>
    <xf numFmtId="1" fontId="0" fillId="0" borderId="5" xfId="0" applyNumberFormat="1" applyBorder="1">
      <alignment readingOrder="1"/>
    </xf>
    <xf numFmtId="168" fontId="0" fillId="0" borderId="5" xfId="1" applyNumberFormat="1" applyFont="1" applyBorder="1">
      <alignment readingOrder="1"/>
    </xf>
    <xf numFmtId="0" fontId="6" fillId="0" borderId="5" xfId="0" applyFont="1" applyBorder="1">
      <alignment readingOrder="1"/>
    </xf>
    <xf numFmtId="0" fontId="6" fillId="0" borderId="0" xfId="0" applyFont="1" applyAlignment="1">
      <alignment horizontal="center" readingOrder="1"/>
    </xf>
    <xf numFmtId="1" fontId="6" fillId="0" borderId="5" xfId="4" applyNumberFormat="1" applyFont="1" applyBorder="1" applyAlignment="1"/>
    <xf numFmtId="0" fontId="0" fillId="0" borderId="5" xfId="0" applyBorder="1">
      <alignment readingOrder="1"/>
    </xf>
    <xf numFmtId="164" fontId="0" fillId="0" borderId="5" xfId="0" applyNumberFormat="1" applyBorder="1">
      <alignment readingOrder="1"/>
    </xf>
    <xf numFmtId="0" fontId="6" fillId="0" borderId="2" xfId="4" applyFont="1" applyBorder="1" applyAlignment="1"/>
    <xf numFmtId="0" fontId="6" fillId="0" borderId="2" xfId="4" applyFont="1" applyBorder="1" applyAlignment="1">
      <alignment wrapText="1"/>
    </xf>
    <xf numFmtId="1" fontId="6" fillId="0" borderId="2" xfId="4" applyNumberFormat="1" applyFont="1" applyBorder="1" applyAlignment="1"/>
    <xf numFmtId="1" fontId="0" fillId="0" borderId="2" xfId="0" applyNumberFormat="1" applyBorder="1">
      <alignment readingOrder="1"/>
    </xf>
    <xf numFmtId="164" fontId="0" fillId="0" borderId="2" xfId="0" applyNumberFormat="1" applyBorder="1">
      <alignment readingOrder="1"/>
    </xf>
    <xf numFmtId="0" fontId="6" fillId="79" borderId="5" xfId="4" applyFont="1" applyFill="1" applyBorder="1" applyAlignment="1">
      <alignment wrapText="1"/>
    </xf>
    <xf numFmtId="1" fontId="6" fillId="79" borderId="5" xfId="4" applyNumberFormat="1" applyFont="1" applyFill="1" applyBorder="1" applyAlignment="1">
      <alignment wrapText="1"/>
    </xf>
    <xf numFmtId="1" fontId="0" fillId="79" borderId="5" xfId="0" applyNumberFormat="1" applyFill="1" applyBorder="1">
      <alignment readingOrder="1"/>
    </xf>
    <xf numFmtId="44" fontId="0" fillId="79" borderId="5" xfId="1" applyFont="1" applyFill="1" applyBorder="1">
      <alignment readingOrder="1"/>
    </xf>
    <xf numFmtId="164" fontId="0" fillId="79" borderId="5" xfId="0" applyNumberFormat="1" applyFill="1" applyBorder="1">
      <alignment readingOrder="1"/>
    </xf>
    <xf numFmtId="0" fontId="6" fillId="79" borderId="5" xfId="0" applyFont="1" applyFill="1" applyBorder="1">
      <alignment readingOrder="1"/>
    </xf>
    <xf numFmtId="168" fontId="0" fillId="79" borderId="5" xfId="1" applyNumberFormat="1" applyFont="1" applyFill="1" applyBorder="1">
      <alignment readingOrder="1"/>
    </xf>
    <xf numFmtId="0" fontId="6" fillId="79" borderId="5" xfId="4" applyFont="1" applyFill="1" applyBorder="1" applyAlignment="1"/>
    <xf numFmtId="0" fontId="0" fillId="79" borderId="5" xfId="0" applyFill="1" applyBorder="1">
      <alignment readingOrder="1"/>
    </xf>
    <xf numFmtId="0" fontId="0" fillId="79" borderId="5" xfId="0" applyFill="1" applyBorder="1" applyAlignment="1"/>
    <xf numFmtId="9" fontId="0" fillId="80" borderId="5" xfId="9" applyFont="1" applyFill="1" applyBorder="1" applyAlignment="1">
      <alignment horizontal="center"/>
    </xf>
    <xf numFmtId="174" fontId="0" fillId="80" borderId="5" xfId="9" applyNumberFormat="1" applyFont="1" applyFill="1" applyBorder="1" applyAlignment="1">
      <alignment horizontal="center"/>
    </xf>
    <xf numFmtId="9" fontId="0" fillId="80" borderId="7" xfId="0" applyNumberFormat="1" applyFill="1" applyBorder="1" applyAlignment="1">
      <alignment horizontal="center"/>
    </xf>
    <xf numFmtId="0" fontId="0" fillId="8" borderId="5" xfId="0" applyFill="1" applyBorder="1"/>
    <xf numFmtId="0" fontId="61" fillId="0" borderId="39" xfId="0" applyFont="1" applyBorder="1" applyAlignment="1">
      <alignment horizontal="left"/>
    </xf>
    <xf numFmtId="0" fontId="61" fillId="0" borderId="40" xfId="0" applyFont="1" applyBorder="1" applyAlignment="1">
      <alignment horizontal="left"/>
    </xf>
    <xf numFmtId="0" fontId="61" fillId="0" borderId="41" xfId="0" applyFont="1" applyBorder="1" applyAlignment="1">
      <alignment horizontal="left"/>
    </xf>
    <xf numFmtId="175" fontId="0" fillId="0" borderId="0" xfId="0" applyNumberFormat="1"/>
    <xf numFmtId="1" fontId="0" fillId="0" borderId="0" xfId="0" applyNumberFormat="1"/>
    <xf numFmtId="174" fontId="0" fillId="80" borderId="7" xfId="0" applyNumberFormat="1" applyFill="1" applyBorder="1" applyAlignment="1">
      <alignment horizontal="center"/>
    </xf>
    <xf numFmtId="0" fontId="62" fillId="82" borderId="42" xfId="0" applyFont="1" applyFill="1" applyBorder="1"/>
    <xf numFmtId="0" fontId="62" fillId="82" borderId="43" xfId="0" applyFont="1" applyFill="1" applyBorder="1"/>
    <xf numFmtId="0" fontId="62" fillId="82" borderId="44" xfId="0" applyFont="1" applyFill="1" applyBorder="1"/>
    <xf numFmtId="0" fontId="63" fillId="83" borderId="42" xfId="0" applyFont="1" applyFill="1" applyBorder="1"/>
    <xf numFmtId="0" fontId="63" fillId="83" borderId="43" xfId="0" applyFont="1" applyFill="1" applyBorder="1"/>
    <xf numFmtId="3" fontId="63" fillId="83" borderId="43" xfId="0" applyNumberFormat="1" applyFont="1" applyFill="1" applyBorder="1"/>
    <xf numFmtId="175" fontId="63" fillId="83" borderId="44" xfId="0" applyNumberFormat="1" applyFont="1" applyFill="1" applyBorder="1"/>
    <xf numFmtId="0" fontId="63" fillId="0" borderId="45" xfId="0" applyFont="1" applyBorder="1"/>
    <xf numFmtId="0" fontId="63" fillId="0" borderId="46" xfId="0" applyFont="1" applyBorder="1"/>
    <xf numFmtId="3" fontId="63" fillId="0" borderId="46" xfId="0" applyNumberFormat="1" applyFont="1" applyBorder="1"/>
    <xf numFmtId="175" fontId="63" fillId="0" borderId="47" xfId="0" applyNumberFormat="1" applyFont="1" applyBorder="1"/>
    <xf numFmtId="0" fontId="63" fillId="83" borderId="45" xfId="0" applyFont="1" applyFill="1" applyBorder="1"/>
    <xf numFmtId="0" fontId="63" fillId="83" borderId="46" xfId="0" applyFont="1" applyFill="1" applyBorder="1"/>
    <xf numFmtId="3" fontId="63" fillId="83" borderId="46" xfId="0" applyNumberFormat="1" applyFont="1" applyFill="1" applyBorder="1"/>
    <xf numFmtId="175" fontId="63" fillId="83" borderId="47" xfId="0" applyNumberFormat="1" applyFont="1" applyFill="1" applyBorder="1"/>
    <xf numFmtId="0" fontId="63" fillId="0" borderId="42" xfId="0" applyFont="1" applyBorder="1"/>
    <xf numFmtId="0" fontId="63" fillId="0" borderId="43" xfId="0" applyFont="1" applyBorder="1"/>
    <xf numFmtId="3" fontId="63" fillId="0" borderId="43" xfId="0" applyNumberFormat="1" applyFont="1" applyBorder="1"/>
    <xf numFmtId="175" fontId="63" fillId="0" borderId="44" xfId="0" applyNumberFormat="1" applyFont="1" applyBorder="1"/>
    <xf numFmtId="174" fontId="0" fillId="84" borderId="5" xfId="9" applyNumberFormat="1" applyFont="1" applyFill="1" applyBorder="1" applyAlignment="1">
      <alignment horizontal="center"/>
    </xf>
    <xf numFmtId="174" fontId="0" fillId="84" borderId="7" xfId="0" applyNumberFormat="1" applyFill="1" applyBorder="1" applyAlignment="1">
      <alignment horizontal="center"/>
    </xf>
    <xf numFmtId="176" fontId="0" fillId="0" borderId="0" xfId="509" applyNumberFormat="1" applyFont="1"/>
    <xf numFmtId="177" fontId="0" fillId="0" borderId="0" xfId="509" applyNumberFormat="1" applyFont="1"/>
    <xf numFmtId="43" fontId="0" fillId="0" borderId="0" xfId="509" applyFont="1"/>
    <xf numFmtId="178" fontId="0" fillId="0" borderId="0" xfId="509" applyNumberFormat="1" applyFont="1"/>
    <xf numFmtId="0" fontId="6" fillId="0" borderId="0" xfId="0" applyFont="1">
      <alignment readingOrder="1"/>
    </xf>
    <xf numFmtId="178" fontId="0" fillId="0" borderId="0" xfId="0" applyNumberFormat="1">
      <alignment readingOrder="1"/>
    </xf>
    <xf numFmtId="0" fontId="49" fillId="0" borderId="0" xfId="0" applyFont="1" applyBorder="1">
      <alignment readingOrder="1"/>
    </xf>
    <xf numFmtId="0" fontId="6" fillId="81" borderId="1" xfId="0" applyFont="1" applyFill="1" applyBorder="1">
      <alignment readingOrder="1"/>
    </xf>
    <xf numFmtId="0" fontId="6" fillId="81" borderId="4" xfId="0" applyFont="1" applyFill="1" applyBorder="1" applyAlignment="1">
      <alignment horizontal="center" readingOrder="1"/>
    </xf>
    <xf numFmtId="0" fontId="6" fillId="81" borderId="3" xfId="0" applyFont="1" applyFill="1" applyBorder="1" applyAlignment="1">
      <alignment horizontal="center" readingOrder="1"/>
    </xf>
    <xf numFmtId="0" fontId="6" fillId="0" borderId="1" xfId="0" applyFont="1" applyBorder="1">
      <alignment readingOrder="1"/>
    </xf>
    <xf numFmtId="0" fontId="6" fillId="0" borderId="4" xfId="0" applyFont="1" applyBorder="1" applyAlignment="1">
      <alignment horizontal="center" readingOrder="1"/>
    </xf>
    <xf numFmtId="164" fontId="0" fillId="0" borderId="4" xfId="0" applyNumberFormat="1" applyBorder="1" applyAlignment="1">
      <alignment horizontal="center" readingOrder="1"/>
    </xf>
    <xf numFmtId="5" fontId="0" fillId="0" borderId="4" xfId="1" applyNumberFormat="1" applyFont="1" applyBorder="1" applyAlignment="1">
      <alignment horizontal="center" readingOrder="1"/>
    </xf>
    <xf numFmtId="5" fontId="0" fillId="0" borderId="3" xfId="1" applyNumberFormat="1" applyFont="1" applyBorder="1" applyAlignment="1">
      <alignment horizontal="center" readingOrder="1"/>
    </xf>
    <xf numFmtId="0" fontId="6" fillId="0" borderId="54" xfId="0" applyFont="1" applyBorder="1">
      <alignment readingOrder="1"/>
    </xf>
    <xf numFmtId="0" fontId="6" fillId="0" borderId="0" xfId="0" applyFont="1" applyBorder="1" applyAlignment="1">
      <alignment horizontal="center" readingOrder="1"/>
    </xf>
    <xf numFmtId="164" fontId="0" fillId="0" borderId="0" xfId="0" applyNumberFormat="1" applyBorder="1" applyAlignment="1">
      <alignment horizontal="center" readingOrder="1"/>
    </xf>
    <xf numFmtId="5" fontId="0" fillId="0" borderId="0" xfId="1" applyNumberFormat="1" applyFont="1" applyBorder="1" applyAlignment="1">
      <alignment horizontal="center" readingOrder="1"/>
    </xf>
    <xf numFmtId="5" fontId="0" fillId="0" borderId="55" xfId="1" applyNumberFormat="1" applyFont="1" applyBorder="1" applyAlignment="1">
      <alignment horizontal="center" readingOrder="1"/>
    </xf>
    <xf numFmtId="0" fontId="6" fillId="0" borderId="11" xfId="0" applyFont="1" applyBorder="1">
      <alignment readingOrder="1"/>
    </xf>
    <xf numFmtId="0" fontId="6" fillId="0" borderId="12" xfId="0" applyFont="1" applyBorder="1" applyAlignment="1">
      <alignment horizontal="center" readingOrder="1"/>
    </xf>
    <xf numFmtId="164" fontId="0" fillId="0" borderId="12" xfId="0" applyNumberFormat="1" applyBorder="1" applyAlignment="1">
      <alignment horizontal="center" readingOrder="1"/>
    </xf>
    <xf numFmtId="5" fontId="0" fillId="0" borderId="12" xfId="1" applyNumberFormat="1" applyFont="1" applyBorder="1" applyAlignment="1">
      <alignment horizontal="center" readingOrder="1"/>
    </xf>
    <xf numFmtId="5" fontId="0" fillId="0" borderId="13" xfId="1" applyNumberFormat="1" applyFont="1" applyBorder="1" applyAlignment="1">
      <alignment horizontal="center" readingOrder="1"/>
    </xf>
    <xf numFmtId="0" fontId="68" fillId="0" borderId="0" xfId="0" applyFont="1" applyAlignment="1">
      <alignment horizontal="center" readingOrder="1"/>
    </xf>
    <xf numFmtId="0" fontId="68" fillId="0" borderId="0" xfId="0" applyFont="1" applyAlignment="1">
      <alignment horizontal="center" wrapText="1" readingOrder="1"/>
    </xf>
    <xf numFmtId="0" fontId="0" fillId="0" borderId="1" xfId="0" applyBorder="1" applyAlignment="1">
      <alignment horizontal="center" readingOrder="1"/>
    </xf>
    <xf numFmtId="168" fontId="0" fillId="0" borderId="4" xfId="1" applyNumberFormat="1" applyFont="1" applyBorder="1" applyAlignment="1">
      <alignment horizontal="center" readingOrder="1"/>
    </xf>
    <xf numFmtId="168" fontId="0" fillId="0" borderId="3" xfId="1" applyNumberFormat="1" applyFont="1" applyBorder="1" applyAlignment="1">
      <alignment horizontal="center" readingOrder="1"/>
    </xf>
    <xf numFmtId="0" fontId="0" fillId="0" borderId="54" xfId="0" applyBorder="1" applyAlignment="1">
      <alignment horizontal="center" readingOrder="1"/>
    </xf>
    <xf numFmtId="168" fontId="0" fillId="0" borderId="0" xfId="1" applyNumberFormat="1" applyFont="1" applyBorder="1" applyAlignment="1">
      <alignment horizontal="center" readingOrder="1"/>
    </xf>
    <xf numFmtId="168" fontId="0" fillId="0" borderId="55" xfId="1" applyNumberFormat="1" applyFont="1" applyBorder="1" applyAlignment="1">
      <alignment horizontal="center" readingOrder="1"/>
    </xf>
    <xf numFmtId="0" fontId="0" fillId="0" borderId="11" xfId="0" applyBorder="1" applyAlignment="1">
      <alignment horizontal="center" readingOrder="1"/>
    </xf>
    <xf numFmtId="168" fontId="0" fillId="0" borderId="12" xfId="1" applyNumberFormat="1" applyFont="1" applyBorder="1" applyAlignment="1">
      <alignment horizontal="center" readingOrder="1"/>
    </xf>
    <xf numFmtId="168" fontId="0" fillId="0" borderId="13" xfId="1" applyNumberFormat="1" applyFont="1" applyBorder="1" applyAlignment="1">
      <alignment horizontal="center" readingOrder="1"/>
    </xf>
    <xf numFmtId="0" fontId="6" fillId="0" borderId="1" xfId="0" applyFont="1" applyBorder="1" applyAlignment="1">
      <alignment horizontal="center" readingOrder="1"/>
    </xf>
    <xf numFmtId="168" fontId="0" fillId="0" borderId="4" xfId="0" applyNumberFormat="1" applyBorder="1">
      <alignment readingOrder="1"/>
    </xf>
    <xf numFmtId="168" fontId="0" fillId="0" borderId="3" xfId="0" applyNumberFormat="1" applyBorder="1">
      <alignment readingOrder="1"/>
    </xf>
    <xf numFmtId="0" fontId="6" fillId="0" borderId="54" xfId="0" applyFont="1" applyBorder="1" applyAlignment="1">
      <alignment horizontal="center" readingOrder="1"/>
    </xf>
    <xf numFmtId="168" fontId="0" fillId="0" borderId="0" xfId="0" applyNumberFormat="1" applyBorder="1">
      <alignment readingOrder="1"/>
    </xf>
    <xf numFmtId="168" fontId="0" fillId="0" borderId="55" xfId="0" applyNumberFormat="1" applyBorder="1">
      <alignment readingOrder="1"/>
    </xf>
    <xf numFmtId="0" fontId="6" fillId="0" borderId="11" xfId="0" applyFont="1" applyBorder="1" applyAlignment="1">
      <alignment horizontal="center" readingOrder="1"/>
    </xf>
    <xf numFmtId="168" fontId="0" fillId="0" borderId="12" xfId="0" applyNumberFormat="1" applyBorder="1">
      <alignment readingOrder="1"/>
    </xf>
    <xf numFmtId="168" fontId="0" fillId="0" borderId="13" xfId="0" applyNumberFormat="1" applyBorder="1">
      <alignment readingOrder="1"/>
    </xf>
    <xf numFmtId="0" fontId="69" fillId="77" borderId="50" xfId="4" applyFont="1" applyFill="1" applyBorder="1" applyAlignment="1">
      <alignment horizontal="left"/>
    </xf>
    <xf numFmtId="0" fontId="69" fillId="77" borderId="51" xfId="4" applyFont="1" applyFill="1" applyBorder="1" applyAlignment="1">
      <alignment horizontal="left"/>
    </xf>
    <xf numFmtId="0" fontId="69" fillId="77" borderId="56" xfId="4" applyFont="1" applyFill="1" applyBorder="1" applyAlignment="1">
      <alignment horizontal="left"/>
    </xf>
    <xf numFmtId="0" fontId="49" fillId="86" borderId="52" xfId="8126" applyFont="1" applyFill="1" applyBorder="1" applyAlignment="1"/>
    <xf numFmtId="168" fontId="49" fillId="0" borderId="5" xfId="1" applyNumberFormat="1" applyFont="1" applyBorder="1">
      <alignment readingOrder="1"/>
    </xf>
    <xf numFmtId="0" fontId="49" fillId="0" borderId="5" xfId="0" applyFont="1" applyBorder="1">
      <alignment readingOrder="1"/>
    </xf>
    <xf numFmtId="0" fontId="49" fillId="0" borderId="53" xfId="0" applyFont="1" applyBorder="1">
      <alignment readingOrder="1"/>
    </xf>
    <xf numFmtId="44" fontId="49" fillId="0" borderId="5" xfId="1" applyFont="1" applyBorder="1">
      <alignment readingOrder="1"/>
    </xf>
    <xf numFmtId="0" fontId="49" fillId="86" borderId="57" xfId="8126" applyFont="1" applyFill="1" applyBorder="1" applyAlignment="1"/>
    <xf numFmtId="44" fontId="49" fillId="0" borderId="58" xfId="1" applyFont="1" applyBorder="1">
      <alignment readingOrder="1"/>
    </xf>
    <xf numFmtId="0" fontId="49" fillId="0" borderId="58" xfId="0" applyFont="1" applyBorder="1">
      <alignment readingOrder="1"/>
    </xf>
    <xf numFmtId="0" fontId="49" fillId="0" borderId="59" xfId="0" applyFont="1" applyBorder="1">
      <alignment readingOrder="1"/>
    </xf>
    <xf numFmtId="0" fontId="49" fillId="86" borderId="0" xfId="8126" applyFont="1" applyFill="1" applyBorder="1" applyAlignment="1"/>
    <xf numFmtId="44" fontId="49" fillId="0" borderId="0" xfId="1" applyFont="1" applyBorder="1">
      <alignment readingOrder="1"/>
    </xf>
    <xf numFmtId="0" fontId="6" fillId="0" borderId="6" xfId="0" applyFont="1" applyBorder="1" applyAlignment="1">
      <alignment vertical="center" wrapText="1" readingOrder="1"/>
    </xf>
    <xf numFmtId="0" fontId="6" fillId="0" borderId="21" xfId="0" applyFont="1" applyBorder="1" applyAlignment="1">
      <alignment horizontal="center" vertical="center" wrapText="1" readingOrder="1"/>
    </xf>
    <xf numFmtId="0" fontId="6" fillId="0" borderId="21" xfId="0" applyFont="1" applyFill="1" applyBorder="1" applyAlignment="1">
      <alignment horizontal="center" vertical="center" wrapText="1" readingOrder="1"/>
    </xf>
    <xf numFmtId="0" fontId="6" fillId="0" borderId="7" xfId="0" applyFont="1" applyFill="1" applyBorder="1" applyAlignment="1">
      <alignment horizontal="center" vertical="center" wrapText="1" readingOrder="1"/>
    </xf>
    <xf numFmtId="0" fontId="6" fillId="0" borderId="5"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4"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70" fillId="0" borderId="1" xfId="0" applyFont="1" applyBorder="1">
      <alignment readingOrder="1"/>
    </xf>
    <xf numFmtId="0" fontId="0" fillId="0" borderId="4" xfId="0" applyBorder="1">
      <alignment readingOrder="1"/>
    </xf>
    <xf numFmtId="9" fontId="0" fillId="0" borderId="4" xfId="9" applyFont="1" applyBorder="1" applyAlignment="1">
      <alignment horizontal="center" readingOrder="1"/>
    </xf>
    <xf numFmtId="0" fontId="0" fillId="0" borderId="4" xfId="0" applyBorder="1" applyAlignment="1">
      <alignment horizontal="center" readingOrder="1"/>
    </xf>
    <xf numFmtId="9" fontId="0" fillId="0" borderId="0" xfId="9" applyFont="1" applyBorder="1" applyAlignment="1">
      <alignment horizontal="center" readingOrder="1"/>
    </xf>
    <xf numFmtId="1" fontId="0" fillId="0" borderId="4" xfId="0" applyNumberFormat="1" applyBorder="1" applyAlignment="1">
      <alignment horizontal="center" readingOrder="1"/>
    </xf>
    <xf numFmtId="9" fontId="0" fillId="0" borderId="4" xfId="0" applyNumberFormat="1" applyBorder="1" applyAlignment="1">
      <alignment horizontal="center" readingOrder="1"/>
    </xf>
    <xf numFmtId="1" fontId="0" fillId="0" borderId="2" xfId="0" applyNumberFormat="1" applyBorder="1" applyAlignment="1">
      <alignment horizontal="center" readingOrder="1"/>
    </xf>
    <xf numFmtId="0" fontId="70" fillId="0" borderId="54" xfId="0" applyFont="1" applyBorder="1">
      <alignment readingOrder="1"/>
    </xf>
    <xf numFmtId="0" fontId="70" fillId="0" borderId="0" xfId="0" applyFont="1" applyBorder="1">
      <alignment readingOrder="1"/>
    </xf>
    <xf numFmtId="0" fontId="0" fillId="0" borderId="0" xfId="0" applyBorder="1" applyAlignment="1">
      <alignment horizontal="center" readingOrder="1"/>
    </xf>
    <xf numFmtId="9" fontId="0" fillId="0" borderId="0" xfId="0" applyNumberFormat="1" applyBorder="1" applyAlignment="1">
      <alignment horizontal="center" readingOrder="1"/>
    </xf>
    <xf numFmtId="1" fontId="0" fillId="0" borderId="0" xfId="0" applyNumberFormat="1" applyBorder="1" applyAlignment="1">
      <alignment horizontal="center" readingOrder="1"/>
    </xf>
    <xf numFmtId="1" fontId="0" fillId="0" borderId="60" xfId="0" applyNumberFormat="1" applyBorder="1" applyAlignment="1">
      <alignment horizontal="center" readingOrder="1"/>
    </xf>
    <xf numFmtId="9" fontId="6" fillId="0" borderId="0" xfId="0" applyNumberFormat="1" applyFont="1" applyBorder="1" applyAlignment="1">
      <alignment horizontal="center" readingOrder="1"/>
    </xf>
    <xf numFmtId="0" fontId="71" fillId="0" borderId="0" xfId="446" applyFont="1" applyBorder="1" applyAlignment="1">
      <alignment wrapText="1"/>
    </xf>
    <xf numFmtId="0" fontId="71" fillId="0" borderId="0" xfId="446" applyFont="1" applyBorder="1" applyAlignment="1">
      <alignment horizontal="center" wrapText="1"/>
    </xf>
    <xf numFmtId="0" fontId="71" fillId="0" borderId="0" xfId="446" applyFont="1" applyBorder="1" applyAlignment="1">
      <alignment horizontal="center"/>
    </xf>
    <xf numFmtId="0" fontId="70" fillId="0" borderId="11" xfId="0" applyFont="1" applyBorder="1">
      <alignment readingOrder="1"/>
    </xf>
    <xf numFmtId="0" fontId="70" fillId="0" borderId="12" xfId="0" applyFont="1" applyBorder="1">
      <alignment readingOrder="1"/>
    </xf>
    <xf numFmtId="0" fontId="0" fillId="0" borderId="12" xfId="0" applyBorder="1">
      <alignment readingOrder="1"/>
    </xf>
    <xf numFmtId="9" fontId="0" fillId="0" borderId="12" xfId="9" applyFont="1" applyBorder="1" applyAlignment="1">
      <alignment horizontal="center" readingOrder="1"/>
    </xf>
    <xf numFmtId="0" fontId="71" fillId="0" borderId="12" xfId="446" applyFont="1" applyBorder="1" applyAlignment="1">
      <alignment horizontal="center"/>
    </xf>
    <xf numFmtId="9" fontId="0" fillId="0" borderId="12" xfId="0" applyNumberFormat="1" applyBorder="1" applyAlignment="1">
      <alignment horizontal="center" readingOrder="1"/>
    </xf>
    <xf numFmtId="0" fontId="0" fillId="0" borderId="12" xfId="0" applyBorder="1" applyAlignment="1">
      <alignment horizontal="center" readingOrder="1"/>
    </xf>
    <xf numFmtId="1" fontId="0" fillId="0" borderId="12" xfId="0" applyNumberFormat="1" applyBorder="1" applyAlignment="1">
      <alignment horizontal="center" readingOrder="1"/>
    </xf>
    <xf numFmtId="0" fontId="70" fillId="0" borderId="4" xfId="0" applyFont="1" applyBorder="1">
      <alignment readingOrder="1"/>
    </xf>
    <xf numFmtId="9" fontId="6" fillId="0" borderId="0" xfId="9" applyFont="1" applyBorder="1" applyAlignment="1">
      <alignment horizontal="center" readingOrder="1"/>
    </xf>
    <xf numFmtId="1" fontId="0" fillId="0" borderId="16" xfId="0" applyNumberFormat="1" applyBorder="1" applyAlignment="1">
      <alignment horizontal="center" readingOrder="1"/>
    </xf>
    <xf numFmtId="0" fontId="70" fillId="0" borderId="0" xfId="0" applyFont="1" applyBorder="1" applyAlignment="1">
      <alignment horizontal="center" readingOrder="1"/>
    </xf>
    <xf numFmtId="168" fontId="0" fillId="0" borderId="0" xfId="1" applyNumberFormat="1" applyFont="1" applyBorder="1">
      <alignment readingOrder="1"/>
    </xf>
    <xf numFmtId="0" fontId="70" fillId="0" borderId="12" xfId="0" applyFont="1" applyBorder="1" applyAlignment="1">
      <alignment horizontal="center" readingOrder="1"/>
    </xf>
    <xf numFmtId="168" fontId="0" fillId="0" borderId="12" xfId="1" applyNumberFormat="1" applyFont="1" applyBorder="1">
      <alignment readingOrder="1"/>
    </xf>
    <xf numFmtId="0" fontId="71" fillId="0" borderId="0" xfId="446" applyFont="1" applyBorder="1" applyAlignment="1"/>
    <xf numFmtId="0" fontId="0" fillId="0" borderId="0" xfId="0" applyFont="1" applyAlignment="1"/>
    <xf numFmtId="9" fontId="0" fillId="0" borderId="0" xfId="9" applyFont="1" applyBorder="1" applyAlignment="1">
      <alignment horizontal="center"/>
    </xf>
    <xf numFmtId="0" fontId="0" fillId="0" borderId="0" xfId="0" applyFont="1"/>
    <xf numFmtId="0" fontId="73" fillId="0" borderId="0" xfId="185" applyFont="1" applyAlignment="1" applyProtection="1"/>
    <xf numFmtId="9" fontId="72" fillId="81" borderId="57" xfId="446" applyNumberFormat="1" applyFont="1" applyFill="1" applyBorder="1" applyAlignment="1">
      <alignment horizontal="center"/>
    </xf>
    <xf numFmtId="0" fontId="72" fillId="81" borderId="64" xfId="446" applyFont="1" applyFill="1" applyBorder="1" applyAlignment="1">
      <alignment horizontal="center"/>
    </xf>
    <xf numFmtId="0" fontId="72" fillId="81" borderId="58" xfId="446" applyFont="1" applyFill="1" applyBorder="1" applyAlignment="1">
      <alignment horizontal="center"/>
    </xf>
    <xf numFmtId="0" fontId="72" fillId="81" borderId="59" xfId="446" applyFont="1" applyFill="1" applyBorder="1" applyAlignment="1">
      <alignment horizontal="center"/>
    </xf>
    <xf numFmtId="0" fontId="72" fillId="0" borderId="65" xfId="446" applyFont="1" applyBorder="1"/>
    <xf numFmtId="9" fontId="72" fillId="0" borderId="66" xfId="9" applyNumberFormat="1" applyFont="1" applyBorder="1" applyAlignment="1">
      <alignment horizontal="center"/>
    </xf>
    <xf numFmtId="9" fontId="72" fillId="0" borderId="16" xfId="9" applyFont="1" applyBorder="1" applyAlignment="1">
      <alignment horizontal="center"/>
    </xf>
    <xf numFmtId="9" fontId="72" fillId="0" borderId="67" xfId="9" applyFont="1" applyBorder="1" applyAlignment="1">
      <alignment horizontal="center"/>
    </xf>
    <xf numFmtId="0" fontId="74" fillId="0" borderId="5" xfId="0" applyFont="1" applyBorder="1" applyAlignment="1">
      <alignment horizontal="center" vertical="center" wrapText="1"/>
    </xf>
    <xf numFmtId="0" fontId="74" fillId="0" borderId="5" xfId="0" applyFont="1" applyBorder="1" applyAlignment="1">
      <alignment horizontal="center" vertical="center"/>
    </xf>
    <xf numFmtId="0" fontId="72" fillId="0" borderId="68" xfId="446" applyFont="1" applyBorder="1"/>
    <xf numFmtId="9" fontId="72" fillId="0" borderId="52" xfId="9" applyFont="1" applyBorder="1" applyAlignment="1">
      <alignment horizontal="center"/>
    </xf>
    <xf numFmtId="9" fontId="72" fillId="0" borderId="5" xfId="9" applyFont="1" applyBorder="1" applyAlignment="1">
      <alignment horizontal="center"/>
    </xf>
    <xf numFmtId="9" fontId="72" fillId="0" borderId="53" xfId="9" applyFont="1" applyBorder="1" applyAlignment="1">
      <alignment horizontal="center"/>
    </xf>
    <xf numFmtId="0" fontId="72" fillId="0" borderId="69" xfId="446" applyFont="1" applyBorder="1"/>
    <xf numFmtId="9" fontId="72" fillId="0" borderId="57" xfId="9" applyFont="1" applyBorder="1" applyAlignment="1">
      <alignment horizontal="center"/>
    </xf>
    <xf numFmtId="9" fontId="72" fillId="0" borderId="58" xfId="9" applyFont="1" applyBorder="1" applyAlignment="1">
      <alignment horizontal="center"/>
    </xf>
    <xf numFmtId="9" fontId="72" fillId="0" borderId="59" xfId="9" applyFont="1" applyBorder="1" applyAlignment="1">
      <alignment horizontal="center"/>
    </xf>
    <xf numFmtId="9" fontId="72" fillId="0" borderId="66" xfId="9" applyFont="1" applyBorder="1" applyAlignment="1">
      <alignment horizontal="center"/>
    </xf>
    <xf numFmtId="0" fontId="72" fillId="0" borderId="70" xfId="446" applyFont="1" applyBorder="1"/>
    <xf numFmtId="9" fontId="72" fillId="0" borderId="71" xfId="9" applyFont="1" applyBorder="1" applyAlignment="1">
      <alignment horizontal="center"/>
    </xf>
    <xf numFmtId="9" fontId="72" fillId="0" borderId="2" xfId="9" applyFont="1" applyBorder="1" applyAlignment="1">
      <alignment horizontal="center"/>
    </xf>
    <xf numFmtId="9" fontId="72" fillId="0" borderId="72" xfId="9" applyFont="1" applyBorder="1" applyAlignment="1">
      <alignment horizontal="center"/>
    </xf>
    <xf numFmtId="0" fontId="72" fillId="0" borderId="73" xfId="446" applyFont="1" applyBorder="1"/>
    <xf numFmtId="9" fontId="72" fillId="0" borderId="50" xfId="9" applyFont="1" applyBorder="1" applyAlignment="1">
      <alignment horizontal="center"/>
    </xf>
    <xf numFmtId="9" fontId="72" fillId="0" borderId="51" xfId="9" applyFont="1" applyBorder="1" applyAlignment="1">
      <alignment horizontal="center"/>
    </xf>
    <xf numFmtId="9" fontId="72" fillId="0" borderId="56" xfId="9" applyFont="1" applyBorder="1" applyAlignment="1">
      <alignment horizontal="center"/>
    </xf>
    <xf numFmtId="0" fontId="74" fillId="0" borderId="74" xfId="0" applyFont="1" applyBorder="1" applyAlignment="1">
      <alignment vertical="center"/>
    </xf>
    <xf numFmtId="0" fontId="74" fillId="0" borderId="74" xfId="0" applyFont="1" applyBorder="1" applyAlignment="1">
      <alignment horizontal="center" vertical="center"/>
    </xf>
    <xf numFmtId="0" fontId="74" fillId="0" borderId="16" xfId="0" applyFont="1" applyBorder="1" applyAlignment="1">
      <alignment vertical="center"/>
    </xf>
    <xf numFmtId="0" fontId="74" fillId="0" borderId="16" xfId="0" applyFont="1" applyBorder="1" applyAlignment="1">
      <alignment horizontal="center" vertical="center"/>
    </xf>
    <xf numFmtId="0" fontId="74" fillId="0" borderId="0" xfId="0" applyFont="1" applyFill="1" applyBorder="1" applyAlignment="1">
      <alignment vertical="center"/>
    </xf>
    <xf numFmtId="0" fontId="74" fillId="0" borderId="2" xfId="0" applyFont="1" applyFill="1" applyBorder="1" applyAlignment="1">
      <alignment horizontal="center" vertical="center" wrapText="1"/>
    </xf>
    <xf numFmtId="0" fontId="74" fillId="0" borderId="16" xfId="0" applyFont="1" applyFill="1" applyBorder="1" applyAlignment="1">
      <alignment horizontal="center" vertical="center" wrapText="1"/>
    </xf>
    <xf numFmtId="0" fontId="0" fillId="0" borderId="5" xfId="0" applyFont="1" applyBorder="1"/>
    <xf numFmtId="0" fontId="0" fillId="0" borderId="74" xfId="0" applyFont="1" applyBorder="1"/>
    <xf numFmtId="0" fontId="0" fillId="0" borderId="16" xfId="0" applyFont="1" applyBorder="1"/>
    <xf numFmtId="0" fontId="72" fillId="81" borderId="57" xfId="446" applyFont="1" applyFill="1" applyBorder="1" applyAlignment="1">
      <alignment horizontal="center"/>
    </xf>
    <xf numFmtId="0" fontId="6" fillId="0" borderId="0" xfId="0" applyFont="1" applyAlignment="1"/>
    <xf numFmtId="0" fontId="0" fillId="0" borderId="0" xfId="0" applyAlignment="1"/>
    <xf numFmtId="0" fontId="0" fillId="0" borderId="30" xfId="0" applyBorder="1" applyAlignment="1"/>
    <xf numFmtId="0" fontId="0" fillId="0" borderId="31" xfId="0" applyBorder="1" applyAlignment="1"/>
    <xf numFmtId="0" fontId="0" fillId="0" borderId="32" xfId="0" applyBorder="1" applyAlignment="1"/>
    <xf numFmtId="0" fontId="0" fillId="0" borderId="33" xfId="0" applyBorder="1" applyAlignment="1"/>
    <xf numFmtId="0" fontId="0" fillId="0" borderId="0" xfId="0" applyBorder="1" applyAlignment="1"/>
    <xf numFmtId="0" fontId="0" fillId="0" borderId="0" xfId="0" applyBorder="1" applyAlignment="1">
      <alignment horizontal="center"/>
    </xf>
    <xf numFmtId="0" fontId="12" fillId="0" borderId="0" xfId="0" applyFont="1" applyBorder="1" applyAlignment="1">
      <alignment horizontal="center"/>
    </xf>
    <xf numFmtId="0" fontId="0" fillId="0" borderId="34" xfId="0" applyBorder="1" applyAlignment="1"/>
    <xf numFmtId="0" fontId="12" fillId="0" borderId="0" xfId="0" applyFont="1" applyBorder="1" applyAlignment="1"/>
    <xf numFmtId="14" fontId="0" fillId="0" borderId="33" xfId="0" applyNumberFormat="1" applyBorder="1" applyAlignment="1"/>
    <xf numFmtId="42" fontId="0" fillId="0" borderId="0" xfId="0" applyNumberFormat="1" applyBorder="1" applyAlignment="1"/>
    <xf numFmtId="42" fontId="0" fillId="0" borderId="1" xfId="0" applyNumberFormat="1" applyBorder="1" applyAlignment="1"/>
    <xf numFmtId="0" fontId="0" fillId="0" borderId="3" xfId="0" applyBorder="1" applyAlignment="1">
      <alignment horizontal="center"/>
    </xf>
    <xf numFmtId="168" fontId="0" fillId="0" borderId="0" xfId="0" applyNumberFormat="1" applyBorder="1" applyAlignment="1">
      <alignment horizontal="center"/>
    </xf>
    <xf numFmtId="42" fontId="0" fillId="0" borderId="3" xfId="0" applyNumberFormat="1" applyBorder="1" applyAlignment="1"/>
    <xf numFmtId="42" fontId="0" fillId="0" borderId="54" xfId="0" applyNumberFormat="1" applyBorder="1" applyAlignment="1"/>
    <xf numFmtId="0" fontId="0" fillId="0" borderId="55" xfId="0" applyBorder="1" applyAlignment="1">
      <alignment horizontal="center"/>
    </xf>
    <xf numFmtId="42" fontId="0" fillId="0" borderId="55" xfId="0" applyNumberFormat="1" applyBorder="1" applyAlignment="1"/>
    <xf numFmtId="42" fontId="0" fillId="0" borderId="11" xfId="0" applyNumberFormat="1" applyBorder="1" applyAlignment="1"/>
    <xf numFmtId="0" fontId="0" fillId="0" borderId="13" xfId="0" applyBorder="1" applyAlignment="1">
      <alignment horizontal="center"/>
    </xf>
    <xf numFmtId="42" fontId="0" fillId="0" borderId="6" xfId="0" applyNumberFormat="1" applyBorder="1" applyAlignment="1"/>
    <xf numFmtId="0" fontId="0" fillId="0" borderId="7" xfId="0" applyBorder="1" applyAlignment="1">
      <alignment horizontal="center"/>
    </xf>
    <xf numFmtId="42" fontId="0" fillId="0" borderId="11" xfId="0" applyNumberFormat="1" applyFill="1" applyBorder="1" applyAlignment="1"/>
    <xf numFmtId="0" fontId="0" fillId="0" borderId="13" xfId="0" applyFill="1" applyBorder="1" applyAlignment="1">
      <alignment horizontal="center"/>
    </xf>
    <xf numFmtId="42" fontId="0" fillId="0" borderId="13" xfId="0" applyNumberFormat="1" applyBorder="1" applyAlignment="1"/>
    <xf numFmtId="9" fontId="0" fillId="0" borderId="1" xfId="9" applyFont="1" applyBorder="1" applyAlignment="1">
      <alignment horizontal="center"/>
    </xf>
    <xf numFmtId="168" fontId="0" fillId="0" borderId="3" xfId="0" applyNumberFormat="1" applyBorder="1" applyAlignment="1">
      <alignment horizontal="center"/>
    </xf>
    <xf numFmtId="168" fontId="0" fillId="0" borderId="0" xfId="0" applyNumberFormat="1" applyBorder="1" applyAlignment="1"/>
    <xf numFmtId="168" fontId="0" fillId="0" borderId="34" xfId="0" applyNumberFormat="1" applyBorder="1" applyAlignment="1"/>
    <xf numFmtId="9" fontId="0" fillId="87" borderId="54" xfId="9" applyFont="1" applyFill="1" applyBorder="1" applyAlignment="1">
      <alignment horizontal="center"/>
    </xf>
    <xf numFmtId="168" fontId="0" fillId="87" borderId="55" xfId="0" applyNumberFormat="1" applyFill="1" applyBorder="1" applyAlignment="1">
      <alignment horizontal="center"/>
    </xf>
    <xf numFmtId="9" fontId="0" fillId="87" borderId="0" xfId="9" applyFont="1" applyFill="1" applyBorder="1" applyAlignment="1">
      <alignment horizontal="center"/>
    </xf>
    <xf numFmtId="168" fontId="0" fillId="87" borderId="0" xfId="0" applyNumberFormat="1" applyFill="1" applyBorder="1" applyAlignment="1"/>
    <xf numFmtId="168" fontId="0" fillId="87" borderId="34" xfId="0" applyNumberFormat="1" applyFill="1" applyBorder="1" applyAlignment="1"/>
    <xf numFmtId="9" fontId="0" fillId="0" borderId="54" xfId="9" applyFont="1" applyBorder="1" applyAlignment="1">
      <alignment horizontal="center"/>
    </xf>
    <xf numFmtId="168" fontId="0" fillId="0" borderId="55" xfId="0" applyNumberFormat="1" applyBorder="1" applyAlignment="1">
      <alignment horizontal="center"/>
    </xf>
    <xf numFmtId="9" fontId="0" fillId="0" borderId="11" xfId="9" applyFont="1" applyBorder="1" applyAlignment="1">
      <alignment horizontal="center"/>
    </xf>
    <xf numFmtId="168" fontId="0" fillId="0" borderId="13" xfId="0" applyNumberFormat="1" applyBorder="1" applyAlignment="1">
      <alignment horizontal="center"/>
    </xf>
    <xf numFmtId="0" fontId="0" fillId="0" borderId="35" xfId="0" applyBorder="1" applyAlignment="1"/>
    <xf numFmtId="0" fontId="0" fillId="0" borderId="36" xfId="0" applyBorder="1" applyAlignment="1"/>
    <xf numFmtId="0" fontId="0" fillId="0" borderId="37" xfId="0" applyBorder="1" applyAlignment="1"/>
    <xf numFmtId="0" fontId="69" fillId="77" borderId="2" xfId="4" applyFont="1" applyFill="1" applyBorder="1" applyAlignment="1">
      <alignment horizontal="left"/>
    </xf>
    <xf numFmtId="0" fontId="69" fillId="77" borderId="0" xfId="4" applyFont="1" applyFill="1" applyBorder="1" applyAlignment="1">
      <alignment horizontal="left"/>
    </xf>
    <xf numFmtId="44" fontId="0" fillId="0" borderId="5" xfId="1" applyNumberFormat="1" applyFont="1" applyBorder="1">
      <alignment readingOrder="1"/>
    </xf>
    <xf numFmtId="0" fontId="6" fillId="88" borderId="5" xfId="0" applyFont="1" applyFill="1" applyBorder="1"/>
    <xf numFmtId="9" fontId="6" fillId="88" borderId="5" xfId="0" applyNumberFormat="1" applyFont="1" applyFill="1" applyBorder="1"/>
    <xf numFmtId="9" fontId="6" fillId="88" borderId="5" xfId="9" applyFont="1" applyFill="1" applyBorder="1"/>
    <xf numFmtId="9" fontId="0" fillId="0" borderId="75" xfId="0" applyNumberFormat="1" applyBorder="1">
      <alignment readingOrder="1"/>
    </xf>
    <xf numFmtId="0" fontId="0" fillId="5" borderId="0" xfId="0" applyFill="1">
      <alignment readingOrder="1"/>
    </xf>
    <xf numFmtId="2" fontId="0" fillId="11" borderId="0" xfId="0" applyNumberFormat="1" applyFill="1" applyAlignment="1">
      <alignment horizontal="center" readingOrder="1"/>
    </xf>
    <xf numFmtId="43" fontId="0" fillId="11" borderId="0" xfId="509" applyFont="1" applyFill="1" applyAlignment="1">
      <alignment horizontal="center" readingOrder="1"/>
    </xf>
    <xf numFmtId="9" fontId="0" fillId="80" borderId="5" xfId="0" applyNumberFormat="1" applyFill="1" applyBorder="1" applyAlignment="1">
      <alignment horizontal="center"/>
    </xf>
    <xf numFmtId="0" fontId="74" fillId="0" borderId="5" xfId="0" applyFont="1" applyBorder="1" applyAlignment="1">
      <alignment vertical="center"/>
    </xf>
    <xf numFmtId="0" fontId="0" fillId="15" borderId="0" xfId="0" applyFill="1">
      <alignment readingOrder="1"/>
    </xf>
    <xf numFmtId="0" fontId="0" fillId="15" borderId="0" xfId="0" applyFill="1" applyAlignment="1">
      <alignment vertical="center" wrapText="1" readingOrder="1"/>
    </xf>
    <xf numFmtId="0" fontId="75" fillId="0" borderId="0" xfId="0" applyFont="1" applyFill="1" applyBorder="1" applyAlignment="1">
      <alignment horizontal="left"/>
    </xf>
    <xf numFmtId="0" fontId="75" fillId="0" borderId="0" xfId="0" applyFont="1"/>
    <xf numFmtId="176" fontId="0" fillId="0" borderId="0" xfId="509" applyNumberFormat="1" applyFont="1" applyFill="1"/>
    <xf numFmtId="176" fontId="0" fillId="10" borderId="0" xfId="509" applyNumberFormat="1" applyFont="1" applyFill="1"/>
    <xf numFmtId="9" fontId="0" fillId="0" borderId="0" xfId="9" applyFont="1" applyFill="1"/>
    <xf numFmtId="0" fontId="70" fillId="6" borderId="1" xfId="0" applyFont="1" applyFill="1" applyBorder="1">
      <alignment readingOrder="1"/>
    </xf>
    <xf numFmtId="1" fontId="6" fillId="6" borderId="5" xfId="4" applyNumberFormat="1" applyFont="1" applyFill="1" applyBorder="1" applyAlignment="1">
      <alignment wrapText="1"/>
    </xf>
    <xf numFmtId="1" fontId="0" fillId="6" borderId="5" xfId="0" applyNumberFormat="1" applyFill="1" applyBorder="1">
      <alignment readingOrder="1"/>
    </xf>
    <xf numFmtId="168" fontId="0" fillId="6" borderId="5" xfId="1" applyNumberFormat="1" applyFont="1" applyFill="1" applyBorder="1">
      <alignment readingOrder="1"/>
    </xf>
    <xf numFmtId="0" fontId="6" fillId="6" borderId="5" xfId="0" applyFont="1" applyFill="1" applyBorder="1">
      <alignment readingOrder="1"/>
    </xf>
    <xf numFmtId="0" fontId="0" fillId="6" borderId="0" xfId="0" applyFill="1">
      <alignment readingOrder="1"/>
    </xf>
    <xf numFmtId="0" fontId="6" fillId="6" borderId="0" xfId="0" applyFont="1" applyFill="1" applyAlignment="1">
      <alignment horizontal="center" readingOrder="1"/>
    </xf>
    <xf numFmtId="164" fontId="10" fillId="6" borderId="0" xfId="0" applyNumberFormat="1" applyFont="1" applyFill="1">
      <alignment readingOrder="1"/>
    </xf>
    <xf numFmtId="0" fontId="0" fillId="6" borderId="0" xfId="0" applyFill="1"/>
    <xf numFmtId="0" fontId="70" fillId="6" borderId="54" xfId="0" applyFont="1" applyFill="1" applyBorder="1">
      <alignment readingOrder="1"/>
    </xf>
    <xf numFmtId="164" fontId="0" fillId="6" borderId="0" xfId="0" applyNumberFormat="1" applyFill="1">
      <alignment readingOrder="1"/>
    </xf>
    <xf numFmtId="0" fontId="70" fillId="6" borderId="11" xfId="0" applyFont="1" applyFill="1" applyBorder="1">
      <alignment readingOrder="1"/>
    </xf>
    <xf numFmtId="0" fontId="0" fillId="6" borderId="5" xfId="0" applyFill="1" applyBorder="1">
      <alignment readingOrder="1"/>
    </xf>
    <xf numFmtId="164" fontId="0" fillId="6" borderId="5" xfId="0" applyNumberFormat="1" applyFill="1" applyBorder="1">
      <alignment readingOrder="1"/>
    </xf>
    <xf numFmtId="0" fontId="70" fillId="0" borderId="2" xfId="0" applyFont="1" applyBorder="1">
      <alignment readingOrder="1"/>
    </xf>
    <xf numFmtId="1" fontId="0" fillId="0" borderId="54" xfId="0" applyNumberFormat="1" applyBorder="1" applyAlignment="1">
      <alignment horizontal="center" readingOrder="1"/>
    </xf>
    <xf numFmtId="0" fontId="70" fillId="0" borderId="60" xfId="0" applyFont="1" applyBorder="1">
      <alignment readingOrder="1"/>
    </xf>
    <xf numFmtId="0" fontId="70" fillId="0" borderId="4" xfId="0" applyFont="1" applyBorder="1" applyAlignment="1">
      <alignment horizontal="center" readingOrder="1"/>
    </xf>
    <xf numFmtId="9" fontId="0" fillId="0" borderId="4" xfId="0" applyNumberFormat="1" applyFill="1" applyBorder="1" applyAlignment="1">
      <alignment horizontal="center" readingOrder="1"/>
    </xf>
    <xf numFmtId="9" fontId="0" fillId="0" borderId="4" xfId="9" applyNumberFormat="1" applyFont="1" applyBorder="1" applyAlignment="1">
      <alignment horizontal="center" readingOrder="1"/>
    </xf>
    <xf numFmtId="1" fontId="0" fillId="0" borderId="1" xfId="0" applyNumberFormat="1" applyBorder="1" applyAlignment="1">
      <alignment horizontal="center" readingOrder="1"/>
    </xf>
    <xf numFmtId="9" fontId="0" fillId="0" borderId="0" xfId="0" applyNumberFormat="1" applyFill="1" applyBorder="1" applyAlignment="1">
      <alignment horizontal="center" readingOrder="1"/>
    </xf>
    <xf numFmtId="9" fontId="0" fillId="0" borderId="12" xfId="0" applyNumberFormat="1" applyFill="1" applyBorder="1" applyAlignment="1">
      <alignment horizontal="center" readingOrder="1"/>
    </xf>
    <xf numFmtId="1" fontId="0" fillId="0" borderId="11" xfId="0" applyNumberFormat="1" applyBorder="1" applyAlignment="1">
      <alignment horizontal="center" readingOrder="1"/>
    </xf>
    <xf numFmtId="0" fontId="61" fillId="0" borderId="0" xfId="0" applyFont="1"/>
    <xf numFmtId="1" fontId="70" fillId="0" borderId="54" xfId="0" applyNumberFormat="1" applyFont="1" applyBorder="1">
      <alignment readingOrder="1"/>
    </xf>
    <xf numFmtId="1" fontId="70" fillId="0" borderId="11" xfId="0" applyNumberFormat="1" applyFont="1" applyBorder="1">
      <alignment readingOrder="1"/>
    </xf>
    <xf numFmtId="9" fontId="0" fillId="0" borderId="0" xfId="9" applyFont="1" applyFill="1" applyBorder="1"/>
    <xf numFmtId="175" fontId="1" fillId="14" borderId="0" xfId="202" applyNumberFormat="1" applyFont="1" applyFill="1" applyBorder="1"/>
    <xf numFmtId="179" fontId="0" fillId="0" borderId="5" xfId="1" applyNumberFormat="1" applyFont="1" applyBorder="1">
      <alignment readingOrder="1"/>
    </xf>
    <xf numFmtId="0" fontId="0" fillId="12" borderId="0" xfId="0" applyFill="1" applyAlignment="1">
      <alignment horizontal="left" vertical="center" readingOrder="1"/>
    </xf>
    <xf numFmtId="0" fontId="11" fillId="3" borderId="1" xfId="2" applyFont="1" applyFill="1" applyBorder="1" applyAlignment="1">
      <alignment horizontal="center"/>
    </xf>
    <xf numFmtId="0" fontId="11" fillId="3" borderId="4" xfId="2" applyFont="1" applyFill="1" applyBorder="1" applyAlignment="1">
      <alignment horizontal="center"/>
    </xf>
    <xf numFmtId="0" fontId="11" fillId="3" borderId="3" xfId="2" applyFont="1" applyFill="1" applyBorder="1" applyAlignment="1">
      <alignment horizontal="center"/>
    </xf>
    <xf numFmtId="0" fontId="8" fillId="4" borderId="2" xfId="0" applyFont="1" applyFill="1" applyBorder="1" applyAlignment="1">
      <alignment horizontal="center"/>
    </xf>
    <xf numFmtId="0" fontId="12" fillId="0" borderId="2" xfId="0" applyFont="1" applyBorder="1" applyAlignment="1">
      <alignment horizontal="center"/>
    </xf>
    <xf numFmtId="0" fontId="12" fillId="61" borderId="5" xfId="2" applyFont="1" applyFill="1" applyBorder="1" applyAlignment="1">
      <alignment horizontal="center"/>
    </xf>
    <xf numFmtId="0" fontId="8" fillId="2" borderId="6" xfId="2" applyFont="1" applyFill="1" applyBorder="1" applyAlignment="1">
      <alignment horizontal="center"/>
    </xf>
    <xf numFmtId="0" fontId="8" fillId="2" borderId="21" xfId="2" applyFont="1" applyFill="1" applyBorder="1" applyAlignment="1">
      <alignment horizontal="center"/>
    </xf>
    <xf numFmtId="0" fontId="8" fillId="2" borderId="7" xfId="2" applyFont="1" applyFill="1" applyBorder="1" applyAlignment="1">
      <alignment horizontal="center"/>
    </xf>
    <xf numFmtId="0" fontId="11" fillId="3" borderId="6" xfId="2" applyFont="1" applyFill="1" applyBorder="1" applyAlignment="1">
      <alignment horizontal="center"/>
    </xf>
    <xf numFmtId="0" fontId="11" fillId="3" borderId="21" xfId="2" applyFont="1" applyFill="1" applyBorder="1" applyAlignment="1">
      <alignment horizontal="center"/>
    </xf>
    <xf numFmtId="0" fontId="11" fillId="3" borderId="7" xfId="2" applyFont="1" applyFill="1" applyBorder="1" applyAlignment="1">
      <alignment horizontal="center"/>
    </xf>
    <xf numFmtId="0" fontId="8" fillId="4" borderId="1" xfId="0" applyFont="1" applyFill="1" applyBorder="1" applyAlignment="1">
      <alignment horizontal="center"/>
    </xf>
    <xf numFmtId="0" fontId="8" fillId="4" borderId="3" xfId="0" applyFont="1" applyFill="1" applyBorder="1" applyAlignment="1">
      <alignment horizontal="center"/>
    </xf>
    <xf numFmtId="0" fontId="8" fillId="4" borderId="5" xfId="0" applyFont="1" applyFill="1" applyBorder="1" applyAlignment="1">
      <alignment horizontal="center"/>
    </xf>
    <xf numFmtId="0" fontId="12" fillId="0" borderId="5" xfId="0" applyFont="1" applyBorder="1" applyAlignment="1">
      <alignment horizontal="center"/>
    </xf>
    <xf numFmtId="0" fontId="74" fillId="0" borderId="5" xfId="0" applyFont="1" applyBorder="1" applyAlignment="1">
      <alignment vertical="center"/>
    </xf>
    <xf numFmtId="0" fontId="72" fillId="0" borderId="61" xfId="446" applyFont="1" applyFill="1" applyBorder="1" applyAlignment="1">
      <alignment horizontal="center" vertical="center"/>
    </xf>
    <xf numFmtId="0" fontId="72" fillId="0" borderId="62" xfId="446" applyFont="1" applyFill="1" applyBorder="1" applyAlignment="1">
      <alignment horizontal="center" vertical="center"/>
    </xf>
    <xf numFmtId="0" fontId="72" fillId="0" borderId="63" xfId="446" applyFont="1" applyFill="1" applyBorder="1" applyAlignment="1">
      <alignment horizontal="center" vertical="center"/>
    </xf>
    <xf numFmtId="0" fontId="72" fillId="0" borderId="33" xfId="446" applyFont="1" applyFill="1" applyBorder="1" applyAlignment="1">
      <alignment horizontal="center" vertical="center"/>
    </xf>
    <xf numFmtId="0" fontId="72" fillId="81" borderId="61" xfId="446" applyFont="1" applyFill="1" applyBorder="1" applyAlignment="1">
      <alignment horizontal="center" vertical="center" wrapText="1"/>
    </xf>
    <xf numFmtId="0" fontId="72" fillId="81" borderId="62" xfId="446" applyFont="1" applyFill="1" applyBorder="1" applyAlignment="1">
      <alignment horizontal="center" vertical="center" wrapText="1"/>
    </xf>
    <xf numFmtId="0" fontId="72" fillId="81" borderId="63" xfId="446" applyFont="1" applyFill="1" applyBorder="1" applyAlignment="1">
      <alignment horizontal="center" vertical="center" wrapText="1"/>
    </xf>
    <xf numFmtId="9" fontId="72" fillId="81" borderId="50" xfId="446" applyNumberFormat="1" applyFont="1" applyFill="1" applyBorder="1" applyAlignment="1">
      <alignment horizontal="center"/>
    </xf>
    <xf numFmtId="0" fontId="72" fillId="81" borderId="51" xfId="446" applyFont="1" applyFill="1" applyBorder="1" applyAlignment="1">
      <alignment horizontal="center"/>
    </xf>
    <xf numFmtId="0" fontId="72" fillId="81" borderId="56" xfId="446" applyFont="1" applyFill="1" applyBorder="1" applyAlignment="1">
      <alignment horizontal="center"/>
    </xf>
    <xf numFmtId="0" fontId="72" fillId="0" borderId="35" xfId="446" applyFont="1" applyFill="1" applyBorder="1" applyAlignment="1">
      <alignment horizontal="center" vertical="center"/>
    </xf>
    <xf numFmtId="0" fontId="72" fillId="0" borderId="30" xfId="446" applyFont="1" applyFill="1" applyBorder="1" applyAlignment="1">
      <alignment horizontal="center" vertical="center"/>
    </xf>
    <xf numFmtId="0" fontId="72" fillId="81" borderId="50" xfId="446" applyFont="1" applyFill="1" applyBorder="1" applyAlignment="1">
      <alignment horizontal="center"/>
    </xf>
    <xf numFmtId="164" fontId="0" fillId="13" borderId="0" xfId="0" applyNumberFormat="1" applyFill="1">
      <alignment readingOrder="1"/>
    </xf>
  </cellXfs>
  <cellStyles count="8155">
    <cellStyle name="20% - Accent1 2" xfId="16"/>
    <cellStyle name="20% - Accent1 2 2" xfId="17"/>
    <cellStyle name="20% - Accent1 3" xfId="18"/>
    <cellStyle name="20% - Accent1 3 2" xfId="365"/>
    <cellStyle name="20% - Accent1 4" xfId="366"/>
    <cellStyle name="20% - Accent1 4 2" xfId="367"/>
    <cellStyle name="20% - Accent1 5" xfId="368"/>
    <cellStyle name="20% - Accent2 2" xfId="19"/>
    <cellStyle name="20% - Accent2 2 2" xfId="369"/>
    <cellStyle name="20% - Accent2 3" xfId="20"/>
    <cellStyle name="20% - Accent2 3 2" xfId="370"/>
    <cellStyle name="20% - Accent2 4" xfId="371"/>
    <cellStyle name="20% - Accent2 4 2" xfId="372"/>
    <cellStyle name="20% - Accent2 5" xfId="373"/>
    <cellStyle name="20% - Accent3 2" xfId="21"/>
    <cellStyle name="20% - Accent3 2 2" xfId="22"/>
    <cellStyle name="20% - Accent3 3" xfId="23"/>
    <cellStyle name="20% - Accent3 3 2" xfId="374"/>
    <cellStyle name="20% - Accent3 4" xfId="375"/>
    <cellStyle name="20% - Accent3 4 2" xfId="376"/>
    <cellStyle name="20% - Accent3 5" xfId="377"/>
    <cellStyle name="20% - Accent4 2" xfId="24"/>
    <cellStyle name="20% - Accent4 2 2" xfId="25"/>
    <cellStyle name="20% - Accent4 3" xfId="26"/>
    <cellStyle name="20% - Accent4 3 2" xfId="378"/>
    <cellStyle name="20% - Accent4 4" xfId="379"/>
    <cellStyle name="20% - Accent4 4 2" xfId="380"/>
    <cellStyle name="20% - Accent4 5" xfId="381"/>
    <cellStyle name="20% - Accent5 2" xfId="27"/>
    <cellStyle name="20% - Accent5 2 2" xfId="382"/>
    <cellStyle name="20% - Accent5 3" xfId="28"/>
    <cellStyle name="20% - Accent5 3 2" xfId="383"/>
    <cellStyle name="20% - Accent5 4" xfId="384"/>
    <cellStyle name="20% - Accent5 4 2" xfId="385"/>
    <cellStyle name="20% - Accent5 5" xfId="386"/>
    <cellStyle name="20% - Accent6 2" xfId="29"/>
    <cellStyle name="20% - Accent6 2 2" xfId="387"/>
    <cellStyle name="20% - Accent6 3" xfId="30"/>
    <cellStyle name="20% - Accent6 3 2" xfId="388"/>
    <cellStyle name="20% - Accent6 4" xfId="389"/>
    <cellStyle name="20% - Accent6 4 2" xfId="390"/>
    <cellStyle name="20% - Accent6 5" xfId="391"/>
    <cellStyle name="40% - Accent1 2" xfId="31"/>
    <cellStyle name="40% - Accent1 2 2" xfId="32"/>
    <cellStyle name="40% - Accent1 3" xfId="33"/>
    <cellStyle name="40% - Accent1 3 2" xfId="392"/>
    <cellStyle name="40% - Accent1 4" xfId="393"/>
    <cellStyle name="40% - Accent1 4 2" xfId="394"/>
    <cellStyle name="40% - Accent1 5" xfId="395"/>
    <cellStyle name="40% - Accent2 2" xfId="34"/>
    <cellStyle name="40% - Accent2 2 2" xfId="35"/>
    <cellStyle name="40% - Accent2 3" xfId="36"/>
    <cellStyle name="40% - Accent2 3 2" xfId="396"/>
    <cellStyle name="40% - Accent2 4" xfId="397"/>
    <cellStyle name="40% - Accent2 4 2" xfId="398"/>
    <cellStyle name="40% - Accent2 5" xfId="399"/>
    <cellStyle name="40% - Accent3 2" xfId="37"/>
    <cellStyle name="40% - Accent3 2 2" xfId="38"/>
    <cellStyle name="40% - Accent3 3" xfId="39"/>
    <cellStyle name="40% - Accent3 3 2" xfId="400"/>
    <cellStyle name="40% - Accent3 4" xfId="401"/>
    <cellStyle name="40% - Accent3 4 2" xfId="402"/>
    <cellStyle name="40% - Accent3 5" xfId="403"/>
    <cellStyle name="40% - Accent4 2" xfId="40"/>
    <cellStyle name="40% - Accent4 2 2" xfId="41"/>
    <cellStyle name="40% - Accent4 3" xfId="42"/>
    <cellStyle name="40% - Accent4 3 2" xfId="404"/>
    <cellStyle name="40% - Accent4 4" xfId="405"/>
    <cellStyle name="40% - Accent4 4 2" xfId="406"/>
    <cellStyle name="40% - Accent4 5" xfId="407"/>
    <cellStyle name="40% - Accent5 2" xfId="43"/>
    <cellStyle name="40% - Accent5 2 2" xfId="408"/>
    <cellStyle name="40% - Accent5 3" xfId="44"/>
    <cellStyle name="40% - Accent5 3 2" xfId="409"/>
    <cellStyle name="40% - Accent5 4" xfId="410"/>
    <cellStyle name="40% - Accent5 4 2" xfId="411"/>
    <cellStyle name="40% - Accent5 5" xfId="412"/>
    <cellStyle name="40% - Accent6 2" xfId="45"/>
    <cellStyle name="40% - Accent6 2 2" xfId="46"/>
    <cellStyle name="40% - Accent6 3" xfId="47"/>
    <cellStyle name="40% - Accent6 3 2" xfId="413"/>
    <cellStyle name="40% - Accent6 4" xfId="414"/>
    <cellStyle name="40% - Accent6 4 2" xfId="415"/>
    <cellStyle name="40% - Accent6 5" xfId="416"/>
    <cellStyle name="60% - Accent1 2" xfId="48"/>
    <cellStyle name="60% - Accent1 2 2" xfId="49"/>
    <cellStyle name="60% - Accent1 3" xfId="50"/>
    <cellStyle name="60% - Accent2 2" xfId="51"/>
    <cellStyle name="60% - Accent2 2 2" xfId="52"/>
    <cellStyle name="60% - Accent2 3" xfId="53"/>
    <cellStyle name="60% - Accent3 2" xfId="54"/>
    <cellStyle name="60% - Accent3 2 2" xfId="55"/>
    <cellStyle name="60% - Accent3 3" xfId="56"/>
    <cellStyle name="60% - Accent4 2" xfId="57"/>
    <cellStyle name="60% - Accent4 2 2" xfId="58"/>
    <cellStyle name="60% - Accent4 3" xfId="59"/>
    <cellStyle name="60% - Accent5 2" xfId="60"/>
    <cellStyle name="60% - Accent5 3" xfId="61"/>
    <cellStyle name="60% - Accent6 2" xfId="62"/>
    <cellStyle name="60% - Accent6 2 2" xfId="63"/>
    <cellStyle name="60% - Accent6 3" xfId="64"/>
    <cellStyle name="Accent1 - 20%" xfId="65"/>
    <cellStyle name="Accent1 - 40%" xfId="66"/>
    <cellStyle name="Accent1 - 60%" xfId="67"/>
    <cellStyle name="Accent1 2" xfId="68"/>
    <cellStyle name="Accent1 2 2" xfId="69"/>
    <cellStyle name="Accent1 3" xfId="70"/>
    <cellStyle name="Accent2 - 20%" xfId="71"/>
    <cellStyle name="Accent2 - 40%" xfId="72"/>
    <cellStyle name="Accent2 - 60%" xfId="73"/>
    <cellStyle name="Accent2 2" xfId="74"/>
    <cellStyle name="Accent2 3" xfId="75"/>
    <cellStyle name="Accent3 - 20%" xfId="76"/>
    <cellStyle name="Accent3 - 40%" xfId="77"/>
    <cellStyle name="Accent3 - 60%" xfId="78"/>
    <cellStyle name="Accent3 2" xfId="79"/>
    <cellStyle name="Accent3 2 2" xfId="80"/>
    <cellStyle name="Accent3 3" xfId="81"/>
    <cellStyle name="Accent4 - 20%" xfId="82"/>
    <cellStyle name="Accent4 - 40%" xfId="83"/>
    <cellStyle name="Accent4 - 60%" xfId="84"/>
    <cellStyle name="Accent4 2" xfId="85"/>
    <cellStyle name="Accent4 2 2" xfId="86"/>
    <cellStyle name="Accent4 3" xfId="87"/>
    <cellStyle name="Accent5 - 20%" xfId="88"/>
    <cellStyle name="Accent5 - 40%" xfId="89"/>
    <cellStyle name="Accent5 - 60%" xfId="90"/>
    <cellStyle name="Accent5 2" xfId="91"/>
    <cellStyle name="Accent5 3" xfId="92"/>
    <cellStyle name="Accent6 - 20%" xfId="93"/>
    <cellStyle name="Accent6 - 40%" xfId="94"/>
    <cellStyle name="Accent6 - 60%" xfId="95"/>
    <cellStyle name="Accent6 2" xfId="96"/>
    <cellStyle name="Accent6 3" xfId="97"/>
    <cellStyle name="Bad 2" xfId="98"/>
    <cellStyle name="Bad 2 2" xfId="99"/>
    <cellStyle name="Bad 3" xfId="100"/>
    <cellStyle name="Calculation 2" xfId="101"/>
    <cellStyle name="Calculation 2 2" xfId="102"/>
    <cellStyle name="Calculation 3" xfId="103"/>
    <cellStyle name="Calculation 4" xfId="510"/>
    <cellStyle name="Check Cell 2" xfId="104"/>
    <cellStyle name="Check Cell 3" xfId="105"/>
    <cellStyle name="Comma" xfId="509" builtinId="3"/>
    <cellStyle name="Comma [0] 2" xfId="106"/>
    <cellStyle name="Comma 10" xfId="8143"/>
    <cellStyle name="Comma 11" xfId="8144"/>
    <cellStyle name="Comma 2" xfId="107"/>
    <cellStyle name="Comma 2 2" xfId="108"/>
    <cellStyle name="Comma 2 2 2" xfId="109"/>
    <cellStyle name="Comma 2 2 3" xfId="110"/>
    <cellStyle name="Comma 2 2 3 2" xfId="417"/>
    <cellStyle name="Comma 2 2 4" xfId="418"/>
    <cellStyle name="Comma 2 2 4 2" xfId="419"/>
    <cellStyle name="Comma 2 2 5" xfId="420"/>
    <cellStyle name="Comma 2 2 5 2" xfId="421"/>
    <cellStyle name="Comma 2 2 6" xfId="422"/>
    <cellStyle name="Comma 2 2 6 2" xfId="423"/>
    <cellStyle name="Comma 2 2 7" xfId="424"/>
    <cellStyle name="Comma 2 2 8" xfId="425"/>
    <cellStyle name="Comma 2 3" xfId="111"/>
    <cellStyle name="Comma 2 3 2" xfId="8145"/>
    <cellStyle name="Comma 2 4" xfId="112"/>
    <cellStyle name="Comma 2 4 2" xfId="511"/>
    <cellStyle name="Comma 2 5" xfId="113"/>
    <cellStyle name="Comma 3" xfId="12"/>
    <cellStyle name="Comma 3 10" xfId="426"/>
    <cellStyle name="Comma 3 2" xfId="114"/>
    <cellStyle name="Comma 3 2 2" xfId="115"/>
    <cellStyle name="Comma 3 2 3" xfId="116"/>
    <cellStyle name="Comma 3 2 4" xfId="512"/>
    <cellStyle name="Comma 3 3" xfId="117"/>
    <cellStyle name="Comma 3 3 2" xfId="118"/>
    <cellStyle name="Comma 3 3 3" xfId="119"/>
    <cellStyle name="Comma 3 3 4" xfId="120"/>
    <cellStyle name="Comma 3 4" xfId="121"/>
    <cellStyle name="Comma 3 4 2" xfId="427"/>
    <cellStyle name="Comma 3 5" xfId="428"/>
    <cellStyle name="Comma 3 5 2" xfId="429"/>
    <cellStyle name="Comma 3 6" xfId="430"/>
    <cellStyle name="Comma 3 6 2" xfId="431"/>
    <cellStyle name="Comma 3 7" xfId="432"/>
    <cellStyle name="Comma 3 8" xfId="433"/>
    <cellStyle name="Comma 3 9" xfId="434"/>
    <cellStyle name="Comma 4" xfId="122"/>
    <cellStyle name="Comma 4 2" xfId="123"/>
    <cellStyle name="Comma 4 2 2" xfId="124"/>
    <cellStyle name="Comma 4 3" xfId="125"/>
    <cellStyle name="Comma 5" xfId="126"/>
    <cellStyle name="Comma 5 2" xfId="127"/>
    <cellStyle name="Comma 5 3" xfId="128"/>
    <cellStyle name="Comma 6" xfId="129"/>
    <cellStyle name="Comma 7" xfId="130"/>
    <cellStyle name="Comma 8" xfId="131"/>
    <cellStyle name="Comma 9" xfId="8146"/>
    <cellStyle name="Currency" xfId="1" builtinId="4"/>
    <cellStyle name="Currency 2" xfId="132"/>
    <cellStyle name="Currency 2 2" xfId="133"/>
    <cellStyle name="Currency 2 2 2" xfId="134"/>
    <cellStyle name="Currency 2 2 3" xfId="135"/>
    <cellStyle name="Currency 2 2 4" xfId="513"/>
    <cellStyle name="Currency 2 3" xfId="136"/>
    <cellStyle name="Currency 2 3 2" xfId="514"/>
    <cellStyle name="Currency 2 4" xfId="137"/>
    <cellStyle name="Currency 2 5" xfId="138"/>
    <cellStyle name="Currency 2 6" xfId="515"/>
    <cellStyle name="Currency 3" xfId="139"/>
    <cellStyle name="Currency 3 2" xfId="140"/>
    <cellStyle name="Currency 3 2 2" xfId="141"/>
    <cellStyle name="Currency 3 2 3" xfId="142"/>
    <cellStyle name="Currency 3 2 4" xfId="516"/>
    <cellStyle name="Currency 3 3" xfId="143"/>
    <cellStyle name="Currency 3 4" xfId="144"/>
    <cellStyle name="Currency 3 4 2" xfId="517"/>
    <cellStyle name="Currency 3 5" xfId="435"/>
    <cellStyle name="Currency 4" xfId="145"/>
    <cellStyle name="Currency 4 2" xfId="436"/>
    <cellStyle name="Currency 4 3" xfId="437"/>
    <cellStyle name="Currency 5" xfId="146"/>
    <cellStyle name="Currency 5 2" xfId="147"/>
    <cellStyle name="Currency 5 2 2" xfId="148"/>
    <cellStyle name="Currency 5 3" xfId="149"/>
    <cellStyle name="Currency 6" xfId="150"/>
    <cellStyle name="Currency 6 2" xfId="151"/>
    <cellStyle name="Currency 7" xfId="152"/>
    <cellStyle name="Currency 7 2" xfId="153"/>
    <cellStyle name="Currency 8" xfId="154"/>
    <cellStyle name="Data Field" xfId="5"/>
    <cellStyle name="Data Field 2" xfId="155"/>
    <cellStyle name="Data Field 2 2" xfId="156"/>
    <cellStyle name="Data Field 2 3" xfId="157"/>
    <cellStyle name="Data Field 2 4" xfId="518"/>
    <cellStyle name="Data Field 3" xfId="158"/>
    <cellStyle name="Data Field 4" xfId="159"/>
    <cellStyle name="Data Field 4 2" xfId="519"/>
    <cellStyle name="Data Field 5" xfId="438"/>
    <cellStyle name="Data Name" xfId="6"/>
    <cellStyle name="Data Name 2" xfId="439"/>
    <cellStyle name="Data Name 2 2" xfId="440"/>
    <cellStyle name="Data Name 2 3" xfId="520"/>
    <cellStyle name="Data Name 3" xfId="441"/>
    <cellStyle name="Data Name 4" xfId="442"/>
    <cellStyle name="Date/Time" xfId="7"/>
    <cellStyle name="Emphasis 1" xfId="160"/>
    <cellStyle name="Emphasis 2" xfId="161"/>
    <cellStyle name="Emphasis 3" xfId="162"/>
    <cellStyle name="Explanatory Text 2" xfId="163"/>
    <cellStyle name="Explanatory Text 3" xfId="164"/>
    <cellStyle name="Good 2" xfId="165"/>
    <cellStyle name="Good 3" xfId="166"/>
    <cellStyle name="Heading" xfId="8"/>
    <cellStyle name="Heading 1 2" xfId="167"/>
    <cellStyle name="Heading 1 2 2" xfId="168"/>
    <cellStyle name="Heading 1 3" xfId="169"/>
    <cellStyle name="Heading 2 2" xfId="170"/>
    <cellStyle name="Heading 2 2 2" xfId="521"/>
    <cellStyle name="Heading 2 3" xfId="171"/>
    <cellStyle name="Heading 2 4" xfId="522"/>
    <cellStyle name="Heading 3 2" xfId="172"/>
    <cellStyle name="Heading 3 2 2" xfId="173"/>
    <cellStyle name="Heading 3 3" xfId="174"/>
    <cellStyle name="Heading 4 2" xfId="175"/>
    <cellStyle name="Heading 4 2 2" xfId="176"/>
    <cellStyle name="Heading 4 3" xfId="177"/>
    <cellStyle name="Hyperlink 2" xfId="178"/>
    <cellStyle name="Hyperlink 2 2" xfId="179"/>
    <cellStyle name="Hyperlink 2 2 2" xfId="180"/>
    <cellStyle name="Hyperlink 2 3" xfId="523"/>
    <cellStyle name="Hyperlink 2_ResWXMF_FY10v2_0" xfId="181"/>
    <cellStyle name="Hyperlink 3" xfId="182"/>
    <cellStyle name="Hyperlink 3 2" xfId="183"/>
    <cellStyle name="Hyperlink 3 2 2" xfId="184"/>
    <cellStyle name="Hyperlink 4" xfId="185"/>
    <cellStyle name="Hyperlink 5" xfId="186"/>
    <cellStyle name="Hyperlink 6" xfId="187"/>
    <cellStyle name="Hyperlink 7" xfId="188"/>
    <cellStyle name="Hyperlink 8" xfId="189"/>
    <cellStyle name="Input 2" xfId="190"/>
    <cellStyle name="Input 3" xfId="191"/>
    <cellStyle name="Linked Cell 2" xfId="192"/>
    <cellStyle name="Linked Cell 3" xfId="193"/>
    <cellStyle name="Neutral 2" xfId="194"/>
    <cellStyle name="Neutral 3" xfId="195"/>
    <cellStyle name="Normal" xfId="0" builtinId="0"/>
    <cellStyle name="Normal 10" xfId="196"/>
    <cellStyle name="Normal 10 2" xfId="197"/>
    <cellStyle name="Normal 10 3" xfId="524"/>
    <cellStyle name="Normal 10 3 2" xfId="525"/>
    <cellStyle name="Normal 10 4" xfId="526"/>
    <cellStyle name="Normal 10 5" xfId="527"/>
    <cellStyle name="Normal 11" xfId="198"/>
    <cellStyle name="Normal 11 2" xfId="443"/>
    <cellStyle name="Normal 12" xfId="199"/>
    <cellStyle name="Normal 12 2" xfId="444"/>
    <cellStyle name="Normal 13" xfId="14"/>
    <cellStyle name="Normal 13 2" xfId="200"/>
    <cellStyle name="Normal 13 3" xfId="201"/>
    <cellStyle name="Normal 14" xfId="202"/>
    <cellStyle name="Normal 14 2" xfId="203"/>
    <cellStyle name="Normal 14 2 2" xfId="204"/>
    <cellStyle name="Normal 14 3" xfId="205"/>
    <cellStyle name="Normal 14 3 2" xfId="206"/>
    <cellStyle name="Normal 14 4" xfId="207"/>
    <cellStyle name="Normal 14 5" xfId="528"/>
    <cellStyle name="Normal 15" xfId="208"/>
    <cellStyle name="Normal 15 2" xfId="209"/>
    <cellStyle name="Normal 15 2 2" xfId="210"/>
    <cellStyle name="Normal 15 3" xfId="211"/>
    <cellStyle name="Normal 15 4" xfId="212"/>
    <cellStyle name="Normal 15 5" xfId="8147"/>
    <cellStyle name="Normal 16" xfId="213"/>
    <cellStyle name="Normal 16 2" xfId="214"/>
    <cellStyle name="Normal 16 3" xfId="215"/>
    <cellStyle name="Normal 16 4" xfId="8148"/>
    <cellStyle name="Normal 17" xfId="216"/>
    <cellStyle name="Normal 17 2" xfId="217"/>
    <cellStyle name="Normal 17 3" xfId="529"/>
    <cellStyle name="Normal 18" xfId="218"/>
    <cellStyle name="Normal 18 2" xfId="530"/>
    <cellStyle name="Normal 19" xfId="219"/>
    <cellStyle name="Normal 19 2" xfId="531"/>
    <cellStyle name="Normal 2" xfId="10"/>
    <cellStyle name="Normal 2 10" xfId="445"/>
    <cellStyle name="Normal 2 10 10" xfId="532"/>
    <cellStyle name="Normal 2 10 10 2" xfId="533"/>
    <cellStyle name="Normal 2 10 10 2 2" xfId="534"/>
    <cellStyle name="Normal 2 10 10 3" xfId="535"/>
    <cellStyle name="Normal 2 10 11" xfId="536"/>
    <cellStyle name="Normal 2 10 11 2" xfId="537"/>
    <cellStyle name="Normal 2 10 11 2 2" xfId="538"/>
    <cellStyle name="Normal 2 10 11 3" xfId="539"/>
    <cellStyle name="Normal 2 10 12" xfId="540"/>
    <cellStyle name="Normal 2 10 12 2" xfId="541"/>
    <cellStyle name="Normal 2 10 12 2 2" xfId="542"/>
    <cellStyle name="Normal 2 10 12 3" xfId="543"/>
    <cellStyle name="Normal 2 10 13" xfId="544"/>
    <cellStyle name="Normal 2 10 13 2" xfId="545"/>
    <cellStyle name="Normal 2 10 13 2 2" xfId="546"/>
    <cellStyle name="Normal 2 10 13 3" xfId="547"/>
    <cellStyle name="Normal 2 10 14" xfId="548"/>
    <cellStyle name="Normal 2 10 14 2" xfId="549"/>
    <cellStyle name="Normal 2 10 14 2 2" xfId="550"/>
    <cellStyle name="Normal 2 10 14 3" xfId="551"/>
    <cellStyle name="Normal 2 10 15" xfId="552"/>
    <cellStyle name="Normal 2 10 15 2" xfId="553"/>
    <cellStyle name="Normal 2 10 15 2 2" xfId="554"/>
    <cellStyle name="Normal 2 10 15 3" xfId="555"/>
    <cellStyle name="Normal 2 10 16" xfId="556"/>
    <cellStyle name="Normal 2 10 16 2" xfId="557"/>
    <cellStyle name="Normal 2 10 16 2 2" xfId="558"/>
    <cellStyle name="Normal 2 10 16 3" xfId="559"/>
    <cellStyle name="Normal 2 10 17" xfId="560"/>
    <cellStyle name="Normal 2 10 17 2" xfId="561"/>
    <cellStyle name="Normal 2 10 17 2 2" xfId="562"/>
    <cellStyle name="Normal 2 10 17 3" xfId="563"/>
    <cellStyle name="Normal 2 10 18" xfId="564"/>
    <cellStyle name="Normal 2 10 18 2" xfId="565"/>
    <cellStyle name="Normal 2 10 18 2 2" xfId="566"/>
    <cellStyle name="Normal 2 10 18 3" xfId="567"/>
    <cellStyle name="Normal 2 10 19" xfId="568"/>
    <cellStyle name="Normal 2 10 19 2" xfId="569"/>
    <cellStyle name="Normal 2 10 19 2 2" xfId="570"/>
    <cellStyle name="Normal 2 10 19 3" xfId="571"/>
    <cellStyle name="Normal 2 10 2" xfId="572"/>
    <cellStyle name="Normal 2 10 2 2" xfId="573"/>
    <cellStyle name="Normal 2 10 2 2 2" xfId="574"/>
    <cellStyle name="Normal 2 10 2 3" xfId="575"/>
    <cellStyle name="Normal 2 10 20" xfId="576"/>
    <cellStyle name="Normal 2 10 20 2" xfId="577"/>
    <cellStyle name="Normal 2 10 20 2 2" xfId="578"/>
    <cellStyle name="Normal 2 10 20 3" xfId="579"/>
    <cellStyle name="Normal 2 10 21" xfId="580"/>
    <cellStyle name="Normal 2 10 21 2" xfId="581"/>
    <cellStyle name="Normal 2 10 21 2 2" xfId="582"/>
    <cellStyle name="Normal 2 10 21 3" xfId="583"/>
    <cellStyle name="Normal 2 10 22" xfId="584"/>
    <cellStyle name="Normal 2 10 22 2" xfId="585"/>
    <cellStyle name="Normal 2 10 22 2 2" xfId="586"/>
    <cellStyle name="Normal 2 10 22 3" xfId="587"/>
    <cellStyle name="Normal 2 10 23" xfId="588"/>
    <cellStyle name="Normal 2 10 23 2" xfId="589"/>
    <cellStyle name="Normal 2 10 23 2 2" xfId="590"/>
    <cellStyle name="Normal 2 10 23 3" xfId="591"/>
    <cellStyle name="Normal 2 10 24" xfId="592"/>
    <cellStyle name="Normal 2 10 24 2" xfId="593"/>
    <cellStyle name="Normal 2 10 25" xfId="594"/>
    <cellStyle name="Normal 2 10 3" xfId="595"/>
    <cellStyle name="Normal 2 10 3 2" xfId="596"/>
    <cellStyle name="Normal 2 10 3 2 2" xfId="597"/>
    <cellStyle name="Normal 2 10 3 3" xfId="598"/>
    <cellStyle name="Normal 2 10 4" xfId="599"/>
    <cellStyle name="Normal 2 10 4 2" xfId="600"/>
    <cellStyle name="Normal 2 10 4 2 2" xfId="601"/>
    <cellStyle name="Normal 2 10 4 3" xfId="602"/>
    <cellStyle name="Normal 2 10 5" xfId="603"/>
    <cellStyle name="Normal 2 10 5 2" xfId="604"/>
    <cellStyle name="Normal 2 10 5 2 2" xfId="605"/>
    <cellStyle name="Normal 2 10 5 3" xfId="606"/>
    <cellStyle name="Normal 2 10 6" xfId="607"/>
    <cellStyle name="Normal 2 10 6 2" xfId="608"/>
    <cellStyle name="Normal 2 10 6 2 2" xfId="609"/>
    <cellStyle name="Normal 2 10 6 3" xfId="610"/>
    <cellStyle name="Normal 2 10 7" xfId="611"/>
    <cellStyle name="Normal 2 10 7 2" xfId="612"/>
    <cellStyle name="Normal 2 10 7 2 2" xfId="613"/>
    <cellStyle name="Normal 2 10 7 3" xfId="614"/>
    <cellStyle name="Normal 2 10 8" xfId="615"/>
    <cellStyle name="Normal 2 10 8 2" xfId="616"/>
    <cellStyle name="Normal 2 10 8 2 2" xfId="617"/>
    <cellStyle name="Normal 2 10 8 3" xfId="618"/>
    <cellStyle name="Normal 2 10 9" xfId="619"/>
    <cellStyle name="Normal 2 10 9 2" xfId="620"/>
    <cellStyle name="Normal 2 10 9 2 2" xfId="621"/>
    <cellStyle name="Normal 2 10 9 3" xfId="622"/>
    <cellStyle name="Normal 2 100" xfId="623"/>
    <cellStyle name="Normal 2 100 2" xfId="624"/>
    <cellStyle name="Normal 2 100 3" xfId="625"/>
    <cellStyle name="Normal 2 101" xfId="626"/>
    <cellStyle name="Normal 2 101 2" xfId="627"/>
    <cellStyle name="Normal 2 101 3" xfId="628"/>
    <cellStyle name="Normal 2 102" xfId="629"/>
    <cellStyle name="Normal 2 103" xfId="630"/>
    <cellStyle name="Normal 2 104" xfId="631"/>
    <cellStyle name="Normal 2 105" xfId="632"/>
    <cellStyle name="Normal 2 106" xfId="633"/>
    <cellStyle name="Normal 2 107" xfId="634"/>
    <cellStyle name="Normal 2 108" xfId="635"/>
    <cellStyle name="Normal 2 109" xfId="636"/>
    <cellStyle name="Normal 2 11" xfId="446"/>
    <cellStyle name="Normal 2 11 10" xfId="637"/>
    <cellStyle name="Normal 2 11 10 2" xfId="638"/>
    <cellStyle name="Normal 2 11 10 2 2" xfId="639"/>
    <cellStyle name="Normal 2 11 10 3" xfId="640"/>
    <cellStyle name="Normal 2 11 11" xfId="641"/>
    <cellStyle name="Normal 2 11 11 2" xfId="642"/>
    <cellStyle name="Normal 2 11 11 2 2" xfId="643"/>
    <cellStyle name="Normal 2 11 11 3" xfId="644"/>
    <cellStyle name="Normal 2 11 12" xfId="645"/>
    <cellStyle name="Normal 2 11 12 2" xfId="646"/>
    <cellStyle name="Normal 2 11 12 2 2" xfId="647"/>
    <cellStyle name="Normal 2 11 12 3" xfId="648"/>
    <cellStyle name="Normal 2 11 13" xfId="649"/>
    <cellStyle name="Normal 2 11 13 2" xfId="650"/>
    <cellStyle name="Normal 2 11 13 2 2" xfId="651"/>
    <cellStyle name="Normal 2 11 13 3" xfId="652"/>
    <cellStyle name="Normal 2 11 14" xfId="653"/>
    <cellStyle name="Normal 2 11 14 2" xfId="654"/>
    <cellStyle name="Normal 2 11 14 2 2" xfId="655"/>
    <cellStyle name="Normal 2 11 14 3" xfId="656"/>
    <cellStyle name="Normal 2 11 15" xfId="657"/>
    <cellStyle name="Normal 2 11 15 2" xfId="658"/>
    <cellStyle name="Normal 2 11 15 2 2" xfId="659"/>
    <cellStyle name="Normal 2 11 15 3" xfId="660"/>
    <cellStyle name="Normal 2 11 16" xfId="661"/>
    <cellStyle name="Normal 2 11 16 2" xfId="662"/>
    <cellStyle name="Normal 2 11 16 2 2" xfId="663"/>
    <cellStyle name="Normal 2 11 16 3" xfId="664"/>
    <cellStyle name="Normal 2 11 17" xfId="665"/>
    <cellStyle name="Normal 2 11 17 2" xfId="666"/>
    <cellStyle name="Normal 2 11 17 2 2" xfId="667"/>
    <cellStyle name="Normal 2 11 17 3" xfId="668"/>
    <cellStyle name="Normal 2 11 18" xfId="669"/>
    <cellStyle name="Normal 2 11 18 2" xfId="670"/>
    <cellStyle name="Normal 2 11 18 2 2" xfId="671"/>
    <cellStyle name="Normal 2 11 18 3" xfId="672"/>
    <cellStyle name="Normal 2 11 19" xfId="673"/>
    <cellStyle name="Normal 2 11 19 2" xfId="674"/>
    <cellStyle name="Normal 2 11 19 2 2" xfId="675"/>
    <cellStyle name="Normal 2 11 19 3" xfId="676"/>
    <cellStyle name="Normal 2 11 2" xfId="677"/>
    <cellStyle name="Normal 2 11 2 2" xfId="678"/>
    <cellStyle name="Normal 2 11 2 2 2" xfId="679"/>
    <cellStyle name="Normal 2 11 2 3" xfId="680"/>
    <cellStyle name="Normal 2 11 20" xfId="681"/>
    <cellStyle name="Normal 2 11 20 2" xfId="682"/>
    <cellStyle name="Normal 2 11 20 2 2" xfId="683"/>
    <cellStyle name="Normal 2 11 20 3" xfId="684"/>
    <cellStyle name="Normal 2 11 21" xfId="685"/>
    <cellStyle name="Normal 2 11 21 2" xfId="686"/>
    <cellStyle name="Normal 2 11 21 2 2" xfId="687"/>
    <cellStyle name="Normal 2 11 21 3" xfId="688"/>
    <cellStyle name="Normal 2 11 22" xfId="689"/>
    <cellStyle name="Normal 2 11 22 2" xfId="690"/>
    <cellStyle name="Normal 2 11 22 2 2" xfId="691"/>
    <cellStyle name="Normal 2 11 22 3" xfId="692"/>
    <cellStyle name="Normal 2 11 23" xfId="693"/>
    <cellStyle name="Normal 2 11 23 2" xfId="694"/>
    <cellStyle name="Normal 2 11 23 2 2" xfId="695"/>
    <cellStyle name="Normal 2 11 23 3" xfId="696"/>
    <cellStyle name="Normal 2 11 24" xfId="697"/>
    <cellStyle name="Normal 2 11 24 2" xfId="698"/>
    <cellStyle name="Normal 2 11 25" xfId="699"/>
    <cellStyle name="Normal 2 11 3" xfId="700"/>
    <cellStyle name="Normal 2 11 3 2" xfId="701"/>
    <cellStyle name="Normal 2 11 3 2 2" xfId="702"/>
    <cellStyle name="Normal 2 11 3 3" xfId="703"/>
    <cellStyle name="Normal 2 11 4" xfId="704"/>
    <cellStyle name="Normal 2 11 4 2" xfId="705"/>
    <cellStyle name="Normal 2 11 4 2 2" xfId="706"/>
    <cellStyle name="Normal 2 11 4 3" xfId="707"/>
    <cellStyle name="Normal 2 11 5" xfId="708"/>
    <cellStyle name="Normal 2 11 5 2" xfId="709"/>
    <cellStyle name="Normal 2 11 5 2 2" xfId="710"/>
    <cellStyle name="Normal 2 11 5 3" xfId="711"/>
    <cellStyle name="Normal 2 11 6" xfId="712"/>
    <cellStyle name="Normal 2 11 6 2" xfId="713"/>
    <cellStyle name="Normal 2 11 6 2 2" xfId="714"/>
    <cellStyle name="Normal 2 11 6 3" xfId="715"/>
    <cellStyle name="Normal 2 11 7" xfId="716"/>
    <cellStyle name="Normal 2 11 7 2" xfId="717"/>
    <cellStyle name="Normal 2 11 7 2 2" xfId="718"/>
    <cellStyle name="Normal 2 11 7 3" xfId="719"/>
    <cellStyle name="Normal 2 11 8" xfId="720"/>
    <cellStyle name="Normal 2 11 8 2" xfId="721"/>
    <cellStyle name="Normal 2 11 8 2 2" xfId="722"/>
    <cellStyle name="Normal 2 11 8 3" xfId="723"/>
    <cellStyle name="Normal 2 11 9" xfId="724"/>
    <cellStyle name="Normal 2 11 9 2" xfId="725"/>
    <cellStyle name="Normal 2 11 9 2 2" xfId="726"/>
    <cellStyle name="Normal 2 11 9 3" xfId="727"/>
    <cellStyle name="Normal 2 12" xfId="447"/>
    <cellStyle name="Normal 2 12 10" xfId="728"/>
    <cellStyle name="Normal 2 12 10 2" xfId="729"/>
    <cellStyle name="Normal 2 12 10 2 2" xfId="730"/>
    <cellStyle name="Normal 2 12 10 3" xfId="731"/>
    <cellStyle name="Normal 2 12 11" xfId="732"/>
    <cellStyle name="Normal 2 12 11 2" xfId="733"/>
    <cellStyle name="Normal 2 12 11 2 2" xfId="734"/>
    <cellStyle name="Normal 2 12 11 3" xfId="735"/>
    <cellStyle name="Normal 2 12 12" xfId="736"/>
    <cellStyle name="Normal 2 12 12 2" xfId="737"/>
    <cellStyle name="Normal 2 12 12 2 2" xfId="738"/>
    <cellStyle name="Normal 2 12 12 3" xfId="739"/>
    <cellStyle name="Normal 2 12 13" xfId="740"/>
    <cellStyle name="Normal 2 12 13 2" xfId="741"/>
    <cellStyle name="Normal 2 12 13 2 2" xfId="742"/>
    <cellStyle name="Normal 2 12 13 3" xfId="743"/>
    <cellStyle name="Normal 2 12 14" xfId="744"/>
    <cellStyle name="Normal 2 12 14 2" xfId="745"/>
    <cellStyle name="Normal 2 12 14 2 2" xfId="746"/>
    <cellStyle name="Normal 2 12 14 3" xfId="747"/>
    <cellStyle name="Normal 2 12 15" xfId="748"/>
    <cellStyle name="Normal 2 12 15 2" xfId="749"/>
    <cellStyle name="Normal 2 12 15 2 2" xfId="750"/>
    <cellStyle name="Normal 2 12 15 3" xfId="751"/>
    <cellStyle name="Normal 2 12 16" xfId="752"/>
    <cellStyle name="Normal 2 12 16 2" xfId="753"/>
    <cellStyle name="Normal 2 12 16 2 2" xfId="754"/>
    <cellStyle name="Normal 2 12 16 3" xfId="755"/>
    <cellStyle name="Normal 2 12 17" xfId="756"/>
    <cellStyle name="Normal 2 12 17 2" xfId="757"/>
    <cellStyle name="Normal 2 12 17 2 2" xfId="758"/>
    <cellStyle name="Normal 2 12 17 3" xfId="759"/>
    <cellStyle name="Normal 2 12 18" xfId="760"/>
    <cellStyle name="Normal 2 12 18 2" xfId="761"/>
    <cellStyle name="Normal 2 12 18 2 2" xfId="762"/>
    <cellStyle name="Normal 2 12 18 3" xfId="763"/>
    <cellStyle name="Normal 2 12 19" xfId="764"/>
    <cellStyle name="Normal 2 12 19 2" xfId="765"/>
    <cellStyle name="Normal 2 12 19 2 2" xfId="766"/>
    <cellStyle name="Normal 2 12 19 3" xfId="767"/>
    <cellStyle name="Normal 2 12 2" xfId="768"/>
    <cellStyle name="Normal 2 12 2 2" xfId="769"/>
    <cellStyle name="Normal 2 12 2 2 2" xfId="770"/>
    <cellStyle name="Normal 2 12 2 3" xfId="771"/>
    <cellStyle name="Normal 2 12 20" xfId="772"/>
    <cellStyle name="Normal 2 12 20 2" xfId="773"/>
    <cellStyle name="Normal 2 12 20 2 2" xfId="774"/>
    <cellStyle name="Normal 2 12 20 3" xfId="775"/>
    <cellStyle name="Normal 2 12 21" xfId="776"/>
    <cellStyle name="Normal 2 12 21 2" xfId="777"/>
    <cellStyle name="Normal 2 12 21 2 2" xfId="778"/>
    <cellStyle name="Normal 2 12 21 3" xfId="779"/>
    <cellStyle name="Normal 2 12 22" xfId="780"/>
    <cellStyle name="Normal 2 12 22 2" xfId="781"/>
    <cellStyle name="Normal 2 12 22 2 2" xfId="782"/>
    <cellStyle name="Normal 2 12 22 3" xfId="783"/>
    <cellStyle name="Normal 2 12 23" xfId="784"/>
    <cellStyle name="Normal 2 12 23 2" xfId="785"/>
    <cellStyle name="Normal 2 12 23 2 2" xfId="786"/>
    <cellStyle name="Normal 2 12 23 3" xfId="787"/>
    <cellStyle name="Normal 2 12 24" xfId="788"/>
    <cellStyle name="Normal 2 12 24 2" xfId="789"/>
    <cellStyle name="Normal 2 12 25" xfId="790"/>
    <cellStyle name="Normal 2 12 3" xfId="791"/>
    <cellStyle name="Normal 2 12 3 2" xfId="792"/>
    <cellStyle name="Normal 2 12 3 2 2" xfId="793"/>
    <cellStyle name="Normal 2 12 3 3" xfId="794"/>
    <cellStyle name="Normal 2 12 4" xfId="795"/>
    <cellStyle name="Normal 2 12 4 2" xfId="796"/>
    <cellStyle name="Normal 2 12 4 2 2" xfId="797"/>
    <cellStyle name="Normal 2 12 4 3" xfId="798"/>
    <cellStyle name="Normal 2 12 5" xfId="799"/>
    <cellStyle name="Normal 2 12 5 2" xfId="800"/>
    <cellStyle name="Normal 2 12 5 2 2" xfId="801"/>
    <cellStyle name="Normal 2 12 5 3" xfId="802"/>
    <cellStyle name="Normal 2 12 6" xfId="803"/>
    <cellStyle name="Normal 2 12 6 2" xfId="804"/>
    <cellStyle name="Normal 2 12 6 2 2" xfId="805"/>
    <cellStyle name="Normal 2 12 6 3" xfId="806"/>
    <cellStyle name="Normal 2 12 7" xfId="807"/>
    <cellStyle name="Normal 2 12 7 2" xfId="808"/>
    <cellStyle name="Normal 2 12 7 2 2" xfId="809"/>
    <cellStyle name="Normal 2 12 7 3" xfId="810"/>
    <cellStyle name="Normal 2 12 8" xfId="811"/>
    <cellStyle name="Normal 2 12 8 2" xfId="812"/>
    <cellStyle name="Normal 2 12 8 2 2" xfId="813"/>
    <cellStyle name="Normal 2 12 8 3" xfId="814"/>
    <cellStyle name="Normal 2 12 9" xfId="815"/>
    <cellStyle name="Normal 2 12 9 2" xfId="816"/>
    <cellStyle name="Normal 2 12 9 2 2" xfId="817"/>
    <cellStyle name="Normal 2 12 9 3" xfId="818"/>
    <cellStyle name="Normal 2 13" xfId="819"/>
    <cellStyle name="Normal 2 13 10" xfId="820"/>
    <cellStyle name="Normal 2 13 10 2" xfId="821"/>
    <cellStyle name="Normal 2 13 10 2 2" xfId="822"/>
    <cellStyle name="Normal 2 13 10 3" xfId="823"/>
    <cellStyle name="Normal 2 13 11" xfId="824"/>
    <cellStyle name="Normal 2 13 11 2" xfId="825"/>
    <cellStyle name="Normal 2 13 11 2 2" xfId="826"/>
    <cellStyle name="Normal 2 13 11 3" xfId="827"/>
    <cellStyle name="Normal 2 13 12" xfId="828"/>
    <cellStyle name="Normal 2 13 12 2" xfId="829"/>
    <cellStyle name="Normal 2 13 12 2 2" xfId="830"/>
    <cellStyle name="Normal 2 13 12 3" xfId="831"/>
    <cellStyle name="Normal 2 13 13" xfId="832"/>
    <cellStyle name="Normal 2 13 13 2" xfId="833"/>
    <cellStyle name="Normal 2 13 13 2 2" xfId="834"/>
    <cellStyle name="Normal 2 13 13 3" xfId="835"/>
    <cellStyle name="Normal 2 13 14" xfId="836"/>
    <cellStyle name="Normal 2 13 14 2" xfId="837"/>
    <cellStyle name="Normal 2 13 14 2 2" xfId="838"/>
    <cellStyle name="Normal 2 13 14 3" xfId="839"/>
    <cellStyle name="Normal 2 13 15" xfId="840"/>
    <cellStyle name="Normal 2 13 15 2" xfId="841"/>
    <cellStyle name="Normal 2 13 15 2 2" xfId="842"/>
    <cellStyle name="Normal 2 13 15 3" xfId="843"/>
    <cellStyle name="Normal 2 13 16" xfId="844"/>
    <cellStyle name="Normal 2 13 16 2" xfId="845"/>
    <cellStyle name="Normal 2 13 16 2 2" xfId="846"/>
    <cellStyle name="Normal 2 13 16 3" xfId="847"/>
    <cellStyle name="Normal 2 13 17" xfId="848"/>
    <cellStyle name="Normal 2 13 17 2" xfId="849"/>
    <cellStyle name="Normal 2 13 17 2 2" xfId="850"/>
    <cellStyle name="Normal 2 13 17 3" xfId="851"/>
    <cellStyle name="Normal 2 13 18" xfId="852"/>
    <cellStyle name="Normal 2 13 18 2" xfId="853"/>
    <cellStyle name="Normal 2 13 18 2 2" xfId="854"/>
    <cellStyle name="Normal 2 13 18 3" xfId="855"/>
    <cellStyle name="Normal 2 13 19" xfId="856"/>
    <cellStyle name="Normal 2 13 19 2" xfId="857"/>
    <cellStyle name="Normal 2 13 19 2 2" xfId="858"/>
    <cellStyle name="Normal 2 13 19 3" xfId="859"/>
    <cellStyle name="Normal 2 13 2" xfId="860"/>
    <cellStyle name="Normal 2 13 2 2" xfId="861"/>
    <cellStyle name="Normal 2 13 2 2 2" xfId="862"/>
    <cellStyle name="Normal 2 13 2 3" xfId="863"/>
    <cellStyle name="Normal 2 13 20" xfId="864"/>
    <cellStyle name="Normal 2 13 20 2" xfId="865"/>
    <cellStyle name="Normal 2 13 20 2 2" xfId="866"/>
    <cellStyle name="Normal 2 13 20 3" xfId="867"/>
    <cellStyle name="Normal 2 13 21" xfId="868"/>
    <cellStyle name="Normal 2 13 21 2" xfId="869"/>
    <cellStyle name="Normal 2 13 21 2 2" xfId="870"/>
    <cellStyle name="Normal 2 13 21 3" xfId="871"/>
    <cellStyle name="Normal 2 13 22" xfId="872"/>
    <cellStyle name="Normal 2 13 22 2" xfId="873"/>
    <cellStyle name="Normal 2 13 22 2 2" xfId="874"/>
    <cellStyle name="Normal 2 13 22 3" xfId="875"/>
    <cellStyle name="Normal 2 13 23" xfId="876"/>
    <cellStyle name="Normal 2 13 23 2" xfId="877"/>
    <cellStyle name="Normal 2 13 23 2 2" xfId="878"/>
    <cellStyle name="Normal 2 13 23 3" xfId="879"/>
    <cellStyle name="Normal 2 13 24" xfId="880"/>
    <cellStyle name="Normal 2 13 24 2" xfId="881"/>
    <cellStyle name="Normal 2 13 25" xfId="882"/>
    <cellStyle name="Normal 2 13 3" xfId="883"/>
    <cellStyle name="Normal 2 13 3 2" xfId="884"/>
    <cellStyle name="Normal 2 13 3 2 2" xfId="885"/>
    <cellStyle name="Normal 2 13 3 3" xfId="886"/>
    <cellStyle name="Normal 2 13 4" xfId="887"/>
    <cellStyle name="Normal 2 13 4 2" xfId="888"/>
    <cellStyle name="Normal 2 13 4 2 2" xfId="889"/>
    <cellStyle name="Normal 2 13 4 3" xfId="890"/>
    <cellStyle name="Normal 2 13 5" xfId="891"/>
    <cellStyle name="Normal 2 13 5 2" xfId="892"/>
    <cellStyle name="Normal 2 13 5 2 2" xfId="893"/>
    <cellStyle name="Normal 2 13 5 3" xfId="894"/>
    <cellStyle name="Normal 2 13 6" xfId="895"/>
    <cellStyle name="Normal 2 13 6 2" xfId="896"/>
    <cellStyle name="Normal 2 13 6 2 2" xfId="897"/>
    <cellStyle name="Normal 2 13 6 3" xfId="898"/>
    <cellStyle name="Normal 2 13 7" xfId="899"/>
    <cellStyle name="Normal 2 13 7 2" xfId="900"/>
    <cellStyle name="Normal 2 13 7 2 2" xfId="901"/>
    <cellStyle name="Normal 2 13 7 3" xfId="902"/>
    <cellStyle name="Normal 2 13 8" xfId="903"/>
    <cellStyle name="Normal 2 13 8 2" xfId="904"/>
    <cellStyle name="Normal 2 13 8 2 2" xfId="905"/>
    <cellStyle name="Normal 2 13 8 3" xfId="906"/>
    <cellStyle name="Normal 2 13 9" xfId="907"/>
    <cellStyle name="Normal 2 13 9 2" xfId="908"/>
    <cellStyle name="Normal 2 13 9 2 2" xfId="909"/>
    <cellStyle name="Normal 2 13 9 3" xfId="910"/>
    <cellStyle name="Normal 2 14" xfId="911"/>
    <cellStyle name="Normal 2 14 10" xfId="912"/>
    <cellStyle name="Normal 2 14 10 2" xfId="913"/>
    <cellStyle name="Normal 2 14 10 2 2" xfId="914"/>
    <cellStyle name="Normal 2 14 10 3" xfId="915"/>
    <cellStyle name="Normal 2 14 11" xfId="916"/>
    <cellStyle name="Normal 2 14 11 2" xfId="917"/>
    <cellStyle name="Normal 2 14 11 2 2" xfId="918"/>
    <cellStyle name="Normal 2 14 11 3" xfId="919"/>
    <cellStyle name="Normal 2 14 12" xfId="920"/>
    <cellStyle name="Normal 2 14 12 2" xfId="921"/>
    <cellStyle name="Normal 2 14 12 2 2" xfId="922"/>
    <cellStyle name="Normal 2 14 12 3" xfId="923"/>
    <cellStyle name="Normal 2 14 13" xfId="924"/>
    <cellStyle name="Normal 2 14 13 2" xfId="925"/>
    <cellStyle name="Normal 2 14 13 2 2" xfId="926"/>
    <cellStyle name="Normal 2 14 13 3" xfId="927"/>
    <cellStyle name="Normal 2 14 14" xfId="928"/>
    <cellStyle name="Normal 2 14 14 2" xfId="929"/>
    <cellStyle name="Normal 2 14 14 2 2" xfId="930"/>
    <cellStyle name="Normal 2 14 14 3" xfId="931"/>
    <cellStyle name="Normal 2 14 15" xfId="932"/>
    <cellStyle name="Normal 2 14 15 2" xfId="933"/>
    <cellStyle name="Normal 2 14 15 2 2" xfId="934"/>
    <cellStyle name="Normal 2 14 15 3" xfId="935"/>
    <cellStyle name="Normal 2 14 16" xfId="936"/>
    <cellStyle name="Normal 2 14 16 2" xfId="937"/>
    <cellStyle name="Normal 2 14 16 2 2" xfId="938"/>
    <cellStyle name="Normal 2 14 16 3" xfId="939"/>
    <cellStyle name="Normal 2 14 17" xfId="940"/>
    <cellStyle name="Normal 2 14 17 2" xfId="941"/>
    <cellStyle name="Normal 2 14 17 2 2" xfId="942"/>
    <cellStyle name="Normal 2 14 17 3" xfId="943"/>
    <cellStyle name="Normal 2 14 18" xfId="944"/>
    <cellStyle name="Normal 2 14 18 2" xfId="945"/>
    <cellStyle name="Normal 2 14 18 2 2" xfId="946"/>
    <cellStyle name="Normal 2 14 18 3" xfId="947"/>
    <cellStyle name="Normal 2 14 19" xfId="948"/>
    <cellStyle name="Normal 2 14 19 2" xfId="949"/>
    <cellStyle name="Normal 2 14 19 2 2" xfId="950"/>
    <cellStyle name="Normal 2 14 19 3" xfId="951"/>
    <cellStyle name="Normal 2 14 2" xfId="952"/>
    <cellStyle name="Normal 2 14 2 2" xfId="953"/>
    <cellStyle name="Normal 2 14 2 2 2" xfId="954"/>
    <cellStyle name="Normal 2 14 2 3" xfId="955"/>
    <cellStyle name="Normal 2 14 20" xfId="956"/>
    <cellStyle name="Normal 2 14 20 2" xfId="957"/>
    <cellStyle name="Normal 2 14 20 2 2" xfId="958"/>
    <cellStyle name="Normal 2 14 20 3" xfId="959"/>
    <cellStyle name="Normal 2 14 21" xfId="960"/>
    <cellStyle name="Normal 2 14 21 2" xfId="961"/>
    <cellStyle name="Normal 2 14 21 2 2" xfId="962"/>
    <cellStyle name="Normal 2 14 21 3" xfId="963"/>
    <cellStyle name="Normal 2 14 22" xfId="964"/>
    <cellStyle name="Normal 2 14 22 2" xfId="965"/>
    <cellStyle name="Normal 2 14 22 2 2" xfId="966"/>
    <cellStyle name="Normal 2 14 22 3" xfId="967"/>
    <cellStyle name="Normal 2 14 23" xfId="968"/>
    <cellStyle name="Normal 2 14 23 2" xfId="969"/>
    <cellStyle name="Normal 2 14 23 2 2" xfId="970"/>
    <cellStyle name="Normal 2 14 23 3" xfId="971"/>
    <cellStyle name="Normal 2 14 24" xfId="972"/>
    <cellStyle name="Normal 2 14 24 2" xfId="973"/>
    <cellStyle name="Normal 2 14 25" xfId="974"/>
    <cellStyle name="Normal 2 14 3" xfId="975"/>
    <cellStyle name="Normal 2 14 3 2" xfId="976"/>
    <cellStyle name="Normal 2 14 3 2 2" xfId="977"/>
    <cellStyle name="Normal 2 14 3 3" xfId="978"/>
    <cellStyle name="Normal 2 14 4" xfId="979"/>
    <cellStyle name="Normal 2 14 4 2" xfId="980"/>
    <cellStyle name="Normal 2 14 4 2 2" xfId="981"/>
    <cellStyle name="Normal 2 14 4 3" xfId="982"/>
    <cellStyle name="Normal 2 14 5" xfId="983"/>
    <cellStyle name="Normal 2 14 5 2" xfId="984"/>
    <cellStyle name="Normal 2 14 5 2 2" xfId="985"/>
    <cellStyle name="Normal 2 14 5 3" xfId="986"/>
    <cellStyle name="Normal 2 14 6" xfId="987"/>
    <cellStyle name="Normal 2 14 6 2" xfId="988"/>
    <cellStyle name="Normal 2 14 6 2 2" xfId="989"/>
    <cellStyle name="Normal 2 14 6 3" xfId="990"/>
    <cellStyle name="Normal 2 14 7" xfId="991"/>
    <cellStyle name="Normal 2 14 7 2" xfId="992"/>
    <cellStyle name="Normal 2 14 7 2 2" xfId="993"/>
    <cellStyle name="Normal 2 14 7 3" xfId="994"/>
    <cellStyle name="Normal 2 14 8" xfId="995"/>
    <cellStyle name="Normal 2 14 8 2" xfId="996"/>
    <cellStyle name="Normal 2 14 8 2 2" xfId="997"/>
    <cellStyle name="Normal 2 14 8 3" xfId="998"/>
    <cellStyle name="Normal 2 14 9" xfId="999"/>
    <cellStyle name="Normal 2 14 9 2" xfId="1000"/>
    <cellStyle name="Normal 2 14 9 2 2" xfId="1001"/>
    <cellStyle name="Normal 2 14 9 3" xfId="1002"/>
    <cellStyle name="Normal 2 15" xfId="1003"/>
    <cellStyle name="Normal 2 15 10" xfId="1004"/>
    <cellStyle name="Normal 2 15 10 2" xfId="1005"/>
    <cellStyle name="Normal 2 15 10 2 2" xfId="1006"/>
    <cellStyle name="Normal 2 15 10 3" xfId="1007"/>
    <cellStyle name="Normal 2 15 11" xfId="1008"/>
    <cellStyle name="Normal 2 15 11 2" xfId="1009"/>
    <cellStyle name="Normal 2 15 11 2 2" xfId="1010"/>
    <cellStyle name="Normal 2 15 11 3" xfId="1011"/>
    <cellStyle name="Normal 2 15 12" xfId="1012"/>
    <cellStyle name="Normal 2 15 12 2" xfId="1013"/>
    <cellStyle name="Normal 2 15 12 2 2" xfId="1014"/>
    <cellStyle name="Normal 2 15 12 3" xfId="1015"/>
    <cellStyle name="Normal 2 15 13" xfId="1016"/>
    <cellStyle name="Normal 2 15 13 2" xfId="1017"/>
    <cellStyle name="Normal 2 15 13 2 2" xfId="1018"/>
    <cellStyle name="Normal 2 15 13 3" xfId="1019"/>
    <cellStyle name="Normal 2 15 14" xfId="1020"/>
    <cellStyle name="Normal 2 15 14 2" xfId="1021"/>
    <cellStyle name="Normal 2 15 14 2 2" xfId="1022"/>
    <cellStyle name="Normal 2 15 14 3" xfId="1023"/>
    <cellStyle name="Normal 2 15 15" xfId="1024"/>
    <cellStyle name="Normal 2 15 15 2" xfId="1025"/>
    <cellStyle name="Normal 2 15 15 2 2" xfId="1026"/>
    <cellStyle name="Normal 2 15 15 3" xfId="1027"/>
    <cellStyle name="Normal 2 15 16" xfId="1028"/>
    <cellStyle name="Normal 2 15 16 2" xfId="1029"/>
    <cellStyle name="Normal 2 15 16 2 2" xfId="1030"/>
    <cellStyle name="Normal 2 15 16 3" xfId="1031"/>
    <cellStyle name="Normal 2 15 17" xfId="1032"/>
    <cellStyle name="Normal 2 15 17 2" xfId="1033"/>
    <cellStyle name="Normal 2 15 17 2 2" xfId="1034"/>
    <cellStyle name="Normal 2 15 17 3" xfId="1035"/>
    <cellStyle name="Normal 2 15 18" xfId="1036"/>
    <cellStyle name="Normal 2 15 18 2" xfId="1037"/>
    <cellStyle name="Normal 2 15 18 2 2" xfId="1038"/>
    <cellStyle name="Normal 2 15 18 3" xfId="1039"/>
    <cellStyle name="Normal 2 15 19" xfId="1040"/>
    <cellStyle name="Normal 2 15 19 2" xfId="1041"/>
    <cellStyle name="Normal 2 15 19 2 2" xfId="1042"/>
    <cellStyle name="Normal 2 15 19 3" xfId="1043"/>
    <cellStyle name="Normal 2 15 2" xfId="1044"/>
    <cellStyle name="Normal 2 15 2 2" xfId="1045"/>
    <cellStyle name="Normal 2 15 2 2 2" xfId="1046"/>
    <cellStyle name="Normal 2 15 2 3" xfId="1047"/>
    <cellStyle name="Normal 2 15 20" xfId="1048"/>
    <cellStyle name="Normal 2 15 20 2" xfId="1049"/>
    <cellStyle name="Normal 2 15 20 2 2" xfId="1050"/>
    <cellStyle name="Normal 2 15 20 3" xfId="1051"/>
    <cellStyle name="Normal 2 15 21" xfId="1052"/>
    <cellStyle name="Normal 2 15 21 2" xfId="1053"/>
    <cellStyle name="Normal 2 15 21 2 2" xfId="1054"/>
    <cellStyle name="Normal 2 15 21 3" xfId="1055"/>
    <cellStyle name="Normal 2 15 22" xfId="1056"/>
    <cellStyle name="Normal 2 15 22 2" xfId="1057"/>
    <cellStyle name="Normal 2 15 22 2 2" xfId="1058"/>
    <cellStyle name="Normal 2 15 22 3" xfId="1059"/>
    <cellStyle name="Normal 2 15 23" xfId="1060"/>
    <cellStyle name="Normal 2 15 23 2" xfId="1061"/>
    <cellStyle name="Normal 2 15 23 2 2" xfId="1062"/>
    <cellStyle name="Normal 2 15 23 3" xfId="1063"/>
    <cellStyle name="Normal 2 15 24" xfId="1064"/>
    <cellStyle name="Normal 2 15 24 2" xfId="1065"/>
    <cellStyle name="Normal 2 15 25" xfId="1066"/>
    <cellStyle name="Normal 2 15 3" xfId="1067"/>
    <cellStyle name="Normal 2 15 3 2" xfId="1068"/>
    <cellStyle name="Normal 2 15 3 2 2" xfId="1069"/>
    <cellStyle name="Normal 2 15 3 3" xfId="1070"/>
    <cellStyle name="Normal 2 15 4" xfId="1071"/>
    <cellStyle name="Normal 2 15 4 2" xfId="1072"/>
    <cellStyle name="Normal 2 15 4 2 2" xfId="1073"/>
    <cellStyle name="Normal 2 15 4 3" xfId="1074"/>
    <cellStyle name="Normal 2 15 5" xfId="1075"/>
    <cellStyle name="Normal 2 15 5 2" xfId="1076"/>
    <cellStyle name="Normal 2 15 5 2 2" xfId="1077"/>
    <cellStyle name="Normal 2 15 5 3" xfId="1078"/>
    <cellStyle name="Normal 2 15 6" xfId="1079"/>
    <cellStyle name="Normal 2 15 6 2" xfId="1080"/>
    <cellStyle name="Normal 2 15 6 2 2" xfId="1081"/>
    <cellStyle name="Normal 2 15 6 3" xfId="1082"/>
    <cellStyle name="Normal 2 15 7" xfId="1083"/>
    <cellStyle name="Normal 2 15 7 2" xfId="1084"/>
    <cellStyle name="Normal 2 15 7 2 2" xfId="1085"/>
    <cellStyle name="Normal 2 15 7 3" xfId="1086"/>
    <cellStyle name="Normal 2 15 8" xfId="1087"/>
    <cellStyle name="Normal 2 15 8 2" xfId="1088"/>
    <cellStyle name="Normal 2 15 8 2 2" xfId="1089"/>
    <cellStyle name="Normal 2 15 8 3" xfId="1090"/>
    <cellStyle name="Normal 2 15 9" xfId="1091"/>
    <cellStyle name="Normal 2 15 9 2" xfId="1092"/>
    <cellStyle name="Normal 2 15 9 2 2" xfId="1093"/>
    <cellStyle name="Normal 2 15 9 3" xfId="1094"/>
    <cellStyle name="Normal 2 16" xfId="1095"/>
    <cellStyle name="Normal 2 16 10" xfId="1096"/>
    <cellStyle name="Normal 2 16 10 2" xfId="1097"/>
    <cellStyle name="Normal 2 16 10 2 2" xfId="1098"/>
    <cellStyle name="Normal 2 16 10 3" xfId="1099"/>
    <cellStyle name="Normal 2 16 11" xfId="1100"/>
    <cellStyle name="Normal 2 16 11 2" xfId="1101"/>
    <cellStyle name="Normal 2 16 11 2 2" xfId="1102"/>
    <cellStyle name="Normal 2 16 11 3" xfId="1103"/>
    <cellStyle name="Normal 2 16 12" xfId="1104"/>
    <cellStyle name="Normal 2 16 12 2" xfId="1105"/>
    <cellStyle name="Normal 2 16 12 2 2" xfId="1106"/>
    <cellStyle name="Normal 2 16 12 3" xfId="1107"/>
    <cellStyle name="Normal 2 16 13" xfId="1108"/>
    <cellStyle name="Normal 2 16 13 2" xfId="1109"/>
    <cellStyle name="Normal 2 16 13 2 2" xfId="1110"/>
    <cellStyle name="Normal 2 16 13 3" xfId="1111"/>
    <cellStyle name="Normal 2 16 14" xfId="1112"/>
    <cellStyle name="Normal 2 16 14 2" xfId="1113"/>
    <cellStyle name="Normal 2 16 14 2 2" xfId="1114"/>
    <cellStyle name="Normal 2 16 14 3" xfId="1115"/>
    <cellStyle name="Normal 2 16 15" xfId="1116"/>
    <cellStyle name="Normal 2 16 15 2" xfId="1117"/>
    <cellStyle name="Normal 2 16 15 2 2" xfId="1118"/>
    <cellStyle name="Normal 2 16 15 3" xfId="1119"/>
    <cellStyle name="Normal 2 16 16" xfId="1120"/>
    <cellStyle name="Normal 2 16 16 2" xfId="1121"/>
    <cellStyle name="Normal 2 16 16 2 2" xfId="1122"/>
    <cellStyle name="Normal 2 16 16 3" xfId="1123"/>
    <cellStyle name="Normal 2 16 17" xfId="1124"/>
    <cellStyle name="Normal 2 16 17 2" xfId="1125"/>
    <cellStyle name="Normal 2 16 17 2 2" xfId="1126"/>
    <cellStyle name="Normal 2 16 17 3" xfId="1127"/>
    <cellStyle name="Normal 2 16 18" xfId="1128"/>
    <cellStyle name="Normal 2 16 18 2" xfId="1129"/>
    <cellStyle name="Normal 2 16 18 2 2" xfId="1130"/>
    <cellStyle name="Normal 2 16 18 3" xfId="1131"/>
    <cellStyle name="Normal 2 16 19" xfId="1132"/>
    <cellStyle name="Normal 2 16 19 2" xfId="1133"/>
    <cellStyle name="Normal 2 16 19 2 2" xfId="1134"/>
    <cellStyle name="Normal 2 16 19 3" xfId="1135"/>
    <cellStyle name="Normal 2 16 2" xfId="1136"/>
    <cellStyle name="Normal 2 16 2 2" xfId="1137"/>
    <cellStyle name="Normal 2 16 2 2 2" xfId="1138"/>
    <cellStyle name="Normal 2 16 2 3" xfId="1139"/>
    <cellStyle name="Normal 2 16 20" xfId="1140"/>
    <cellStyle name="Normal 2 16 20 2" xfId="1141"/>
    <cellStyle name="Normal 2 16 20 2 2" xfId="1142"/>
    <cellStyle name="Normal 2 16 20 3" xfId="1143"/>
    <cellStyle name="Normal 2 16 21" xfId="1144"/>
    <cellStyle name="Normal 2 16 21 2" xfId="1145"/>
    <cellStyle name="Normal 2 16 21 2 2" xfId="1146"/>
    <cellStyle name="Normal 2 16 21 3" xfId="1147"/>
    <cellStyle name="Normal 2 16 22" xfId="1148"/>
    <cellStyle name="Normal 2 16 22 2" xfId="1149"/>
    <cellStyle name="Normal 2 16 22 2 2" xfId="1150"/>
    <cellStyle name="Normal 2 16 22 3" xfId="1151"/>
    <cellStyle name="Normal 2 16 23" xfId="1152"/>
    <cellStyle name="Normal 2 16 23 2" xfId="1153"/>
    <cellStyle name="Normal 2 16 23 2 2" xfId="1154"/>
    <cellStyle name="Normal 2 16 23 3" xfId="1155"/>
    <cellStyle name="Normal 2 16 24" xfId="1156"/>
    <cellStyle name="Normal 2 16 24 2" xfId="1157"/>
    <cellStyle name="Normal 2 16 25" xfId="1158"/>
    <cellStyle name="Normal 2 16 3" xfId="1159"/>
    <cellStyle name="Normal 2 16 3 2" xfId="1160"/>
    <cellStyle name="Normal 2 16 3 2 2" xfId="1161"/>
    <cellStyle name="Normal 2 16 3 3" xfId="1162"/>
    <cellStyle name="Normal 2 16 4" xfId="1163"/>
    <cellStyle name="Normal 2 16 4 2" xfId="1164"/>
    <cellStyle name="Normal 2 16 4 2 2" xfId="1165"/>
    <cellStyle name="Normal 2 16 4 3" xfId="1166"/>
    <cellStyle name="Normal 2 16 5" xfId="1167"/>
    <cellStyle name="Normal 2 16 5 2" xfId="1168"/>
    <cellStyle name="Normal 2 16 5 2 2" xfId="1169"/>
    <cellStyle name="Normal 2 16 5 3" xfId="1170"/>
    <cellStyle name="Normal 2 16 6" xfId="1171"/>
    <cellStyle name="Normal 2 16 6 2" xfId="1172"/>
    <cellStyle name="Normal 2 16 6 2 2" xfId="1173"/>
    <cellStyle name="Normal 2 16 6 3" xfId="1174"/>
    <cellStyle name="Normal 2 16 7" xfId="1175"/>
    <cellStyle name="Normal 2 16 7 2" xfId="1176"/>
    <cellStyle name="Normal 2 16 7 2 2" xfId="1177"/>
    <cellStyle name="Normal 2 16 7 3" xfId="1178"/>
    <cellStyle name="Normal 2 16 8" xfId="1179"/>
    <cellStyle name="Normal 2 16 8 2" xfId="1180"/>
    <cellStyle name="Normal 2 16 8 2 2" xfId="1181"/>
    <cellStyle name="Normal 2 16 8 3" xfId="1182"/>
    <cellStyle name="Normal 2 16 9" xfId="1183"/>
    <cellStyle name="Normal 2 16 9 2" xfId="1184"/>
    <cellStyle name="Normal 2 16 9 2 2" xfId="1185"/>
    <cellStyle name="Normal 2 16 9 3" xfId="1186"/>
    <cellStyle name="Normal 2 17" xfId="1187"/>
    <cellStyle name="Normal 2 17 10" xfId="1188"/>
    <cellStyle name="Normal 2 17 10 2" xfId="1189"/>
    <cellStyle name="Normal 2 17 10 2 2" xfId="1190"/>
    <cellStyle name="Normal 2 17 10 3" xfId="1191"/>
    <cellStyle name="Normal 2 17 11" xfId="1192"/>
    <cellStyle name="Normal 2 17 11 2" xfId="1193"/>
    <cellStyle name="Normal 2 17 11 2 2" xfId="1194"/>
    <cellStyle name="Normal 2 17 11 3" xfId="1195"/>
    <cellStyle name="Normal 2 17 12" xfId="1196"/>
    <cellStyle name="Normal 2 17 12 2" xfId="1197"/>
    <cellStyle name="Normal 2 17 12 2 2" xfId="1198"/>
    <cellStyle name="Normal 2 17 12 3" xfId="1199"/>
    <cellStyle name="Normal 2 17 13" xfId="1200"/>
    <cellStyle name="Normal 2 17 13 2" xfId="1201"/>
    <cellStyle name="Normal 2 17 13 2 2" xfId="1202"/>
    <cellStyle name="Normal 2 17 13 3" xfId="1203"/>
    <cellStyle name="Normal 2 17 14" xfId="1204"/>
    <cellStyle name="Normal 2 17 14 2" xfId="1205"/>
    <cellStyle name="Normal 2 17 14 2 2" xfId="1206"/>
    <cellStyle name="Normal 2 17 14 3" xfId="1207"/>
    <cellStyle name="Normal 2 17 15" xfId="1208"/>
    <cellStyle name="Normal 2 17 15 2" xfId="1209"/>
    <cellStyle name="Normal 2 17 15 2 2" xfId="1210"/>
    <cellStyle name="Normal 2 17 15 3" xfId="1211"/>
    <cellStyle name="Normal 2 17 16" xfId="1212"/>
    <cellStyle name="Normal 2 17 16 2" xfId="1213"/>
    <cellStyle name="Normal 2 17 16 2 2" xfId="1214"/>
    <cellStyle name="Normal 2 17 16 3" xfId="1215"/>
    <cellStyle name="Normal 2 17 17" xfId="1216"/>
    <cellStyle name="Normal 2 17 17 2" xfId="1217"/>
    <cellStyle name="Normal 2 17 17 2 2" xfId="1218"/>
    <cellStyle name="Normal 2 17 17 3" xfId="1219"/>
    <cellStyle name="Normal 2 17 18" xfId="1220"/>
    <cellStyle name="Normal 2 17 18 2" xfId="1221"/>
    <cellStyle name="Normal 2 17 18 2 2" xfId="1222"/>
    <cellStyle name="Normal 2 17 18 3" xfId="1223"/>
    <cellStyle name="Normal 2 17 19" xfId="1224"/>
    <cellStyle name="Normal 2 17 19 2" xfId="1225"/>
    <cellStyle name="Normal 2 17 19 2 2" xfId="1226"/>
    <cellStyle name="Normal 2 17 19 3" xfId="1227"/>
    <cellStyle name="Normal 2 17 2" xfId="1228"/>
    <cellStyle name="Normal 2 17 2 2" xfId="1229"/>
    <cellStyle name="Normal 2 17 2 2 2" xfId="1230"/>
    <cellStyle name="Normal 2 17 2 3" xfId="1231"/>
    <cellStyle name="Normal 2 17 20" xfId="1232"/>
    <cellStyle name="Normal 2 17 20 2" xfId="1233"/>
    <cellStyle name="Normal 2 17 20 2 2" xfId="1234"/>
    <cellStyle name="Normal 2 17 20 3" xfId="1235"/>
    <cellStyle name="Normal 2 17 21" xfId="1236"/>
    <cellStyle name="Normal 2 17 21 2" xfId="1237"/>
    <cellStyle name="Normal 2 17 21 2 2" xfId="1238"/>
    <cellStyle name="Normal 2 17 21 3" xfId="1239"/>
    <cellStyle name="Normal 2 17 22" xfId="1240"/>
    <cellStyle name="Normal 2 17 22 2" xfId="1241"/>
    <cellStyle name="Normal 2 17 22 2 2" xfId="1242"/>
    <cellStyle name="Normal 2 17 22 3" xfId="1243"/>
    <cellStyle name="Normal 2 17 23" xfId="1244"/>
    <cellStyle name="Normal 2 17 23 2" xfId="1245"/>
    <cellStyle name="Normal 2 17 23 2 2" xfId="1246"/>
    <cellStyle name="Normal 2 17 23 3" xfId="1247"/>
    <cellStyle name="Normal 2 17 24" xfId="1248"/>
    <cellStyle name="Normal 2 17 24 2" xfId="1249"/>
    <cellStyle name="Normal 2 17 25" xfId="1250"/>
    <cellStyle name="Normal 2 17 3" xfId="1251"/>
    <cellStyle name="Normal 2 17 3 2" xfId="1252"/>
    <cellStyle name="Normal 2 17 3 2 2" xfId="1253"/>
    <cellStyle name="Normal 2 17 3 3" xfId="1254"/>
    <cellStyle name="Normal 2 17 4" xfId="1255"/>
    <cellStyle name="Normal 2 17 4 2" xfId="1256"/>
    <cellStyle name="Normal 2 17 4 2 2" xfId="1257"/>
    <cellStyle name="Normal 2 17 4 3" xfId="1258"/>
    <cellStyle name="Normal 2 17 5" xfId="1259"/>
    <cellStyle name="Normal 2 17 5 2" xfId="1260"/>
    <cellStyle name="Normal 2 17 5 2 2" xfId="1261"/>
    <cellStyle name="Normal 2 17 5 3" xfId="1262"/>
    <cellStyle name="Normal 2 17 6" xfId="1263"/>
    <cellStyle name="Normal 2 17 6 2" xfId="1264"/>
    <cellStyle name="Normal 2 17 6 2 2" xfId="1265"/>
    <cellStyle name="Normal 2 17 6 3" xfId="1266"/>
    <cellStyle name="Normal 2 17 7" xfId="1267"/>
    <cellStyle name="Normal 2 17 7 2" xfId="1268"/>
    <cellStyle name="Normal 2 17 7 2 2" xfId="1269"/>
    <cellStyle name="Normal 2 17 7 3" xfId="1270"/>
    <cellStyle name="Normal 2 17 8" xfId="1271"/>
    <cellStyle name="Normal 2 17 8 2" xfId="1272"/>
    <cellStyle name="Normal 2 17 8 2 2" xfId="1273"/>
    <cellStyle name="Normal 2 17 8 3" xfId="1274"/>
    <cellStyle name="Normal 2 17 9" xfId="1275"/>
    <cellStyle name="Normal 2 17 9 2" xfId="1276"/>
    <cellStyle name="Normal 2 17 9 2 2" xfId="1277"/>
    <cellStyle name="Normal 2 17 9 3" xfId="1278"/>
    <cellStyle name="Normal 2 18" xfId="1279"/>
    <cellStyle name="Normal 2 18 10" xfId="1280"/>
    <cellStyle name="Normal 2 18 10 2" xfId="1281"/>
    <cellStyle name="Normal 2 18 10 2 2" xfId="1282"/>
    <cellStyle name="Normal 2 18 10 3" xfId="1283"/>
    <cellStyle name="Normal 2 18 11" xfId="1284"/>
    <cellStyle name="Normal 2 18 11 2" xfId="1285"/>
    <cellStyle name="Normal 2 18 11 2 2" xfId="1286"/>
    <cellStyle name="Normal 2 18 11 3" xfId="1287"/>
    <cellStyle name="Normal 2 18 12" xfId="1288"/>
    <cellStyle name="Normal 2 18 12 2" xfId="1289"/>
    <cellStyle name="Normal 2 18 12 2 2" xfId="1290"/>
    <cellStyle name="Normal 2 18 12 3" xfId="1291"/>
    <cellStyle name="Normal 2 18 13" xfId="1292"/>
    <cellStyle name="Normal 2 18 13 2" xfId="1293"/>
    <cellStyle name="Normal 2 18 13 2 2" xfId="1294"/>
    <cellStyle name="Normal 2 18 13 3" xfId="1295"/>
    <cellStyle name="Normal 2 18 14" xfId="1296"/>
    <cellStyle name="Normal 2 18 14 2" xfId="1297"/>
    <cellStyle name="Normal 2 18 14 2 2" xfId="1298"/>
    <cellStyle name="Normal 2 18 14 3" xfId="1299"/>
    <cellStyle name="Normal 2 18 15" xfId="1300"/>
    <cellStyle name="Normal 2 18 15 2" xfId="1301"/>
    <cellStyle name="Normal 2 18 15 2 2" xfId="1302"/>
    <cellStyle name="Normal 2 18 15 3" xfId="1303"/>
    <cellStyle name="Normal 2 18 16" xfId="1304"/>
    <cellStyle name="Normal 2 18 16 2" xfId="1305"/>
    <cellStyle name="Normal 2 18 16 2 2" xfId="1306"/>
    <cellStyle name="Normal 2 18 16 3" xfId="1307"/>
    <cellStyle name="Normal 2 18 17" xfId="1308"/>
    <cellStyle name="Normal 2 18 17 2" xfId="1309"/>
    <cellStyle name="Normal 2 18 17 2 2" xfId="1310"/>
    <cellStyle name="Normal 2 18 17 3" xfId="1311"/>
    <cellStyle name="Normal 2 18 18" xfId="1312"/>
    <cellStyle name="Normal 2 18 18 2" xfId="1313"/>
    <cellStyle name="Normal 2 18 18 2 2" xfId="1314"/>
    <cellStyle name="Normal 2 18 18 3" xfId="1315"/>
    <cellStyle name="Normal 2 18 19" xfId="1316"/>
    <cellStyle name="Normal 2 18 19 2" xfId="1317"/>
    <cellStyle name="Normal 2 18 19 2 2" xfId="1318"/>
    <cellStyle name="Normal 2 18 19 3" xfId="1319"/>
    <cellStyle name="Normal 2 18 2" xfId="1320"/>
    <cellStyle name="Normal 2 18 2 2" xfId="1321"/>
    <cellStyle name="Normal 2 18 2 2 2" xfId="1322"/>
    <cellStyle name="Normal 2 18 2 3" xfId="1323"/>
    <cellStyle name="Normal 2 18 20" xfId="1324"/>
    <cellStyle name="Normal 2 18 20 2" xfId="1325"/>
    <cellStyle name="Normal 2 18 20 2 2" xfId="1326"/>
    <cellStyle name="Normal 2 18 20 3" xfId="1327"/>
    <cellStyle name="Normal 2 18 21" xfId="1328"/>
    <cellStyle name="Normal 2 18 21 2" xfId="1329"/>
    <cellStyle name="Normal 2 18 21 2 2" xfId="1330"/>
    <cellStyle name="Normal 2 18 21 3" xfId="1331"/>
    <cellStyle name="Normal 2 18 22" xfId="1332"/>
    <cellStyle name="Normal 2 18 22 2" xfId="1333"/>
    <cellStyle name="Normal 2 18 22 2 2" xfId="1334"/>
    <cellStyle name="Normal 2 18 22 3" xfId="1335"/>
    <cellStyle name="Normal 2 18 23" xfId="1336"/>
    <cellStyle name="Normal 2 18 23 2" xfId="1337"/>
    <cellStyle name="Normal 2 18 23 2 2" xfId="1338"/>
    <cellStyle name="Normal 2 18 23 3" xfId="1339"/>
    <cellStyle name="Normal 2 18 24" xfId="1340"/>
    <cellStyle name="Normal 2 18 24 2" xfId="1341"/>
    <cellStyle name="Normal 2 18 25" xfId="1342"/>
    <cellStyle name="Normal 2 18 3" xfId="1343"/>
    <cellStyle name="Normal 2 18 3 2" xfId="1344"/>
    <cellStyle name="Normal 2 18 3 2 2" xfId="1345"/>
    <cellStyle name="Normal 2 18 3 3" xfId="1346"/>
    <cellStyle name="Normal 2 18 4" xfId="1347"/>
    <cellStyle name="Normal 2 18 4 2" xfId="1348"/>
    <cellStyle name="Normal 2 18 4 2 2" xfId="1349"/>
    <cellStyle name="Normal 2 18 4 3" xfId="1350"/>
    <cellStyle name="Normal 2 18 5" xfId="1351"/>
    <cellStyle name="Normal 2 18 5 2" xfId="1352"/>
    <cellStyle name="Normal 2 18 5 2 2" xfId="1353"/>
    <cellStyle name="Normal 2 18 5 3" xfId="1354"/>
    <cellStyle name="Normal 2 18 6" xfId="1355"/>
    <cellStyle name="Normal 2 18 6 2" xfId="1356"/>
    <cellStyle name="Normal 2 18 6 2 2" xfId="1357"/>
    <cellStyle name="Normal 2 18 6 3" xfId="1358"/>
    <cellStyle name="Normal 2 18 7" xfId="1359"/>
    <cellStyle name="Normal 2 18 7 2" xfId="1360"/>
    <cellStyle name="Normal 2 18 7 2 2" xfId="1361"/>
    <cellStyle name="Normal 2 18 7 3" xfId="1362"/>
    <cellStyle name="Normal 2 18 8" xfId="1363"/>
    <cellStyle name="Normal 2 18 8 2" xfId="1364"/>
    <cellStyle name="Normal 2 18 8 2 2" xfId="1365"/>
    <cellStyle name="Normal 2 18 8 3" xfId="1366"/>
    <cellStyle name="Normal 2 18 9" xfId="1367"/>
    <cellStyle name="Normal 2 18 9 2" xfId="1368"/>
    <cellStyle name="Normal 2 18 9 2 2" xfId="1369"/>
    <cellStyle name="Normal 2 18 9 3" xfId="1370"/>
    <cellStyle name="Normal 2 19" xfId="1371"/>
    <cellStyle name="Normal 2 19 10" xfId="1372"/>
    <cellStyle name="Normal 2 19 10 2" xfId="1373"/>
    <cellStyle name="Normal 2 19 10 2 2" xfId="1374"/>
    <cellStyle name="Normal 2 19 10 3" xfId="1375"/>
    <cellStyle name="Normal 2 19 11" xfId="1376"/>
    <cellStyle name="Normal 2 19 11 2" xfId="1377"/>
    <cellStyle name="Normal 2 19 11 2 2" xfId="1378"/>
    <cellStyle name="Normal 2 19 11 3" xfId="1379"/>
    <cellStyle name="Normal 2 19 12" xfId="1380"/>
    <cellStyle name="Normal 2 19 12 2" xfId="1381"/>
    <cellStyle name="Normal 2 19 12 2 2" xfId="1382"/>
    <cellStyle name="Normal 2 19 12 3" xfId="1383"/>
    <cellStyle name="Normal 2 19 13" xfId="1384"/>
    <cellStyle name="Normal 2 19 13 2" xfId="1385"/>
    <cellStyle name="Normal 2 19 13 2 2" xfId="1386"/>
    <cellStyle name="Normal 2 19 13 3" xfId="1387"/>
    <cellStyle name="Normal 2 19 14" xfId="1388"/>
    <cellStyle name="Normal 2 19 14 2" xfId="1389"/>
    <cellStyle name="Normal 2 19 14 2 2" xfId="1390"/>
    <cellStyle name="Normal 2 19 14 3" xfId="1391"/>
    <cellStyle name="Normal 2 19 15" xfId="1392"/>
    <cellStyle name="Normal 2 19 15 2" xfId="1393"/>
    <cellStyle name="Normal 2 19 15 2 2" xfId="1394"/>
    <cellStyle name="Normal 2 19 15 3" xfId="1395"/>
    <cellStyle name="Normal 2 19 16" xfId="1396"/>
    <cellStyle name="Normal 2 19 16 2" xfId="1397"/>
    <cellStyle name="Normal 2 19 16 2 2" xfId="1398"/>
    <cellStyle name="Normal 2 19 16 3" xfId="1399"/>
    <cellStyle name="Normal 2 19 17" xfId="1400"/>
    <cellStyle name="Normal 2 19 17 2" xfId="1401"/>
    <cellStyle name="Normal 2 19 17 2 2" xfId="1402"/>
    <cellStyle name="Normal 2 19 17 3" xfId="1403"/>
    <cellStyle name="Normal 2 19 18" xfId="1404"/>
    <cellStyle name="Normal 2 19 18 2" xfId="1405"/>
    <cellStyle name="Normal 2 19 18 2 2" xfId="1406"/>
    <cellStyle name="Normal 2 19 18 3" xfId="1407"/>
    <cellStyle name="Normal 2 19 19" xfId="1408"/>
    <cellStyle name="Normal 2 19 19 2" xfId="1409"/>
    <cellStyle name="Normal 2 19 19 2 2" xfId="1410"/>
    <cellStyle name="Normal 2 19 19 3" xfId="1411"/>
    <cellStyle name="Normal 2 19 2" xfId="1412"/>
    <cellStyle name="Normal 2 19 2 2" xfId="1413"/>
    <cellStyle name="Normal 2 19 2 2 2" xfId="1414"/>
    <cellStyle name="Normal 2 19 2 3" xfId="1415"/>
    <cellStyle name="Normal 2 19 20" xfId="1416"/>
    <cellStyle name="Normal 2 19 20 2" xfId="1417"/>
    <cellStyle name="Normal 2 19 20 2 2" xfId="1418"/>
    <cellStyle name="Normal 2 19 20 3" xfId="1419"/>
    <cellStyle name="Normal 2 19 21" xfId="1420"/>
    <cellStyle name="Normal 2 19 21 2" xfId="1421"/>
    <cellStyle name="Normal 2 19 21 2 2" xfId="1422"/>
    <cellStyle name="Normal 2 19 21 3" xfId="1423"/>
    <cellStyle name="Normal 2 19 22" xfId="1424"/>
    <cellStyle name="Normal 2 19 22 2" xfId="1425"/>
    <cellStyle name="Normal 2 19 22 2 2" xfId="1426"/>
    <cellStyle name="Normal 2 19 22 3" xfId="1427"/>
    <cellStyle name="Normal 2 19 23" xfId="1428"/>
    <cellStyle name="Normal 2 19 23 2" xfId="1429"/>
    <cellStyle name="Normal 2 19 23 2 2" xfId="1430"/>
    <cellStyle name="Normal 2 19 23 3" xfId="1431"/>
    <cellStyle name="Normal 2 19 24" xfId="1432"/>
    <cellStyle name="Normal 2 19 24 2" xfId="1433"/>
    <cellStyle name="Normal 2 19 25" xfId="1434"/>
    <cellStyle name="Normal 2 19 3" xfId="1435"/>
    <cellStyle name="Normal 2 19 3 2" xfId="1436"/>
    <cellStyle name="Normal 2 19 3 2 2" xfId="1437"/>
    <cellStyle name="Normal 2 19 3 3" xfId="1438"/>
    <cellStyle name="Normal 2 19 4" xfId="1439"/>
    <cellStyle name="Normal 2 19 4 2" xfId="1440"/>
    <cellStyle name="Normal 2 19 4 2 2" xfId="1441"/>
    <cellStyle name="Normal 2 19 4 3" xfId="1442"/>
    <cellStyle name="Normal 2 19 5" xfId="1443"/>
    <cellStyle name="Normal 2 19 5 2" xfId="1444"/>
    <cellStyle name="Normal 2 19 5 2 2" xfId="1445"/>
    <cellStyle name="Normal 2 19 5 3" xfId="1446"/>
    <cellStyle name="Normal 2 19 6" xfId="1447"/>
    <cellStyle name="Normal 2 19 6 2" xfId="1448"/>
    <cellStyle name="Normal 2 19 6 2 2" xfId="1449"/>
    <cellStyle name="Normal 2 19 6 3" xfId="1450"/>
    <cellStyle name="Normal 2 19 7" xfId="1451"/>
    <cellStyle name="Normal 2 19 7 2" xfId="1452"/>
    <cellStyle name="Normal 2 19 7 2 2" xfId="1453"/>
    <cellStyle name="Normal 2 19 7 3" xfId="1454"/>
    <cellStyle name="Normal 2 19 8" xfId="1455"/>
    <cellStyle name="Normal 2 19 8 2" xfId="1456"/>
    <cellStyle name="Normal 2 19 8 2 2" xfId="1457"/>
    <cellStyle name="Normal 2 19 8 3" xfId="1458"/>
    <cellStyle name="Normal 2 19 9" xfId="1459"/>
    <cellStyle name="Normal 2 19 9 2" xfId="1460"/>
    <cellStyle name="Normal 2 19 9 2 2" xfId="1461"/>
    <cellStyle name="Normal 2 19 9 3" xfId="1462"/>
    <cellStyle name="Normal 2 2" xfId="13"/>
    <cellStyle name="Normal 2 2 2" xfId="220"/>
    <cellStyle name="Normal 2 2 2 2" xfId="221"/>
    <cellStyle name="Normal 2 2 2 3" xfId="222"/>
    <cellStyle name="Normal 2 2 2 4" xfId="1463"/>
    <cellStyle name="Normal 2 2 3" xfId="223"/>
    <cellStyle name="Normal 2 2 3 2" xfId="224"/>
    <cellStyle name="Normal 2 2 3 3" xfId="225"/>
    <cellStyle name="Normal 2 2 4" xfId="226"/>
    <cellStyle name="Normal 2 2 4 2" xfId="448"/>
    <cellStyle name="Normal 2 2 5" xfId="449"/>
    <cellStyle name="Normal 2 2 6" xfId="1464"/>
    <cellStyle name="Normal 2 2 7" xfId="1465"/>
    <cellStyle name="Normal 2 2 8" xfId="1466"/>
    <cellStyle name="Normal 2 20" xfId="1467"/>
    <cellStyle name="Normal 2 20 10" xfId="1468"/>
    <cellStyle name="Normal 2 20 10 2" xfId="1469"/>
    <cellStyle name="Normal 2 20 10 2 2" xfId="1470"/>
    <cellStyle name="Normal 2 20 10 3" xfId="1471"/>
    <cellStyle name="Normal 2 20 11" xfId="1472"/>
    <cellStyle name="Normal 2 20 11 2" xfId="1473"/>
    <cellStyle name="Normal 2 20 11 2 2" xfId="1474"/>
    <cellStyle name="Normal 2 20 11 3" xfId="1475"/>
    <cellStyle name="Normal 2 20 12" xfId="1476"/>
    <cellStyle name="Normal 2 20 12 2" xfId="1477"/>
    <cellStyle name="Normal 2 20 12 2 2" xfId="1478"/>
    <cellStyle name="Normal 2 20 12 3" xfId="1479"/>
    <cellStyle name="Normal 2 20 13" xfId="1480"/>
    <cellStyle name="Normal 2 20 13 2" xfId="1481"/>
    <cellStyle name="Normal 2 20 13 2 2" xfId="1482"/>
    <cellStyle name="Normal 2 20 13 3" xfId="1483"/>
    <cellStyle name="Normal 2 20 14" xfId="1484"/>
    <cellStyle name="Normal 2 20 14 2" xfId="1485"/>
    <cellStyle name="Normal 2 20 14 2 2" xfId="1486"/>
    <cellStyle name="Normal 2 20 14 3" xfId="1487"/>
    <cellStyle name="Normal 2 20 15" xfId="1488"/>
    <cellStyle name="Normal 2 20 15 2" xfId="1489"/>
    <cellStyle name="Normal 2 20 15 2 2" xfId="1490"/>
    <cellStyle name="Normal 2 20 15 3" xfId="1491"/>
    <cellStyle name="Normal 2 20 16" xfId="1492"/>
    <cellStyle name="Normal 2 20 16 2" xfId="1493"/>
    <cellStyle name="Normal 2 20 16 2 2" xfId="1494"/>
    <cellStyle name="Normal 2 20 16 3" xfId="1495"/>
    <cellStyle name="Normal 2 20 17" xfId="1496"/>
    <cellStyle name="Normal 2 20 17 2" xfId="1497"/>
    <cellStyle name="Normal 2 20 17 2 2" xfId="1498"/>
    <cellStyle name="Normal 2 20 17 3" xfId="1499"/>
    <cellStyle name="Normal 2 20 18" xfId="1500"/>
    <cellStyle name="Normal 2 20 18 2" xfId="1501"/>
    <cellStyle name="Normal 2 20 18 2 2" xfId="1502"/>
    <cellStyle name="Normal 2 20 18 3" xfId="1503"/>
    <cellStyle name="Normal 2 20 19" xfId="1504"/>
    <cellStyle name="Normal 2 20 19 2" xfId="1505"/>
    <cellStyle name="Normal 2 20 19 2 2" xfId="1506"/>
    <cellStyle name="Normal 2 20 19 3" xfId="1507"/>
    <cellStyle name="Normal 2 20 2" xfId="1508"/>
    <cellStyle name="Normal 2 20 2 2" xfId="1509"/>
    <cellStyle name="Normal 2 20 2 2 2" xfId="1510"/>
    <cellStyle name="Normal 2 20 2 3" xfId="1511"/>
    <cellStyle name="Normal 2 20 20" xfId="1512"/>
    <cellStyle name="Normal 2 20 20 2" xfId="1513"/>
    <cellStyle name="Normal 2 20 20 2 2" xfId="1514"/>
    <cellStyle name="Normal 2 20 20 3" xfId="1515"/>
    <cellStyle name="Normal 2 20 21" xfId="1516"/>
    <cellStyle name="Normal 2 20 21 2" xfId="1517"/>
    <cellStyle name="Normal 2 20 21 2 2" xfId="1518"/>
    <cellStyle name="Normal 2 20 21 3" xfId="1519"/>
    <cellStyle name="Normal 2 20 22" xfId="1520"/>
    <cellStyle name="Normal 2 20 22 2" xfId="1521"/>
    <cellStyle name="Normal 2 20 22 2 2" xfId="1522"/>
    <cellStyle name="Normal 2 20 22 3" xfId="1523"/>
    <cellStyle name="Normal 2 20 23" xfId="1524"/>
    <cellStyle name="Normal 2 20 23 2" xfId="1525"/>
    <cellStyle name="Normal 2 20 23 2 2" xfId="1526"/>
    <cellStyle name="Normal 2 20 23 3" xfId="1527"/>
    <cellStyle name="Normal 2 20 24" xfId="1528"/>
    <cellStyle name="Normal 2 20 24 2" xfId="1529"/>
    <cellStyle name="Normal 2 20 25" xfId="1530"/>
    <cellStyle name="Normal 2 20 3" xfId="1531"/>
    <cellStyle name="Normal 2 20 3 2" xfId="1532"/>
    <cellStyle name="Normal 2 20 3 2 2" xfId="1533"/>
    <cellStyle name="Normal 2 20 3 3" xfId="1534"/>
    <cellStyle name="Normal 2 20 4" xfId="1535"/>
    <cellStyle name="Normal 2 20 4 2" xfId="1536"/>
    <cellStyle name="Normal 2 20 4 2 2" xfId="1537"/>
    <cellStyle name="Normal 2 20 4 3" xfId="1538"/>
    <cellStyle name="Normal 2 20 5" xfId="1539"/>
    <cellStyle name="Normal 2 20 5 2" xfId="1540"/>
    <cellStyle name="Normal 2 20 5 2 2" xfId="1541"/>
    <cellStyle name="Normal 2 20 5 3" xfId="1542"/>
    <cellStyle name="Normal 2 20 6" xfId="1543"/>
    <cellStyle name="Normal 2 20 6 2" xfId="1544"/>
    <cellStyle name="Normal 2 20 6 2 2" xfId="1545"/>
    <cellStyle name="Normal 2 20 6 3" xfId="1546"/>
    <cellStyle name="Normal 2 20 7" xfId="1547"/>
    <cellStyle name="Normal 2 20 7 2" xfId="1548"/>
    <cellStyle name="Normal 2 20 7 2 2" xfId="1549"/>
    <cellStyle name="Normal 2 20 7 3" xfId="1550"/>
    <cellStyle name="Normal 2 20 8" xfId="1551"/>
    <cellStyle name="Normal 2 20 8 2" xfId="1552"/>
    <cellStyle name="Normal 2 20 8 2 2" xfId="1553"/>
    <cellStyle name="Normal 2 20 8 3" xfId="1554"/>
    <cellStyle name="Normal 2 20 9" xfId="1555"/>
    <cellStyle name="Normal 2 20 9 2" xfId="1556"/>
    <cellStyle name="Normal 2 20 9 2 2" xfId="1557"/>
    <cellStyle name="Normal 2 20 9 3" xfId="1558"/>
    <cellStyle name="Normal 2 21" xfId="1559"/>
    <cellStyle name="Normal 2 21 10" xfId="1560"/>
    <cellStyle name="Normal 2 21 10 2" xfId="1561"/>
    <cellStyle name="Normal 2 21 10 2 2" xfId="1562"/>
    <cellStyle name="Normal 2 21 10 3" xfId="1563"/>
    <cellStyle name="Normal 2 21 11" xfId="1564"/>
    <cellStyle name="Normal 2 21 11 2" xfId="1565"/>
    <cellStyle name="Normal 2 21 11 2 2" xfId="1566"/>
    <cellStyle name="Normal 2 21 11 3" xfId="1567"/>
    <cellStyle name="Normal 2 21 12" xfId="1568"/>
    <cellStyle name="Normal 2 21 12 2" xfId="1569"/>
    <cellStyle name="Normal 2 21 12 2 2" xfId="1570"/>
    <cellStyle name="Normal 2 21 12 3" xfId="1571"/>
    <cellStyle name="Normal 2 21 13" xfId="1572"/>
    <cellStyle name="Normal 2 21 13 2" xfId="1573"/>
    <cellStyle name="Normal 2 21 13 2 2" xfId="1574"/>
    <cellStyle name="Normal 2 21 13 3" xfId="1575"/>
    <cellStyle name="Normal 2 21 14" xfId="1576"/>
    <cellStyle name="Normal 2 21 14 2" xfId="1577"/>
    <cellStyle name="Normal 2 21 14 2 2" xfId="1578"/>
    <cellStyle name="Normal 2 21 14 3" xfId="1579"/>
    <cellStyle name="Normal 2 21 15" xfId="1580"/>
    <cellStyle name="Normal 2 21 15 2" xfId="1581"/>
    <cellStyle name="Normal 2 21 15 2 2" xfId="1582"/>
    <cellStyle name="Normal 2 21 15 3" xfId="1583"/>
    <cellStyle name="Normal 2 21 16" xfId="1584"/>
    <cellStyle name="Normal 2 21 16 2" xfId="1585"/>
    <cellStyle name="Normal 2 21 16 2 2" xfId="1586"/>
    <cellStyle name="Normal 2 21 16 3" xfId="1587"/>
    <cellStyle name="Normal 2 21 17" xfId="1588"/>
    <cellStyle name="Normal 2 21 17 2" xfId="1589"/>
    <cellStyle name="Normal 2 21 17 2 2" xfId="1590"/>
    <cellStyle name="Normal 2 21 17 3" xfId="1591"/>
    <cellStyle name="Normal 2 21 18" xfId="1592"/>
    <cellStyle name="Normal 2 21 18 2" xfId="1593"/>
    <cellStyle name="Normal 2 21 18 2 2" xfId="1594"/>
    <cellStyle name="Normal 2 21 18 3" xfId="1595"/>
    <cellStyle name="Normal 2 21 19" xfId="1596"/>
    <cellStyle name="Normal 2 21 19 2" xfId="1597"/>
    <cellStyle name="Normal 2 21 19 2 2" xfId="1598"/>
    <cellStyle name="Normal 2 21 19 3" xfId="1599"/>
    <cellStyle name="Normal 2 21 2" xfId="1600"/>
    <cellStyle name="Normal 2 21 2 2" xfId="1601"/>
    <cellStyle name="Normal 2 21 2 2 2" xfId="1602"/>
    <cellStyle name="Normal 2 21 2 3" xfId="1603"/>
    <cellStyle name="Normal 2 21 20" xfId="1604"/>
    <cellStyle name="Normal 2 21 20 2" xfId="1605"/>
    <cellStyle name="Normal 2 21 20 2 2" xfId="1606"/>
    <cellStyle name="Normal 2 21 20 3" xfId="1607"/>
    <cellStyle name="Normal 2 21 21" xfId="1608"/>
    <cellStyle name="Normal 2 21 21 2" xfId="1609"/>
    <cellStyle name="Normal 2 21 21 2 2" xfId="1610"/>
    <cellStyle name="Normal 2 21 21 3" xfId="1611"/>
    <cellStyle name="Normal 2 21 22" xfId="1612"/>
    <cellStyle name="Normal 2 21 22 2" xfId="1613"/>
    <cellStyle name="Normal 2 21 22 2 2" xfId="1614"/>
    <cellStyle name="Normal 2 21 22 3" xfId="1615"/>
    <cellStyle name="Normal 2 21 23" xfId="1616"/>
    <cellStyle name="Normal 2 21 23 2" xfId="1617"/>
    <cellStyle name="Normal 2 21 23 2 2" xfId="1618"/>
    <cellStyle name="Normal 2 21 23 3" xfId="1619"/>
    <cellStyle name="Normal 2 21 24" xfId="1620"/>
    <cellStyle name="Normal 2 21 24 2" xfId="1621"/>
    <cellStyle name="Normal 2 21 25" xfId="1622"/>
    <cellStyle name="Normal 2 21 3" xfId="1623"/>
    <cellStyle name="Normal 2 21 3 2" xfId="1624"/>
    <cellStyle name="Normal 2 21 3 2 2" xfId="1625"/>
    <cellStyle name="Normal 2 21 3 3" xfId="1626"/>
    <cellStyle name="Normal 2 21 4" xfId="1627"/>
    <cellStyle name="Normal 2 21 4 2" xfId="1628"/>
    <cellStyle name="Normal 2 21 4 2 2" xfId="1629"/>
    <cellStyle name="Normal 2 21 4 3" xfId="1630"/>
    <cellStyle name="Normal 2 21 5" xfId="1631"/>
    <cellStyle name="Normal 2 21 5 2" xfId="1632"/>
    <cellStyle name="Normal 2 21 5 2 2" xfId="1633"/>
    <cellStyle name="Normal 2 21 5 3" xfId="1634"/>
    <cellStyle name="Normal 2 21 6" xfId="1635"/>
    <cellStyle name="Normal 2 21 6 2" xfId="1636"/>
    <cellStyle name="Normal 2 21 6 2 2" xfId="1637"/>
    <cellStyle name="Normal 2 21 6 3" xfId="1638"/>
    <cellStyle name="Normal 2 21 7" xfId="1639"/>
    <cellStyle name="Normal 2 21 7 2" xfId="1640"/>
    <cellStyle name="Normal 2 21 7 2 2" xfId="1641"/>
    <cellStyle name="Normal 2 21 7 3" xfId="1642"/>
    <cellStyle name="Normal 2 21 8" xfId="1643"/>
    <cellStyle name="Normal 2 21 8 2" xfId="1644"/>
    <cellStyle name="Normal 2 21 8 2 2" xfId="1645"/>
    <cellStyle name="Normal 2 21 8 3" xfId="1646"/>
    <cellStyle name="Normal 2 21 9" xfId="1647"/>
    <cellStyle name="Normal 2 21 9 2" xfId="1648"/>
    <cellStyle name="Normal 2 21 9 2 2" xfId="1649"/>
    <cellStyle name="Normal 2 21 9 3" xfId="1650"/>
    <cellStyle name="Normal 2 22" xfId="1651"/>
    <cellStyle name="Normal 2 22 10" xfId="1652"/>
    <cellStyle name="Normal 2 22 10 2" xfId="1653"/>
    <cellStyle name="Normal 2 22 10 2 2" xfId="1654"/>
    <cellStyle name="Normal 2 22 10 3" xfId="1655"/>
    <cellStyle name="Normal 2 22 11" xfId="1656"/>
    <cellStyle name="Normal 2 22 11 2" xfId="1657"/>
    <cellStyle name="Normal 2 22 11 2 2" xfId="1658"/>
    <cellStyle name="Normal 2 22 11 3" xfId="1659"/>
    <cellStyle name="Normal 2 22 12" xfId="1660"/>
    <cellStyle name="Normal 2 22 12 2" xfId="1661"/>
    <cellStyle name="Normal 2 22 12 2 2" xfId="1662"/>
    <cellStyle name="Normal 2 22 12 3" xfId="1663"/>
    <cellStyle name="Normal 2 22 13" xfId="1664"/>
    <cellStyle name="Normal 2 22 13 2" xfId="1665"/>
    <cellStyle name="Normal 2 22 13 2 2" xfId="1666"/>
    <cellStyle name="Normal 2 22 13 3" xfId="1667"/>
    <cellStyle name="Normal 2 22 14" xfId="1668"/>
    <cellStyle name="Normal 2 22 14 2" xfId="1669"/>
    <cellStyle name="Normal 2 22 14 2 2" xfId="1670"/>
    <cellStyle name="Normal 2 22 14 3" xfId="1671"/>
    <cellStyle name="Normal 2 22 15" xfId="1672"/>
    <cellStyle name="Normal 2 22 15 2" xfId="1673"/>
    <cellStyle name="Normal 2 22 15 2 2" xfId="1674"/>
    <cellStyle name="Normal 2 22 15 3" xfId="1675"/>
    <cellStyle name="Normal 2 22 16" xfId="1676"/>
    <cellStyle name="Normal 2 22 16 2" xfId="1677"/>
    <cellStyle name="Normal 2 22 16 2 2" xfId="1678"/>
    <cellStyle name="Normal 2 22 16 3" xfId="1679"/>
    <cellStyle name="Normal 2 22 17" xfId="1680"/>
    <cellStyle name="Normal 2 22 17 2" xfId="1681"/>
    <cellStyle name="Normal 2 22 17 2 2" xfId="1682"/>
    <cellStyle name="Normal 2 22 17 3" xfId="1683"/>
    <cellStyle name="Normal 2 22 18" xfId="1684"/>
    <cellStyle name="Normal 2 22 18 2" xfId="1685"/>
    <cellStyle name="Normal 2 22 18 2 2" xfId="1686"/>
    <cellStyle name="Normal 2 22 18 3" xfId="1687"/>
    <cellStyle name="Normal 2 22 19" xfId="1688"/>
    <cellStyle name="Normal 2 22 19 2" xfId="1689"/>
    <cellStyle name="Normal 2 22 19 2 2" xfId="1690"/>
    <cellStyle name="Normal 2 22 19 3" xfId="1691"/>
    <cellStyle name="Normal 2 22 2" xfId="1692"/>
    <cellStyle name="Normal 2 22 2 2" xfId="1693"/>
    <cellStyle name="Normal 2 22 2 2 2" xfId="1694"/>
    <cellStyle name="Normal 2 22 2 3" xfId="1695"/>
    <cellStyle name="Normal 2 22 20" xfId="1696"/>
    <cellStyle name="Normal 2 22 20 2" xfId="1697"/>
    <cellStyle name="Normal 2 22 20 2 2" xfId="1698"/>
    <cellStyle name="Normal 2 22 20 3" xfId="1699"/>
    <cellStyle name="Normal 2 22 21" xfId="1700"/>
    <cellStyle name="Normal 2 22 21 2" xfId="1701"/>
    <cellStyle name="Normal 2 22 21 2 2" xfId="1702"/>
    <cellStyle name="Normal 2 22 21 3" xfId="1703"/>
    <cellStyle name="Normal 2 22 22" xfId="1704"/>
    <cellStyle name="Normal 2 22 22 2" xfId="1705"/>
    <cellStyle name="Normal 2 22 22 2 2" xfId="1706"/>
    <cellStyle name="Normal 2 22 22 3" xfId="1707"/>
    <cellStyle name="Normal 2 22 23" xfId="1708"/>
    <cellStyle name="Normal 2 22 23 2" xfId="1709"/>
    <cellStyle name="Normal 2 22 23 2 2" xfId="1710"/>
    <cellStyle name="Normal 2 22 23 3" xfId="1711"/>
    <cellStyle name="Normal 2 22 24" xfId="1712"/>
    <cellStyle name="Normal 2 22 24 2" xfId="1713"/>
    <cellStyle name="Normal 2 22 25" xfId="1714"/>
    <cellStyle name="Normal 2 22 3" xfId="1715"/>
    <cellStyle name="Normal 2 22 3 2" xfId="1716"/>
    <cellStyle name="Normal 2 22 3 2 2" xfId="1717"/>
    <cellStyle name="Normal 2 22 3 3" xfId="1718"/>
    <cellStyle name="Normal 2 22 4" xfId="1719"/>
    <cellStyle name="Normal 2 22 4 2" xfId="1720"/>
    <cellStyle name="Normal 2 22 4 2 2" xfId="1721"/>
    <cellStyle name="Normal 2 22 4 3" xfId="1722"/>
    <cellStyle name="Normal 2 22 5" xfId="1723"/>
    <cellStyle name="Normal 2 22 5 2" xfId="1724"/>
    <cellStyle name="Normal 2 22 5 2 2" xfId="1725"/>
    <cellStyle name="Normal 2 22 5 3" xfId="1726"/>
    <cellStyle name="Normal 2 22 6" xfId="1727"/>
    <cellStyle name="Normal 2 22 6 2" xfId="1728"/>
    <cellStyle name="Normal 2 22 6 2 2" xfId="1729"/>
    <cellStyle name="Normal 2 22 6 3" xfId="1730"/>
    <cellStyle name="Normal 2 22 7" xfId="1731"/>
    <cellStyle name="Normal 2 22 7 2" xfId="1732"/>
    <cellStyle name="Normal 2 22 7 2 2" xfId="1733"/>
    <cellStyle name="Normal 2 22 7 3" xfId="1734"/>
    <cellStyle name="Normal 2 22 8" xfId="1735"/>
    <cellStyle name="Normal 2 22 8 2" xfId="1736"/>
    <cellStyle name="Normal 2 22 8 2 2" xfId="1737"/>
    <cellStyle name="Normal 2 22 8 3" xfId="1738"/>
    <cellStyle name="Normal 2 22 9" xfId="1739"/>
    <cellStyle name="Normal 2 22 9 2" xfId="1740"/>
    <cellStyle name="Normal 2 22 9 2 2" xfId="1741"/>
    <cellStyle name="Normal 2 22 9 3" xfId="1742"/>
    <cellStyle name="Normal 2 23" xfId="1743"/>
    <cellStyle name="Normal 2 23 10" xfId="1744"/>
    <cellStyle name="Normal 2 23 10 2" xfId="1745"/>
    <cellStyle name="Normal 2 23 10 2 2" xfId="1746"/>
    <cellStyle name="Normal 2 23 10 3" xfId="1747"/>
    <cellStyle name="Normal 2 23 11" xfId="1748"/>
    <cellStyle name="Normal 2 23 11 2" xfId="1749"/>
    <cellStyle name="Normal 2 23 11 2 2" xfId="1750"/>
    <cellStyle name="Normal 2 23 11 3" xfId="1751"/>
    <cellStyle name="Normal 2 23 12" xfId="1752"/>
    <cellStyle name="Normal 2 23 12 2" xfId="1753"/>
    <cellStyle name="Normal 2 23 12 2 2" xfId="1754"/>
    <cellStyle name="Normal 2 23 12 3" xfId="1755"/>
    <cellStyle name="Normal 2 23 13" xfId="1756"/>
    <cellStyle name="Normal 2 23 13 2" xfId="1757"/>
    <cellStyle name="Normal 2 23 13 2 2" xfId="1758"/>
    <cellStyle name="Normal 2 23 13 3" xfId="1759"/>
    <cellStyle name="Normal 2 23 14" xfId="1760"/>
    <cellStyle name="Normal 2 23 14 2" xfId="1761"/>
    <cellStyle name="Normal 2 23 14 2 2" xfId="1762"/>
    <cellStyle name="Normal 2 23 14 3" xfId="1763"/>
    <cellStyle name="Normal 2 23 15" xfId="1764"/>
    <cellStyle name="Normal 2 23 15 2" xfId="1765"/>
    <cellStyle name="Normal 2 23 15 2 2" xfId="1766"/>
    <cellStyle name="Normal 2 23 15 3" xfId="1767"/>
    <cellStyle name="Normal 2 23 16" xfId="1768"/>
    <cellStyle name="Normal 2 23 16 2" xfId="1769"/>
    <cellStyle name="Normal 2 23 16 2 2" xfId="1770"/>
    <cellStyle name="Normal 2 23 16 3" xfId="1771"/>
    <cellStyle name="Normal 2 23 17" xfId="1772"/>
    <cellStyle name="Normal 2 23 17 2" xfId="1773"/>
    <cellStyle name="Normal 2 23 17 2 2" xfId="1774"/>
    <cellStyle name="Normal 2 23 17 3" xfId="1775"/>
    <cellStyle name="Normal 2 23 18" xfId="1776"/>
    <cellStyle name="Normal 2 23 18 2" xfId="1777"/>
    <cellStyle name="Normal 2 23 18 2 2" xfId="1778"/>
    <cellStyle name="Normal 2 23 18 3" xfId="1779"/>
    <cellStyle name="Normal 2 23 19" xfId="1780"/>
    <cellStyle name="Normal 2 23 19 2" xfId="1781"/>
    <cellStyle name="Normal 2 23 19 2 2" xfId="1782"/>
    <cellStyle name="Normal 2 23 19 3" xfId="1783"/>
    <cellStyle name="Normal 2 23 2" xfId="1784"/>
    <cellStyle name="Normal 2 23 2 2" xfId="1785"/>
    <cellStyle name="Normal 2 23 2 2 2" xfId="1786"/>
    <cellStyle name="Normal 2 23 2 3" xfId="1787"/>
    <cellStyle name="Normal 2 23 20" xfId="1788"/>
    <cellStyle name="Normal 2 23 20 2" xfId="1789"/>
    <cellStyle name="Normal 2 23 20 2 2" xfId="1790"/>
    <cellStyle name="Normal 2 23 20 3" xfId="1791"/>
    <cellStyle name="Normal 2 23 21" xfId="1792"/>
    <cellStyle name="Normal 2 23 21 2" xfId="1793"/>
    <cellStyle name="Normal 2 23 21 2 2" xfId="1794"/>
    <cellStyle name="Normal 2 23 21 3" xfId="1795"/>
    <cellStyle name="Normal 2 23 22" xfId="1796"/>
    <cellStyle name="Normal 2 23 22 2" xfId="1797"/>
    <cellStyle name="Normal 2 23 22 2 2" xfId="1798"/>
    <cellStyle name="Normal 2 23 22 3" xfId="1799"/>
    <cellStyle name="Normal 2 23 23" xfId="1800"/>
    <cellStyle name="Normal 2 23 23 2" xfId="1801"/>
    <cellStyle name="Normal 2 23 23 2 2" xfId="1802"/>
    <cellStyle name="Normal 2 23 23 3" xfId="1803"/>
    <cellStyle name="Normal 2 23 24" xfId="1804"/>
    <cellStyle name="Normal 2 23 24 2" xfId="1805"/>
    <cellStyle name="Normal 2 23 25" xfId="1806"/>
    <cellStyle name="Normal 2 23 3" xfId="1807"/>
    <cellStyle name="Normal 2 23 3 2" xfId="1808"/>
    <cellStyle name="Normal 2 23 3 2 2" xfId="1809"/>
    <cellStyle name="Normal 2 23 3 3" xfId="1810"/>
    <cellStyle name="Normal 2 23 4" xfId="1811"/>
    <cellStyle name="Normal 2 23 4 2" xfId="1812"/>
    <cellStyle name="Normal 2 23 4 2 2" xfId="1813"/>
    <cellStyle name="Normal 2 23 4 3" xfId="1814"/>
    <cellStyle name="Normal 2 23 5" xfId="1815"/>
    <cellStyle name="Normal 2 23 5 2" xfId="1816"/>
    <cellStyle name="Normal 2 23 5 2 2" xfId="1817"/>
    <cellStyle name="Normal 2 23 5 3" xfId="1818"/>
    <cellStyle name="Normal 2 23 6" xfId="1819"/>
    <cellStyle name="Normal 2 23 6 2" xfId="1820"/>
    <cellStyle name="Normal 2 23 6 2 2" xfId="1821"/>
    <cellStyle name="Normal 2 23 6 3" xfId="1822"/>
    <cellStyle name="Normal 2 23 7" xfId="1823"/>
    <cellStyle name="Normal 2 23 7 2" xfId="1824"/>
    <cellStyle name="Normal 2 23 7 2 2" xfId="1825"/>
    <cellStyle name="Normal 2 23 7 3" xfId="1826"/>
    <cellStyle name="Normal 2 23 8" xfId="1827"/>
    <cellStyle name="Normal 2 23 8 2" xfId="1828"/>
    <cellStyle name="Normal 2 23 8 2 2" xfId="1829"/>
    <cellStyle name="Normal 2 23 8 3" xfId="1830"/>
    <cellStyle name="Normal 2 23 9" xfId="1831"/>
    <cellStyle name="Normal 2 23 9 2" xfId="1832"/>
    <cellStyle name="Normal 2 23 9 2 2" xfId="1833"/>
    <cellStyle name="Normal 2 23 9 3" xfId="1834"/>
    <cellStyle name="Normal 2 24" xfId="1835"/>
    <cellStyle name="Normal 2 24 10" xfId="1836"/>
    <cellStyle name="Normal 2 24 10 2" xfId="1837"/>
    <cellStyle name="Normal 2 24 10 2 2" xfId="1838"/>
    <cellStyle name="Normal 2 24 10 3" xfId="1839"/>
    <cellStyle name="Normal 2 24 11" xfId="1840"/>
    <cellStyle name="Normal 2 24 11 2" xfId="1841"/>
    <cellStyle name="Normal 2 24 11 2 2" xfId="1842"/>
    <cellStyle name="Normal 2 24 11 3" xfId="1843"/>
    <cellStyle name="Normal 2 24 12" xfId="1844"/>
    <cellStyle name="Normal 2 24 12 2" xfId="1845"/>
    <cellStyle name="Normal 2 24 12 2 2" xfId="1846"/>
    <cellStyle name="Normal 2 24 12 3" xfId="1847"/>
    <cellStyle name="Normal 2 24 13" xfId="1848"/>
    <cellStyle name="Normal 2 24 13 2" xfId="1849"/>
    <cellStyle name="Normal 2 24 13 2 2" xfId="1850"/>
    <cellStyle name="Normal 2 24 13 3" xfId="1851"/>
    <cellStyle name="Normal 2 24 14" xfId="1852"/>
    <cellStyle name="Normal 2 24 14 2" xfId="1853"/>
    <cellStyle name="Normal 2 24 14 2 2" xfId="1854"/>
    <cellStyle name="Normal 2 24 14 3" xfId="1855"/>
    <cellStyle name="Normal 2 24 15" xfId="1856"/>
    <cellStyle name="Normal 2 24 15 2" xfId="1857"/>
    <cellStyle name="Normal 2 24 15 2 2" xfId="1858"/>
    <cellStyle name="Normal 2 24 15 3" xfId="1859"/>
    <cellStyle name="Normal 2 24 16" xfId="1860"/>
    <cellStyle name="Normal 2 24 16 2" xfId="1861"/>
    <cellStyle name="Normal 2 24 16 2 2" xfId="1862"/>
    <cellStyle name="Normal 2 24 16 3" xfId="1863"/>
    <cellStyle name="Normal 2 24 17" xfId="1864"/>
    <cellStyle name="Normal 2 24 17 2" xfId="1865"/>
    <cellStyle name="Normal 2 24 17 2 2" xfId="1866"/>
    <cellStyle name="Normal 2 24 17 3" xfId="1867"/>
    <cellStyle name="Normal 2 24 18" xfId="1868"/>
    <cellStyle name="Normal 2 24 18 2" xfId="1869"/>
    <cellStyle name="Normal 2 24 18 2 2" xfId="1870"/>
    <cellStyle name="Normal 2 24 18 3" xfId="1871"/>
    <cellStyle name="Normal 2 24 19" xfId="1872"/>
    <cellStyle name="Normal 2 24 19 2" xfId="1873"/>
    <cellStyle name="Normal 2 24 19 2 2" xfId="1874"/>
    <cellStyle name="Normal 2 24 19 3" xfId="1875"/>
    <cellStyle name="Normal 2 24 2" xfId="1876"/>
    <cellStyle name="Normal 2 24 2 2" xfId="1877"/>
    <cellStyle name="Normal 2 24 2 2 2" xfId="1878"/>
    <cellStyle name="Normal 2 24 2 3" xfId="1879"/>
    <cellStyle name="Normal 2 24 20" xfId="1880"/>
    <cellStyle name="Normal 2 24 20 2" xfId="1881"/>
    <cellStyle name="Normal 2 24 20 2 2" xfId="1882"/>
    <cellStyle name="Normal 2 24 20 3" xfId="1883"/>
    <cellStyle name="Normal 2 24 21" xfId="1884"/>
    <cellStyle name="Normal 2 24 21 2" xfId="1885"/>
    <cellStyle name="Normal 2 24 21 2 2" xfId="1886"/>
    <cellStyle name="Normal 2 24 21 3" xfId="1887"/>
    <cellStyle name="Normal 2 24 22" xfId="1888"/>
    <cellStyle name="Normal 2 24 22 2" xfId="1889"/>
    <cellStyle name="Normal 2 24 22 2 2" xfId="1890"/>
    <cellStyle name="Normal 2 24 22 3" xfId="1891"/>
    <cellStyle name="Normal 2 24 23" xfId="1892"/>
    <cellStyle name="Normal 2 24 23 2" xfId="1893"/>
    <cellStyle name="Normal 2 24 23 2 2" xfId="1894"/>
    <cellStyle name="Normal 2 24 23 3" xfId="1895"/>
    <cellStyle name="Normal 2 24 24" xfId="1896"/>
    <cellStyle name="Normal 2 24 24 2" xfId="1897"/>
    <cellStyle name="Normal 2 24 25" xfId="1898"/>
    <cellStyle name="Normal 2 24 3" xfId="1899"/>
    <cellStyle name="Normal 2 24 3 2" xfId="1900"/>
    <cellStyle name="Normal 2 24 3 2 2" xfId="1901"/>
    <cellStyle name="Normal 2 24 3 3" xfId="1902"/>
    <cellStyle name="Normal 2 24 4" xfId="1903"/>
    <cellStyle name="Normal 2 24 4 2" xfId="1904"/>
    <cellStyle name="Normal 2 24 4 2 2" xfId="1905"/>
    <cellStyle name="Normal 2 24 4 3" xfId="1906"/>
    <cellStyle name="Normal 2 24 5" xfId="1907"/>
    <cellStyle name="Normal 2 24 5 2" xfId="1908"/>
    <cellStyle name="Normal 2 24 5 2 2" xfId="1909"/>
    <cellStyle name="Normal 2 24 5 3" xfId="1910"/>
    <cellStyle name="Normal 2 24 6" xfId="1911"/>
    <cellStyle name="Normal 2 24 6 2" xfId="1912"/>
    <cellStyle name="Normal 2 24 6 2 2" xfId="1913"/>
    <cellStyle name="Normal 2 24 6 3" xfId="1914"/>
    <cellStyle name="Normal 2 24 7" xfId="1915"/>
    <cellStyle name="Normal 2 24 7 2" xfId="1916"/>
    <cellStyle name="Normal 2 24 7 2 2" xfId="1917"/>
    <cellStyle name="Normal 2 24 7 3" xfId="1918"/>
    <cellStyle name="Normal 2 24 8" xfId="1919"/>
    <cellStyle name="Normal 2 24 8 2" xfId="1920"/>
    <cellStyle name="Normal 2 24 8 2 2" xfId="1921"/>
    <cellStyle name="Normal 2 24 8 3" xfId="1922"/>
    <cellStyle name="Normal 2 24 9" xfId="1923"/>
    <cellStyle name="Normal 2 24 9 2" xfId="1924"/>
    <cellStyle name="Normal 2 24 9 2 2" xfId="1925"/>
    <cellStyle name="Normal 2 24 9 3" xfId="1926"/>
    <cellStyle name="Normal 2 25" xfId="1927"/>
    <cellStyle name="Normal 2 25 10" xfId="1928"/>
    <cellStyle name="Normal 2 25 10 2" xfId="1929"/>
    <cellStyle name="Normal 2 25 10 2 2" xfId="1930"/>
    <cellStyle name="Normal 2 25 10 3" xfId="1931"/>
    <cellStyle name="Normal 2 25 11" xfId="1932"/>
    <cellStyle name="Normal 2 25 11 2" xfId="1933"/>
    <cellStyle name="Normal 2 25 11 2 2" xfId="1934"/>
    <cellStyle name="Normal 2 25 11 3" xfId="1935"/>
    <cellStyle name="Normal 2 25 12" xfId="1936"/>
    <cellStyle name="Normal 2 25 12 2" xfId="1937"/>
    <cellStyle name="Normal 2 25 12 2 2" xfId="1938"/>
    <cellStyle name="Normal 2 25 12 3" xfId="1939"/>
    <cellStyle name="Normal 2 25 13" xfId="1940"/>
    <cellStyle name="Normal 2 25 13 2" xfId="1941"/>
    <cellStyle name="Normal 2 25 13 2 2" xfId="1942"/>
    <cellStyle name="Normal 2 25 13 3" xfId="1943"/>
    <cellStyle name="Normal 2 25 14" xfId="1944"/>
    <cellStyle name="Normal 2 25 14 2" xfId="1945"/>
    <cellStyle name="Normal 2 25 14 2 2" xfId="1946"/>
    <cellStyle name="Normal 2 25 14 3" xfId="1947"/>
    <cellStyle name="Normal 2 25 15" xfId="1948"/>
    <cellStyle name="Normal 2 25 15 2" xfId="1949"/>
    <cellStyle name="Normal 2 25 15 2 2" xfId="1950"/>
    <cellStyle name="Normal 2 25 15 3" xfId="1951"/>
    <cellStyle name="Normal 2 25 16" xfId="1952"/>
    <cellStyle name="Normal 2 25 16 2" xfId="1953"/>
    <cellStyle name="Normal 2 25 16 2 2" xfId="1954"/>
    <cellStyle name="Normal 2 25 16 3" xfId="1955"/>
    <cellStyle name="Normal 2 25 17" xfId="1956"/>
    <cellStyle name="Normal 2 25 17 2" xfId="1957"/>
    <cellStyle name="Normal 2 25 17 2 2" xfId="1958"/>
    <cellStyle name="Normal 2 25 17 3" xfId="1959"/>
    <cellStyle name="Normal 2 25 18" xfId="1960"/>
    <cellStyle name="Normal 2 25 18 2" xfId="1961"/>
    <cellStyle name="Normal 2 25 18 2 2" xfId="1962"/>
    <cellStyle name="Normal 2 25 18 3" xfId="1963"/>
    <cellStyle name="Normal 2 25 19" xfId="1964"/>
    <cellStyle name="Normal 2 25 19 2" xfId="1965"/>
    <cellStyle name="Normal 2 25 19 2 2" xfId="1966"/>
    <cellStyle name="Normal 2 25 19 3" xfId="1967"/>
    <cellStyle name="Normal 2 25 2" xfId="1968"/>
    <cellStyle name="Normal 2 25 2 2" xfId="1969"/>
    <cellStyle name="Normal 2 25 2 2 2" xfId="1970"/>
    <cellStyle name="Normal 2 25 2 3" xfId="1971"/>
    <cellStyle name="Normal 2 25 20" xfId="1972"/>
    <cellStyle name="Normal 2 25 20 2" xfId="1973"/>
    <cellStyle name="Normal 2 25 20 2 2" xfId="1974"/>
    <cellStyle name="Normal 2 25 20 3" xfId="1975"/>
    <cellStyle name="Normal 2 25 21" xfId="1976"/>
    <cellStyle name="Normal 2 25 21 2" xfId="1977"/>
    <cellStyle name="Normal 2 25 21 2 2" xfId="1978"/>
    <cellStyle name="Normal 2 25 21 3" xfId="1979"/>
    <cellStyle name="Normal 2 25 22" xfId="1980"/>
    <cellStyle name="Normal 2 25 22 2" xfId="1981"/>
    <cellStyle name="Normal 2 25 22 2 2" xfId="1982"/>
    <cellStyle name="Normal 2 25 22 3" xfId="1983"/>
    <cellStyle name="Normal 2 25 23" xfId="1984"/>
    <cellStyle name="Normal 2 25 23 2" xfId="1985"/>
    <cellStyle name="Normal 2 25 23 2 2" xfId="1986"/>
    <cellStyle name="Normal 2 25 23 3" xfId="1987"/>
    <cellStyle name="Normal 2 25 24" xfId="1988"/>
    <cellStyle name="Normal 2 25 24 2" xfId="1989"/>
    <cellStyle name="Normal 2 25 25" xfId="1990"/>
    <cellStyle name="Normal 2 25 3" xfId="1991"/>
    <cellStyle name="Normal 2 25 3 2" xfId="1992"/>
    <cellStyle name="Normal 2 25 3 2 2" xfId="1993"/>
    <cellStyle name="Normal 2 25 3 3" xfId="1994"/>
    <cellStyle name="Normal 2 25 4" xfId="1995"/>
    <cellStyle name="Normal 2 25 4 2" xfId="1996"/>
    <cellStyle name="Normal 2 25 4 2 2" xfId="1997"/>
    <cellStyle name="Normal 2 25 4 3" xfId="1998"/>
    <cellStyle name="Normal 2 25 5" xfId="1999"/>
    <cellStyle name="Normal 2 25 5 2" xfId="2000"/>
    <cellStyle name="Normal 2 25 5 2 2" xfId="2001"/>
    <cellStyle name="Normal 2 25 5 3" xfId="2002"/>
    <cellStyle name="Normal 2 25 6" xfId="2003"/>
    <cellStyle name="Normal 2 25 6 2" xfId="2004"/>
    <cellStyle name="Normal 2 25 6 2 2" xfId="2005"/>
    <cellStyle name="Normal 2 25 6 3" xfId="2006"/>
    <cellStyle name="Normal 2 25 7" xfId="2007"/>
    <cellStyle name="Normal 2 25 7 2" xfId="2008"/>
    <cellStyle name="Normal 2 25 7 2 2" xfId="2009"/>
    <cellStyle name="Normal 2 25 7 3" xfId="2010"/>
    <cellStyle name="Normal 2 25 8" xfId="2011"/>
    <cellStyle name="Normal 2 25 8 2" xfId="2012"/>
    <cellStyle name="Normal 2 25 8 2 2" xfId="2013"/>
    <cellStyle name="Normal 2 25 8 3" xfId="2014"/>
    <cellStyle name="Normal 2 25 9" xfId="2015"/>
    <cellStyle name="Normal 2 25 9 2" xfId="2016"/>
    <cellStyle name="Normal 2 25 9 2 2" xfId="2017"/>
    <cellStyle name="Normal 2 25 9 3" xfId="2018"/>
    <cellStyle name="Normal 2 26" xfId="2019"/>
    <cellStyle name="Normal 2 26 10" xfId="2020"/>
    <cellStyle name="Normal 2 26 10 2" xfId="2021"/>
    <cellStyle name="Normal 2 26 10 2 2" xfId="2022"/>
    <cellStyle name="Normal 2 26 10 3" xfId="2023"/>
    <cellStyle name="Normal 2 26 11" xfId="2024"/>
    <cellStyle name="Normal 2 26 11 2" xfId="2025"/>
    <cellStyle name="Normal 2 26 11 2 2" xfId="2026"/>
    <cellStyle name="Normal 2 26 11 3" xfId="2027"/>
    <cellStyle name="Normal 2 26 12" xfId="2028"/>
    <cellStyle name="Normal 2 26 12 2" xfId="2029"/>
    <cellStyle name="Normal 2 26 12 2 2" xfId="2030"/>
    <cellStyle name="Normal 2 26 12 3" xfId="2031"/>
    <cellStyle name="Normal 2 26 13" xfId="2032"/>
    <cellStyle name="Normal 2 26 13 2" xfId="2033"/>
    <cellStyle name="Normal 2 26 13 2 2" xfId="2034"/>
    <cellStyle name="Normal 2 26 13 3" xfId="2035"/>
    <cellStyle name="Normal 2 26 14" xfId="2036"/>
    <cellStyle name="Normal 2 26 14 2" xfId="2037"/>
    <cellStyle name="Normal 2 26 14 2 2" xfId="2038"/>
    <cellStyle name="Normal 2 26 14 3" xfId="2039"/>
    <cellStyle name="Normal 2 26 15" xfId="2040"/>
    <cellStyle name="Normal 2 26 15 2" xfId="2041"/>
    <cellStyle name="Normal 2 26 15 2 2" xfId="2042"/>
    <cellStyle name="Normal 2 26 15 3" xfId="2043"/>
    <cellStyle name="Normal 2 26 16" xfId="2044"/>
    <cellStyle name="Normal 2 26 16 2" xfId="2045"/>
    <cellStyle name="Normal 2 26 16 2 2" xfId="2046"/>
    <cellStyle name="Normal 2 26 16 3" xfId="2047"/>
    <cellStyle name="Normal 2 26 17" xfId="2048"/>
    <cellStyle name="Normal 2 26 17 2" xfId="2049"/>
    <cellStyle name="Normal 2 26 17 2 2" xfId="2050"/>
    <cellStyle name="Normal 2 26 17 3" xfId="2051"/>
    <cellStyle name="Normal 2 26 18" xfId="2052"/>
    <cellStyle name="Normal 2 26 18 2" xfId="2053"/>
    <cellStyle name="Normal 2 26 18 2 2" xfId="2054"/>
    <cellStyle name="Normal 2 26 18 3" xfId="2055"/>
    <cellStyle name="Normal 2 26 19" xfId="2056"/>
    <cellStyle name="Normal 2 26 19 2" xfId="2057"/>
    <cellStyle name="Normal 2 26 19 2 2" xfId="2058"/>
    <cellStyle name="Normal 2 26 19 3" xfId="2059"/>
    <cellStyle name="Normal 2 26 2" xfId="2060"/>
    <cellStyle name="Normal 2 26 2 2" xfId="2061"/>
    <cellStyle name="Normal 2 26 2 2 2" xfId="2062"/>
    <cellStyle name="Normal 2 26 2 3" xfId="2063"/>
    <cellStyle name="Normal 2 26 20" xfId="2064"/>
    <cellStyle name="Normal 2 26 20 2" xfId="2065"/>
    <cellStyle name="Normal 2 26 20 2 2" xfId="2066"/>
    <cellStyle name="Normal 2 26 20 3" xfId="2067"/>
    <cellStyle name="Normal 2 26 21" xfId="2068"/>
    <cellStyle name="Normal 2 26 21 2" xfId="2069"/>
    <cellStyle name="Normal 2 26 21 2 2" xfId="2070"/>
    <cellStyle name="Normal 2 26 21 3" xfId="2071"/>
    <cellStyle name="Normal 2 26 22" xfId="2072"/>
    <cellStyle name="Normal 2 26 22 2" xfId="2073"/>
    <cellStyle name="Normal 2 26 22 2 2" xfId="2074"/>
    <cellStyle name="Normal 2 26 22 3" xfId="2075"/>
    <cellStyle name="Normal 2 26 23" xfId="2076"/>
    <cellStyle name="Normal 2 26 23 2" xfId="2077"/>
    <cellStyle name="Normal 2 26 23 2 2" xfId="2078"/>
    <cellStyle name="Normal 2 26 23 3" xfId="2079"/>
    <cellStyle name="Normal 2 26 24" xfId="2080"/>
    <cellStyle name="Normal 2 26 24 2" xfId="2081"/>
    <cellStyle name="Normal 2 26 25" xfId="2082"/>
    <cellStyle name="Normal 2 26 3" xfId="2083"/>
    <cellStyle name="Normal 2 26 3 2" xfId="2084"/>
    <cellStyle name="Normal 2 26 3 2 2" xfId="2085"/>
    <cellStyle name="Normal 2 26 3 3" xfId="2086"/>
    <cellStyle name="Normal 2 26 4" xfId="2087"/>
    <cellStyle name="Normal 2 26 4 2" xfId="2088"/>
    <cellStyle name="Normal 2 26 4 2 2" xfId="2089"/>
    <cellStyle name="Normal 2 26 4 3" xfId="2090"/>
    <cellStyle name="Normal 2 26 5" xfId="2091"/>
    <cellStyle name="Normal 2 26 5 2" xfId="2092"/>
    <cellStyle name="Normal 2 26 5 2 2" xfId="2093"/>
    <cellStyle name="Normal 2 26 5 3" xfId="2094"/>
    <cellStyle name="Normal 2 26 6" xfId="2095"/>
    <cellStyle name="Normal 2 26 6 2" xfId="2096"/>
    <cellStyle name="Normal 2 26 6 2 2" xfId="2097"/>
    <cellStyle name="Normal 2 26 6 3" xfId="2098"/>
    <cellStyle name="Normal 2 26 7" xfId="2099"/>
    <cellStyle name="Normal 2 26 7 2" xfId="2100"/>
    <cellStyle name="Normal 2 26 7 2 2" xfId="2101"/>
    <cellStyle name="Normal 2 26 7 3" xfId="2102"/>
    <cellStyle name="Normal 2 26 8" xfId="2103"/>
    <cellStyle name="Normal 2 26 8 2" xfId="2104"/>
    <cellStyle name="Normal 2 26 8 2 2" xfId="2105"/>
    <cellStyle name="Normal 2 26 8 3" xfId="2106"/>
    <cellStyle name="Normal 2 26 9" xfId="2107"/>
    <cellStyle name="Normal 2 26 9 2" xfId="2108"/>
    <cellStyle name="Normal 2 26 9 2 2" xfId="2109"/>
    <cellStyle name="Normal 2 26 9 3" xfId="2110"/>
    <cellStyle name="Normal 2 27" xfId="2111"/>
    <cellStyle name="Normal 2 27 10" xfId="2112"/>
    <cellStyle name="Normal 2 27 10 2" xfId="2113"/>
    <cellStyle name="Normal 2 27 10 2 2" xfId="2114"/>
    <cellStyle name="Normal 2 27 10 3" xfId="2115"/>
    <cellStyle name="Normal 2 27 11" xfId="2116"/>
    <cellStyle name="Normal 2 27 11 2" xfId="2117"/>
    <cellStyle name="Normal 2 27 11 2 2" xfId="2118"/>
    <cellStyle name="Normal 2 27 11 3" xfId="2119"/>
    <cellStyle name="Normal 2 27 12" xfId="2120"/>
    <cellStyle name="Normal 2 27 12 2" xfId="2121"/>
    <cellStyle name="Normal 2 27 12 2 2" xfId="2122"/>
    <cellStyle name="Normal 2 27 12 3" xfId="2123"/>
    <cellStyle name="Normal 2 27 13" xfId="2124"/>
    <cellStyle name="Normal 2 27 13 2" xfId="2125"/>
    <cellStyle name="Normal 2 27 13 2 2" xfId="2126"/>
    <cellStyle name="Normal 2 27 13 3" xfId="2127"/>
    <cellStyle name="Normal 2 27 14" xfId="2128"/>
    <cellStyle name="Normal 2 27 14 2" xfId="2129"/>
    <cellStyle name="Normal 2 27 14 2 2" xfId="2130"/>
    <cellStyle name="Normal 2 27 14 3" xfId="2131"/>
    <cellStyle name="Normal 2 27 15" xfId="2132"/>
    <cellStyle name="Normal 2 27 15 2" xfId="2133"/>
    <cellStyle name="Normal 2 27 15 2 2" xfId="2134"/>
    <cellStyle name="Normal 2 27 15 3" xfId="2135"/>
    <cellStyle name="Normal 2 27 16" xfId="2136"/>
    <cellStyle name="Normal 2 27 16 2" xfId="2137"/>
    <cellStyle name="Normal 2 27 16 2 2" xfId="2138"/>
    <cellStyle name="Normal 2 27 16 3" xfId="2139"/>
    <cellStyle name="Normal 2 27 17" xfId="2140"/>
    <cellStyle name="Normal 2 27 17 2" xfId="2141"/>
    <cellStyle name="Normal 2 27 17 2 2" xfId="2142"/>
    <cellStyle name="Normal 2 27 17 3" xfId="2143"/>
    <cellStyle name="Normal 2 27 18" xfId="2144"/>
    <cellStyle name="Normal 2 27 18 2" xfId="2145"/>
    <cellStyle name="Normal 2 27 18 2 2" xfId="2146"/>
    <cellStyle name="Normal 2 27 18 3" xfId="2147"/>
    <cellStyle name="Normal 2 27 19" xfId="2148"/>
    <cellStyle name="Normal 2 27 19 2" xfId="2149"/>
    <cellStyle name="Normal 2 27 19 2 2" xfId="2150"/>
    <cellStyle name="Normal 2 27 19 3" xfId="2151"/>
    <cellStyle name="Normal 2 27 2" xfId="2152"/>
    <cellStyle name="Normal 2 27 2 2" xfId="2153"/>
    <cellStyle name="Normal 2 27 2 2 2" xfId="2154"/>
    <cellStyle name="Normal 2 27 2 3" xfId="2155"/>
    <cellStyle name="Normal 2 27 20" xfId="2156"/>
    <cellStyle name="Normal 2 27 20 2" xfId="2157"/>
    <cellStyle name="Normal 2 27 20 2 2" xfId="2158"/>
    <cellStyle name="Normal 2 27 20 3" xfId="2159"/>
    <cellStyle name="Normal 2 27 21" xfId="2160"/>
    <cellStyle name="Normal 2 27 21 2" xfId="2161"/>
    <cellStyle name="Normal 2 27 21 2 2" xfId="2162"/>
    <cellStyle name="Normal 2 27 21 3" xfId="2163"/>
    <cellStyle name="Normal 2 27 22" xfId="2164"/>
    <cellStyle name="Normal 2 27 22 2" xfId="2165"/>
    <cellStyle name="Normal 2 27 22 2 2" xfId="2166"/>
    <cellStyle name="Normal 2 27 22 3" xfId="2167"/>
    <cellStyle name="Normal 2 27 23" xfId="2168"/>
    <cellStyle name="Normal 2 27 23 2" xfId="2169"/>
    <cellStyle name="Normal 2 27 23 2 2" xfId="2170"/>
    <cellStyle name="Normal 2 27 23 3" xfId="2171"/>
    <cellStyle name="Normal 2 27 24" xfId="2172"/>
    <cellStyle name="Normal 2 27 24 2" xfId="2173"/>
    <cellStyle name="Normal 2 27 25" xfId="2174"/>
    <cellStyle name="Normal 2 27 3" xfId="2175"/>
    <cellStyle name="Normal 2 27 3 2" xfId="2176"/>
    <cellStyle name="Normal 2 27 3 2 2" xfId="2177"/>
    <cellStyle name="Normal 2 27 3 3" xfId="2178"/>
    <cellStyle name="Normal 2 27 4" xfId="2179"/>
    <cellStyle name="Normal 2 27 4 2" xfId="2180"/>
    <cellStyle name="Normal 2 27 4 2 2" xfId="2181"/>
    <cellStyle name="Normal 2 27 4 3" xfId="2182"/>
    <cellStyle name="Normal 2 27 5" xfId="2183"/>
    <cellStyle name="Normal 2 27 5 2" xfId="2184"/>
    <cellStyle name="Normal 2 27 5 2 2" xfId="2185"/>
    <cellStyle name="Normal 2 27 5 3" xfId="2186"/>
    <cellStyle name="Normal 2 27 6" xfId="2187"/>
    <cellStyle name="Normal 2 27 6 2" xfId="2188"/>
    <cellStyle name="Normal 2 27 6 2 2" xfId="2189"/>
    <cellStyle name="Normal 2 27 6 3" xfId="2190"/>
    <cellStyle name="Normal 2 27 7" xfId="2191"/>
    <cellStyle name="Normal 2 27 7 2" xfId="2192"/>
    <cellStyle name="Normal 2 27 7 2 2" xfId="2193"/>
    <cellStyle name="Normal 2 27 7 3" xfId="2194"/>
    <cellStyle name="Normal 2 27 8" xfId="2195"/>
    <cellStyle name="Normal 2 27 8 2" xfId="2196"/>
    <cellStyle name="Normal 2 27 8 2 2" xfId="2197"/>
    <cellStyle name="Normal 2 27 8 3" xfId="2198"/>
    <cellStyle name="Normal 2 27 9" xfId="2199"/>
    <cellStyle name="Normal 2 27 9 2" xfId="2200"/>
    <cellStyle name="Normal 2 27 9 2 2" xfId="2201"/>
    <cellStyle name="Normal 2 27 9 3" xfId="2202"/>
    <cellStyle name="Normal 2 28" xfId="2203"/>
    <cellStyle name="Normal 2 28 10" xfId="2204"/>
    <cellStyle name="Normal 2 28 10 2" xfId="2205"/>
    <cellStyle name="Normal 2 28 10 2 2" xfId="2206"/>
    <cellStyle name="Normal 2 28 10 3" xfId="2207"/>
    <cellStyle name="Normal 2 28 11" xfId="2208"/>
    <cellStyle name="Normal 2 28 11 2" xfId="2209"/>
    <cellStyle name="Normal 2 28 11 2 2" xfId="2210"/>
    <cellStyle name="Normal 2 28 11 3" xfId="2211"/>
    <cellStyle name="Normal 2 28 12" xfId="2212"/>
    <cellStyle name="Normal 2 28 12 2" xfId="2213"/>
    <cellStyle name="Normal 2 28 12 2 2" xfId="2214"/>
    <cellStyle name="Normal 2 28 12 3" xfId="2215"/>
    <cellStyle name="Normal 2 28 13" xfId="2216"/>
    <cellStyle name="Normal 2 28 13 2" xfId="2217"/>
    <cellStyle name="Normal 2 28 13 2 2" xfId="2218"/>
    <cellStyle name="Normal 2 28 13 3" xfId="2219"/>
    <cellStyle name="Normal 2 28 14" xfId="2220"/>
    <cellStyle name="Normal 2 28 14 2" xfId="2221"/>
    <cellStyle name="Normal 2 28 14 2 2" xfId="2222"/>
    <cellStyle name="Normal 2 28 14 3" xfId="2223"/>
    <cellStyle name="Normal 2 28 15" xfId="2224"/>
    <cellStyle name="Normal 2 28 15 2" xfId="2225"/>
    <cellStyle name="Normal 2 28 15 2 2" xfId="2226"/>
    <cellStyle name="Normal 2 28 15 3" xfId="2227"/>
    <cellStyle name="Normal 2 28 16" xfId="2228"/>
    <cellStyle name="Normal 2 28 16 2" xfId="2229"/>
    <cellStyle name="Normal 2 28 16 2 2" xfId="2230"/>
    <cellStyle name="Normal 2 28 16 3" xfId="2231"/>
    <cellStyle name="Normal 2 28 17" xfId="2232"/>
    <cellStyle name="Normal 2 28 17 2" xfId="2233"/>
    <cellStyle name="Normal 2 28 17 2 2" xfId="2234"/>
    <cellStyle name="Normal 2 28 17 3" xfId="2235"/>
    <cellStyle name="Normal 2 28 18" xfId="2236"/>
    <cellStyle name="Normal 2 28 18 2" xfId="2237"/>
    <cellStyle name="Normal 2 28 18 2 2" xfId="2238"/>
    <cellStyle name="Normal 2 28 18 3" xfId="2239"/>
    <cellStyle name="Normal 2 28 19" xfId="2240"/>
    <cellStyle name="Normal 2 28 19 2" xfId="2241"/>
    <cellStyle name="Normal 2 28 19 2 2" xfId="2242"/>
    <cellStyle name="Normal 2 28 19 3" xfId="2243"/>
    <cellStyle name="Normal 2 28 2" xfId="2244"/>
    <cellStyle name="Normal 2 28 2 2" xfId="2245"/>
    <cellStyle name="Normal 2 28 2 2 2" xfId="2246"/>
    <cellStyle name="Normal 2 28 2 3" xfId="2247"/>
    <cellStyle name="Normal 2 28 20" xfId="2248"/>
    <cellStyle name="Normal 2 28 20 2" xfId="2249"/>
    <cellStyle name="Normal 2 28 20 2 2" xfId="2250"/>
    <cellStyle name="Normal 2 28 20 3" xfId="2251"/>
    <cellStyle name="Normal 2 28 21" xfId="2252"/>
    <cellStyle name="Normal 2 28 21 2" xfId="2253"/>
    <cellStyle name="Normal 2 28 21 2 2" xfId="2254"/>
    <cellStyle name="Normal 2 28 21 3" xfId="2255"/>
    <cellStyle name="Normal 2 28 22" xfId="2256"/>
    <cellStyle name="Normal 2 28 22 2" xfId="2257"/>
    <cellStyle name="Normal 2 28 22 2 2" xfId="2258"/>
    <cellStyle name="Normal 2 28 22 3" xfId="2259"/>
    <cellStyle name="Normal 2 28 23" xfId="2260"/>
    <cellStyle name="Normal 2 28 23 2" xfId="2261"/>
    <cellStyle name="Normal 2 28 23 2 2" xfId="2262"/>
    <cellStyle name="Normal 2 28 23 3" xfId="2263"/>
    <cellStyle name="Normal 2 28 24" xfId="2264"/>
    <cellStyle name="Normal 2 28 24 2" xfId="2265"/>
    <cellStyle name="Normal 2 28 25" xfId="2266"/>
    <cellStyle name="Normal 2 28 3" xfId="2267"/>
    <cellStyle name="Normal 2 28 3 2" xfId="2268"/>
    <cellStyle name="Normal 2 28 3 2 2" xfId="2269"/>
    <cellStyle name="Normal 2 28 3 3" xfId="2270"/>
    <cellStyle name="Normal 2 28 4" xfId="2271"/>
    <cellStyle name="Normal 2 28 4 2" xfId="2272"/>
    <cellStyle name="Normal 2 28 4 2 2" xfId="2273"/>
    <cellStyle name="Normal 2 28 4 3" xfId="2274"/>
    <cellStyle name="Normal 2 28 5" xfId="2275"/>
    <cellStyle name="Normal 2 28 5 2" xfId="2276"/>
    <cellStyle name="Normal 2 28 5 2 2" xfId="2277"/>
    <cellStyle name="Normal 2 28 5 3" xfId="2278"/>
    <cellStyle name="Normal 2 28 6" xfId="2279"/>
    <cellStyle name="Normal 2 28 6 2" xfId="2280"/>
    <cellStyle name="Normal 2 28 6 2 2" xfId="2281"/>
    <cellStyle name="Normal 2 28 6 3" xfId="2282"/>
    <cellStyle name="Normal 2 28 7" xfId="2283"/>
    <cellStyle name="Normal 2 28 7 2" xfId="2284"/>
    <cellStyle name="Normal 2 28 7 2 2" xfId="2285"/>
    <cellStyle name="Normal 2 28 7 3" xfId="2286"/>
    <cellStyle name="Normal 2 28 8" xfId="2287"/>
    <cellStyle name="Normal 2 28 8 2" xfId="2288"/>
    <cellStyle name="Normal 2 28 8 2 2" xfId="2289"/>
    <cellStyle name="Normal 2 28 8 3" xfId="2290"/>
    <cellStyle name="Normal 2 28 9" xfId="2291"/>
    <cellStyle name="Normal 2 28 9 2" xfId="2292"/>
    <cellStyle name="Normal 2 28 9 2 2" xfId="2293"/>
    <cellStyle name="Normal 2 28 9 3" xfId="2294"/>
    <cellStyle name="Normal 2 29" xfId="2295"/>
    <cellStyle name="Normal 2 29 10" xfId="2296"/>
    <cellStyle name="Normal 2 29 10 2" xfId="2297"/>
    <cellStyle name="Normal 2 29 10 2 2" xfId="2298"/>
    <cellStyle name="Normal 2 29 10 3" xfId="2299"/>
    <cellStyle name="Normal 2 29 11" xfId="2300"/>
    <cellStyle name="Normal 2 29 11 2" xfId="2301"/>
    <cellStyle name="Normal 2 29 11 2 2" xfId="2302"/>
    <cellStyle name="Normal 2 29 11 3" xfId="2303"/>
    <cellStyle name="Normal 2 29 12" xfId="2304"/>
    <cellStyle name="Normal 2 29 12 2" xfId="2305"/>
    <cellStyle name="Normal 2 29 12 2 2" xfId="2306"/>
    <cellStyle name="Normal 2 29 12 3" xfId="2307"/>
    <cellStyle name="Normal 2 29 13" xfId="2308"/>
    <cellStyle name="Normal 2 29 13 2" xfId="2309"/>
    <cellStyle name="Normal 2 29 13 2 2" xfId="2310"/>
    <cellStyle name="Normal 2 29 13 3" xfId="2311"/>
    <cellStyle name="Normal 2 29 14" xfId="2312"/>
    <cellStyle name="Normal 2 29 14 2" xfId="2313"/>
    <cellStyle name="Normal 2 29 14 2 2" xfId="2314"/>
    <cellStyle name="Normal 2 29 14 3" xfId="2315"/>
    <cellStyle name="Normal 2 29 15" xfId="2316"/>
    <cellStyle name="Normal 2 29 15 2" xfId="2317"/>
    <cellStyle name="Normal 2 29 15 2 2" xfId="2318"/>
    <cellStyle name="Normal 2 29 15 3" xfId="2319"/>
    <cellStyle name="Normal 2 29 16" xfId="2320"/>
    <cellStyle name="Normal 2 29 16 2" xfId="2321"/>
    <cellStyle name="Normal 2 29 16 2 2" xfId="2322"/>
    <cellStyle name="Normal 2 29 16 3" xfId="2323"/>
    <cellStyle name="Normal 2 29 17" xfId="2324"/>
    <cellStyle name="Normal 2 29 17 2" xfId="2325"/>
    <cellStyle name="Normal 2 29 17 2 2" xfId="2326"/>
    <cellStyle name="Normal 2 29 17 3" xfId="2327"/>
    <cellStyle name="Normal 2 29 18" xfId="2328"/>
    <cellStyle name="Normal 2 29 18 2" xfId="2329"/>
    <cellStyle name="Normal 2 29 18 2 2" xfId="2330"/>
    <cellStyle name="Normal 2 29 18 3" xfId="2331"/>
    <cellStyle name="Normal 2 29 19" xfId="2332"/>
    <cellStyle name="Normal 2 29 19 2" xfId="2333"/>
    <cellStyle name="Normal 2 29 19 2 2" xfId="2334"/>
    <cellStyle name="Normal 2 29 19 3" xfId="2335"/>
    <cellStyle name="Normal 2 29 2" xfId="2336"/>
    <cellStyle name="Normal 2 29 2 2" xfId="2337"/>
    <cellStyle name="Normal 2 29 2 2 2" xfId="2338"/>
    <cellStyle name="Normal 2 29 2 3" xfId="2339"/>
    <cellStyle name="Normal 2 29 20" xfId="2340"/>
    <cellStyle name="Normal 2 29 20 2" xfId="2341"/>
    <cellStyle name="Normal 2 29 20 2 2" xfId="2342"/>
    <cellStyle name="Normal 2 29 20 3" xfId="2343"/>
    <cellStyle name="Normal 2 29 21" xfId="2344"/>
    <cellStyle name="Normal 2 29 21 2" xfId="2345"/>
    <cellStyle name="Normal 2 29 21 2 2" xfId="2346"/>
    <cellStyle name="Normal 2 29 21 3" xfId="2347"/>
    <cellStyle name="Normal 2 29 22" xfId="2348"/>
    <cellStyle name="Normal 2 29 22 2" xfId="2349"/>
    <cellStyle name="Normal 2 29 22 2 2" xfId="2350"/>
    <cellStyle name="Normal 2 29 22 3" xfId="2351"/>
    <cellStyle name="Normal 2 29 23" xfId="2352"/>
    <cellStyle name="Normal 2 29 23 2" xfId="2353"/>
    <cellStyle name="Normal 2 29 23 2 2" xfId="2354"/>
    <cellStyle name="Normal 2 29 23 3" xfId="2355"/>
    <cellStyle name="Normal 2 29 24" xfId="2356"/>
    <cellStyle name="Normal 2 29 24 2" xfId="2357"/>
    <cellStyle name="Normal 2 29 25" xfId="2358"/>
    <cellStyle name="Normal 2 29 3" xfId="2359"/>
    <cellStyle name="Normal 2 29 3 2" xfId="2360"/>
    <cellStyle name="Normal 2 29 3 2 2" xfId="2361"/>
    <cellStyle name="Normal 2 29 3 3" xfId="2362"/>
    <cellStyle name="Normal 2 29 4" xfId="2363"/>
    <cellStyle name="Normal 2 29 4 2" xfId="2364"/>
    <cellStyle name="Normal 2 29 4 2 2" xfId="2365"/>
    <cellStyle name="Normal 2 29 4 3" xfId="2366"/>
    <cellStyle name="Normal 2 29 5" xfId="2367"/>
    <cellStyle name="Normal 2 29 5 2" xfId="2368"/>
    <cellStyle name="Normal 2 29 5 2 2" xfId="2369"/>
    <cellStyle name="Normal 2 29 5 3" xfId="2370"/>
    <cellStyle name="Normal 2 29 6" xfId="2371"/>
    <cellStyle name="Normal 2 29 6 2" xfId="2372"/>
    <cellStyle name="Normal 2 29 6 2 2" xfId="2373"/>
    <cellStyle name="Normal 2 29 6 3" xfId="2374"/>
    <cellStyle name="Normal 2 29 7" xfId="2375"/>
    <cellStyle name="Normal 2 29 7 2" xfId="2376"/>
    <cellStyle name="Normal 2 29 7 2 2" xfId="2377"/>
    <cellStyle name="Normal 2 29 7 3" xfId="2378"/>
    <cellStyle name="Normal 2 29 8" xfId="2379"/>
    <cellStyle name="Normal 2 29 8 2" xfId="2380"/>
    <cellStyle name="Normal 2 29 8 2 2" xfId="2381"/>
    <cellStyle name="Normal 2 29 8 3" xfId="2382"/>
    <cellStyle name="Normal 2 29 9" xfId="2383"/>
    <cellStyle name="Normal 2 29 9 2" xfId="2384"/>
    <cellStyle name="Normal 2 29 9 2 2" xfId="2385"/>
    <cellStyle name="Normal 2 29 9 3" xfId="2386"/>
    <cellStyle name="Normal 2 3" xfId="227"/>
    <cellStyle name="Normal 2 3 2" xfId="228"/>
    <cellStyle name="Normal 2 3 2 2" xfId="229"/>
    <cellStyle name="Normal 2 3 2 2 2" xfId="230"/>
    <cellStyle name="Normal 2 3 2 3" xfId="8149"/>
    <cellStyle name="Normal 2 3 3" xfId="231"/>
    <cellStyle name="Normal 2 3 3 2" xfId="232"/>
    <cellStyle name="Normal 2 3 4" xfId="2387"/>
    <cellStyle name="Normal 2 3 4 2" xfId="2388"/>
    <cellStyle name="Normal 2 3 5" xfId="2389"/>
    <cellStyle name="Normal 2 30" xfId="2390"/>
    <cellStyle name="Normal 2 30 10" xfId="2391"/>
    <cellStyle name="Normal 2 30 10 2" xfId="2392"/>
    <cellStyle name="Normal 2 30 10 2 2" xfId="2393"/>
    <cellStyle name="Normal 2 30 10 3" xfId="2394"/>
    <cellStyle name="Normal 2 30 11" xfId="2395"/>
    <cellStyle name="Normal 2 30 11 2" xfId="2396"/>
    <cellStyle name="Normal 2 30 11 2 2" xfId="2397"/>
    <cellStyle name="Normal 2 30 11 3" xfId="2398"/>
    <cellStyle name="Normal 2 30 12" xfId="2399"/>
    <cellStyle name="Normal 2 30 12 2" xfId="2400"/>
    <cellStyle name="Normal 2 30 12 2 2" xfId="2401"/>
    <cellStyle name="Normal 2 30 12 3" xfId="2402"/>
    <cellStyle name="Normal 2 30 13" xfId="2403"/>
    <cellStyle name="Normal 2 30 13 2" xfId="2404"/>
    <cellStyle name="Normal 2 30 13 2 2" xfId="2405"/>
    <cellStyle name="Normal 2 30 13 3" xfId="2406"/>
    <cellStyle name="Normal 2 30 14" xfId="2407"/>
    <cellStyle name="Normal 2 30 14 2" xfId="2408"/>
    <cellStyle name="Normal 2 30 14 2 2" xfId="2409"/>
    <cellStyle name="Normal 2 30 14 3" xfId="2410"/>
    <cellStyle name="Normal 2 30 15" xfId="2411"/>
    <cellStyle name="Normal 2 30 15 2" xfId="2412"/>
    <cellStyle name="Normal 2 30 15 2 2" xfId="2413"/>
    <cellStyle name="Normal 2 30 15 3" xfId="2414"/>
    <cellStyle name="Normal 2 30 16" xfId="2415"/>
    <cellStyle name="Normal 2 30 16 2" xfId="2416"/>
    <cellStyle name="Normal 2 30 16 2 2" xfId="2417"/>
    <cellStyle name="Normal 2 30 16 3" xfId="2418"/>
    <cellStyle name="Normal 2 30 17" xfId="2419"/>
    <cellStyle name="Normal 2 30 17 2" xfId="2420"/>
    <cellStyle name="Normal 2 30 17 2 2" xfId="2421"/>
    <cellStyle name="Normal 2 30 17 3" xfId="2422"/>
    <cellStyle name="Normal 2 30 18" xfId="2423"/>
    <cellStyle name="Normal 2 30 18 2" xfId="2424"/>
    <cellStyle name="Normal 2 30 18 2 2" xfId="2425"/>
    <cellStyle name="Normal 2 30 18 3" xfId="2426"/>
    <cellStyle name="Normal 2 30 19" xfId="2427"/>
    <cellStyle name="Normal 2 30 19 2" xfId="2428"/>
    <cellStyle name="Normal 2 30 19 2 2" xfId="2429"/>
    <cellStyle name="Normal 2 30 19 3" xfId="2430"/>
    <cellStyle name="Normal 2 30 2" xfId="2431"/>
    <cellStyle name="Normal 2 30 2 2" xfId="2432"/>
    <cellStyle name="Normal 2 30 2 2 2" xfId="2433"/>
    <cellStyle name="Normal 2 30 2 3" xfId="2434"/>
    <cellStyle name="Normal 2 30 20" xfId="2435"/>
    <cellStyle name="Normal 2 30 20 2" xfId="2436"/>
    <cellStyle name="Normal 2 30 20 2 2" xfId="2437"/>
    <cellStyle name="Normal 2 30 20 3" xfId="2438"/>
    <cellStyle name="Normal 2 30 21" xfId="2439"/>
    <cellStyle name="Normal 2 30 21 2" xfId="2440"/>
    <cellStyle name="Normal 2 30 21 2 2" xfId="2441"/>
    <cellStyle name="Normal 2 30 21 3" xfId="2442"/>
    <cellStyle name="Normal 2 30 22" xfId="2443"/>
    <cellStyle name="Normal 2 30 22 2" xfId="2444"/>
    <cellStyle name="Normal 2 30 22 2 2" xfId="2445"/>
    <cellStyle name="Normal 2 30 22 3" xfId="2446"/>
    <cellStyle name="Normal 2 30 23" xfId="2447"/>
    <cellStyle name="Normal 2 30 23 2" xfId="2448"/>
    <cellStyle name="Normal 2 30 23 2 2" xfId="2449"/>
    <cellStyle name="Normal 2 30 23 3" xfId="2450"/>
    <cellStyle name="Normal 2 30 24" xfId="2451"/>
    <cellStyle name="Normal 2 30 24 2" xfId="2452"/>
    <cellStyle name="Normal 2 30 25" xfId="2453"/>
    <cellStyle name="Normal 2 30 3" xfId="2454"/>
    <cellStyle name="Normal 2 30 3 2" xfId="2455"/>
    <cellStyle name="Normal 2 30 3 2 2" xfId="2456"/>
    <cellStyle name="Normal 2 30 3 3" xfId="2457"/>
    <cellStyle name="Normal 2 30 4" xfId="2458"/>
    <cellStyle name="Normal 2 30 4 2" xfId="2459"/>
    <cellStyle name="Normal 2 30 4 2 2" xfId="2460"/>
    <cellStyle name="Normal 2 30 4 3" xfId="2461"/>
    <cellStyle name="Normal 2 30 5" xfId="2462"/>
    <cellStyle name="Normal 2 30 5 2" xfId="2463"/>
    <cellStyle name="Normal 2 30 5 2 2" xfId="2464"/>
    <cellStyle name="Normal 2 30 5 3" xfId="2465"/>
    <cellStyle name="Normal 2 30 6" xfId="2466"/>
    <cellStyle name="Normal 2 30 6 2" xfId="2467"/>
    <cellStyle name="Normal 2 30 6 2 2" xfId="2468"/>
    <cellStyle name="Normal 2 30 6 3" xfId="2469"/>
    <cellStyle name="Normal 2 30 7" xfId="2470"/>
    <cellStyle name="Normal 2 30 7 2" xfId="2471"/>
    <cellStyle name="Normal 2 30 7 2 2" xfId="2472"/>
    <cellStyle name="Normal 2 30 7 3" xfId="2473"/>
    <cellStyle name="Normal 2 30 8" xfId="2474"/>
    <cellStyle name="Normal 2 30 8 2" xfId="2475"/>
    <cellStyle name="Normal 2 30 8 2 2" xfId="2476"/>
    <cellStyle name="Normal 2 30 8 3" xfId="2477"/>
    <cellStyle name="Normal 2 30 9" xfId="2478"/>
    <cellStyle name="Normal 2 30 9 2" xfId="2479"/>
    <cellStyle name="Normal 2 30 9 2 2" xfId="2480"/>
    <cellStyle name="Normal 2 30 9 3" xfId="2481"/>
    <cellStyle name="Normal 2 31" xfId="2482"/>
    <cellStyle name="Normal 2 31 10" xfId="2483"/>
    <cellStyle name="Normal 2 31 10 2" xfId="2484"/>
    <cellStyle name="Normal 2 31 10 2 2" xfId="2485"/>
    <cellStyle name="Normal 2 31 10 3" xfId="2486"/>
    <cellStyle name="Normal 2 31 11" xfId="2487"/>
    <cellStyle name="Normal 2 31 11 2" xfId="2488"/>
    <cellStyle name="Normal 2 31 11 2 2" xfId="2489"/>
    <cellStyle name="Normal 2 31 11 3" xfId="2490"/>
    <cellStyle name="Normal 2 31 12" xfId="2491"/>
    <cellStyle name="Normal 2 31 12 2" xfId="2492"/>
    <cellStyle name="Normal 2 31 12 2 2" xfId="2493"/>
    <cellStyle name="Normal 2 31 12 3" xfId="2494"/>
    <cellStyle name="Normal 2 31 13" xfId="2495"/>
    <cellStyle name="Normal 2 31 13 2" xfId="2496"/>
    <cellStyle name="Normal 2 31 13 2 2" xfId="2497"/>
    <cellStyle name="Normal 2 31 13 3" xfId="2498"/>
    <cellStyle name="Normal 2 31 14" xfId="2499"/>
    <cellStyle name="Normal 2 31 14 2" xfId="2500"/>
    <cellStyle name="Normal 2 31 14 2 2" xfId="2501"/>
    <cellStyle name="Normal 2 31 14 3" xfId="2502"/>
    <cellStyle name="Normal 2 31 15" xfId="2503"/>
    <cellStyle name="Normal 2 31 15 2" xfId="2504"/>
    <cellStyle name="Normal 2 31 15 2 2" xfId="2505"/>
    <cellStyle name="Normal 2 31 15 3" xfId="2506"/>
    <cellStyle name="Normal 2 31 16" xfId="2507"/>
    <cellStyle name="Normal 2 31 16 2" xfId="2508"/>
    <cellStyle name="Normal 2 31 16 2 2" xfId="2509"/>
    <cellStyle name="Normal 2 31 16 3" xfId="2510"/>
    <cellStyle name="Normal 2 31 17" xfId="2511"/>
    <cellStyle name="Normal 2 31 17 2" xfId="2512"/>
    <cellStyle name="Normal 2 31 17 2 2" xfId="2513"/>
    <cellStyle name="Normal 2 31 17 3" xfId="2514"/>
    <cellStyle name="Normal 2 31 18" xfId="2515"/>
    <cellStyle name="Normal 2 31 18 2" xfId="2516"/>
    <cellStyle name="Normal 2 31 18 2 2" xfId="2517"/>
    <cellStyle name="Normal 2 31 18 3" xfId="2518"/>
    <cellStyle name="Normal 2 31 19" xfId="2519"/>
    <cellStyle name="Normal 2 31 19 2" xfId="2520"/>
    <cellStyle name="Normal 2 31 19 2 2" xfId="2521"/>
    <cellStyle name="Normal 2 31 19 3" xfId="2522"/>
    <cellStyle name="Normal 2 31 2" xfId="2523"/>
    <cellStyle name="Normal 2 31 2 2" xfId="2524"/>
    <cellStyle name="Normal 2 31 2 2 2" xfId="2525"/>
    <cellStyle name="Normal 2 31 2 3" xfId="2526"/>
    <cellStyle name="Normal 2 31 20" xfId="2527"/>
    <cellStyle name="Normal 2 31 20 2" xfId="2528"/>
    <cellStyle name="Normal 2 31 20 2 2" xfId="2529"/>
    <cellStyle name="Normal 2 31 20 3" xfId="2530"/>
    <cellStyle name="Normal 2 31 21" xfId="2531"/>
    <cellStyle name="Normal 2 31 21 2" xfId="2532"/>
    <cellStyle name="Normal 2 31 21 2 2" xfId="2533"/>
    <cellStyle name="Normal 2 31 21 3" xfId="2534"/>
    <cellStyle name="Normal 2 31 22" xfId="2535"/>
    <cellStyle name="Normal 2 31 22 2" xfId="2536"/>
    <cellStyle name="Normal 2 31 22 2 2" xfId="2537"/>
    <cellStyle name="Normal 2 31 22 3" xfId="2538"/>
    <cellStyle name="Normal 2 31 23" xfId="2539"/>
    <cellStyle name="Normal 2 31 23 2" xfId="2540"/>
    <cellStyle name="Normal 2 31 23 2 2" xfId="2541"/>
    <cellStyle name="Normal 2 31 23 3" xfId="2542"/>
    <cellStyle name="Normal 2 31 24" xfId="2543"/>
    <cellStyle name="Normal 2 31 24 2" xfId="2544"/>
    <cellStyle name="Normal 2 31 25" xfId="2545"/>
    <cellStyle name="Normal 2 31 3" xfId="2546"/>
    <cellStyle name="Normal 2 31 3 2" xfId="2547"/>
    <cellStyle name="Normal 2 31 3 2 2" xfId="2548"/>
    <cellStyle name="Normal 2 31 3 3" xfId="2549"/>
    <cellStyle name="Normal 2 31 4" xfId="2550"/>
    <cellStyle name="Normal 2 31 4 2" xfId="2551"/>
    <cellStyle name="Normal 2 31 4 2 2" xfId="2552"/>
    <cellStyle name="Normal 2 31 4 3" xfId="2553"/>
    <cellStyle name="Normal 2 31 5" xfId="2554"/>
    <cellStyle name="Normal 2 31 5 2" xfId="2555"/>
    <cellStyle name="Normal 2 31 5 2 2" xfId="2556"/>
    <cellStyle name="Normal 2 31 5 3" xfId="2557"/>
    <cellStyle name="Normal 2 31 6" xfId="2558"/>
    <cellStyle name="Normal 2 31 6 2" xfId="2559"/>
    <cellStyle name="Normal 2 31 6 2 2" xfId="2560"/>
    <cellStyle name="Normal 2 31 6 3" xfId="2561"/>
    <cellStyle name="Normal 2 31 7" xfId="2562"/>
    <cellStyle name="Normal 2 31 7 2" xfId="2563"/>
    <cellStyle name="Normal 2 31 7 2 2" xfId="2564"/>
    <cellStyle name="Normal 2 31 7 3" xfId="2565"/>
    <cellStyle name="Normal 2 31 8" xfId="2566"/>
    <cellStyle name="Normal 2 31 8 2" xfId="2567"/>
    <cellStyle name="Normal 2 31 8 2 2" xfId="2568"/>
    <cellStyle name="Normal 2 31 8 3" xfId="2569"/>
    <cellStyle name="Normal 2 31 9" xfId="2570"/>
    <cellStyle name="Normal 2 31 9 2" xfId="2571"/>
    <cellStyle name="Normal 2 31 9 2 2" xfId="2572"/>
    <cellStyle name="Normal 2 31 9 3" xfId="2573"/>
    <cellStyle name="Normal 2 32" xfId="2574"/>
    <cellStyle name="Normal 2 32 10" xfId="2575"/>
    <cellStyle name="Normal 2 32 10 2" xfId="2576"/>
    <cellStyle name="Normal 2 32 10 2 2" xfId="2577"/>
    <cellStyle name="Normal 2 32 10 3" xfId="2578"/>
    <cellStyle name="Normal 2 32 11" xfId="2579"/>
    <cellStyle name="Normal 2 32 11 2" xfId="2580"/>
    <cellStyle name="Normal 2 32 11 2 2" xfId="2581"/>
    <cellStyle name="Normal 2 32 11 3" xfId="2582"/>
    <cellStyle name="Normal 2 32 12" xfId="2583"/>
    <cellStyle name="Normal 2 32 12 2" xfId="2584"/>
    <cellStyle name="Normal 2 32 12 2 2" xfId="2585"/>
    <cellStyle name="Normal 2 32 12 3" xfId="2586"/>
    <cellStyle name="Normal 2 32 13" xfId="2587"/>
    <cellStyle name="Normal 2 32 13 2" xfId="2588"/>
    <cellStyle name="Normal 2 32 13 2 2" xfId="2589"/>
    <cellStyle name="Normal 2 32 13 3" xfId="2590"/>
    <cellStyle name="Normal 2 32 14" xfId="2591"/>
    <cellStyle name="Normal 2 32 14 2" xfId="2592"/>
    <cellStyle name="Normal 2 32 14 2 2" xfId="2593"/>
    <cellStyle name="Normal 2 32 14 3" xfId="2594"/>
    <cellStyle name="Normal 2 32 15" xfId="2595"/>
    <cellStyle name="Normal 2 32 15 2" xfId="2596"/>
    <cellStyle name="Normal 2 32 15 2 2" xfId="2597"/>
    <cellStyle name="Normal 2 32 15 3" xfId="2598"/>
    <cellStyle name="Normal 2 32 16" xfId="2599"/>
    <cellStyle name="Normal 2 32 16 2" xfId="2600"/>
    <cellStyle name="Normal 2 32 16 2 2" xfId="2601"/>
    <cellStyle name="Normal 2 32 16 3" xfId="2602"/>
    <cellStyle name="Normal 2 32 17" xfId="2603"/>
    <cellStyle name="Normal 2 32 17 2" xfId="2604"/>
    <cellStyle name="Normal 2 32 17 2 2" xfId="2605"/>
    <cellStyle name="Normal 2 32 17 3" xfId="2606"/>
    <cellStyle name="Normal 2 32 18" xfId="2607"/>
    <cellStyle name="Normal 2 32 18 2" xfId="2608"/>
    <cellStyle name="Normal 2 32 18 2 2" xfId="2609"/>
    <cellStyle name="Normal 2 32 18 3" xfId="2610"/>
    <cellStyle name="Normal 2 32 19" xfId="2611"/>
    <cellStyle name="Normal 2 32 19 2" xfId="2612"/>
    <cellStyle name="Normal 2 32 19 2 2" xfId="2613"/>
    <cellStyle name="Normal 2 32 19 3" xfId="2614"/>
    <cellStyle name="Normal 2 32 2" xfId="2615"/>
    <cellStyle name="Normal 2 32 2 2" xfId="2616"/>
    <cellStyle name="Normal 2 32 2 2 2" xfId="2617"/>
    <cellStyle name="Normal 2 32 2 3" xfId="2618"/>
    <cellStyle name="Normal 2 32 20" xfId="2619"/>
    <cellStyle name="Normal 2 32 20 2" xfId="2620"/>
    <cellStyle name="Normal 2 32 20 2 2" xfId="2621"/>
    <cellStyle name="Normal 2 32 20 3" xfId="2622"/>
    <cellStyle name="Normal 2 32 21" xfId="2623"/>
    <cellStyle name="Normal 2 32 21 2" xfId="2624"/>
    <cellStyle name="Normal 2 32 21 2 2" xfId="2625"/>
    <cellStyle name="Normal 2 32 21 3" xfId="2626"/>
    <cellStyle name="Normal 2 32 22" xfId="2627"/>
    <cellStyle name="Normal 2 32 22 2" xfId="2628"/>
    <cellStyle name="Normal 2 32 22 2 2" xfId="2629"/>
    <cellStyle name="Normal 2 32 22 3" xfId="2630"/>
    <cellStyle name="Normal 2 32 23" xfId="2631"/>
    <cellStyle name="Normal 2 32 23 2" xfId="2632"/>
    <cellStyle name="Normal 2 32 23 2 2" xfId="2633"/>
    <cellStyle name="Normal 2 32 23 3" xfId="2634"/>
    <cellStyle name="Normal 2 32 24" xfId="2635"/>
    <cellStyle name="Normal 2 32 24 2" xfId="2636"/>
    <cellStyle name="Normal 2 32 25" xfId="2637"/>
    <cellStyle name="Normal 2 32 3" xfId="2638"/>
    <cellStyle name="Normal 2 32 3 2" xfId="2639"/>
    <cellStyle name="Normal 2 32 3 2 2" xfId="2640"/>
    <cellStyle name="Normal 2 32 3 3" xfId="2641"/>
    <cellStyle name="Normal 2 32 4" xfId="2642"/>
    <cellStyle name="Normal 2 32 4 2" xfId="2643"/>
    <cellStyle name="Normal 2 32 4 2 2" xfId="2644"/>
    <cellStyle name="Normal 2 32 4 3" xfId="2645"/>
    <cellStyle name="Normal 2 32 5" xfId="2646"/>
    <cellStyle name="Normal 2 32 5 2" xfId="2647"/>
    <cellStyle name="Normal 2 32 5 2 2" xfId="2648"/>
    <cellStyle name="Normal 2 32 5 3" xfId="2649"/>
    <cellStyle name="Normal 2 32 6" xfId="2650"/>
    <cellStyle name="Normal 2 32 6 2" xfId="2651"/>
    <cellStyle name="Normal 2 32 6 2 2" xfId="2652"/>
    <cellStyle name="Normal 2 32 6 3" xfId="2653"/>
    <cellStyle name="Normal 2 32 7" xfId="2654"/>
    <cellStyle name="Normal 2 32 7 2" xfId="2655"/>
    <cellStyle name="Normal 2 32 7 2 2" xfId="2656"/>
    <cellStyle name="Normal 2 32 7 3" xfId="2657"/>
    <cellStyle name="Normal 2 32 8" xfId="2658"/>
    <cellStyle name="Normal 2 32 8 2" xfId="2659"/>
    <cellStyle name="Normal 2 32 8 2 2" xfId="2660"/>
    <cellStyle name="Normal 2 32 8 3" xfId="2661"/>
    <cellStyle name="Normal 2 32 9" xfId="2662"/>
    <cellStyle name="Normal 2 32 9 2" xfId="2663"/>
    <cellStyle name="Normal 2 32 9 2 2" xfId="2664"/>
    <cellStyle name="Normal 2 32 9 3" xfId="2665"/>
    <cellStyle name="Normal 2 33" xfId="2666"/>
    <cellStyle name="Normal 2 33 10" xfId="2667"/>
    <cellStyle name="Normal 2 33 10 2" xfId="2668"/>
    <cellStyle name="Normal 2 33 10 2 2" xfId="2669"/>
    <cellStyle name="Normal 2 33 10 3" xfId="2670"/>
    <cellStyle name="Normal 2 33 11" xfId="2671"/>
    <cellStyle name="Normal 2 33 11 2" xfId="2672"/>
    <cellStyle name="Normal 2 33 11 2 2" xfId="2673"/>
    <cellStyle name="Normal 2 33 11 3" xfId="2674"/>
    <cellStyle name="Normal 2 33 12" xfId="2675"/>
    <cellStyle name="Normal 2 33 12 2" xfId="2676"/>
    <cellStyle name="Normal 2 33 12 2 2" xfId="2677"/>
    <cellStyle name="Normal 2 33 12 3" xfId="2678"/>
    <cellStyle name="Normal 2 33 13" xfId="2679"/>
    <cellStyle name="Normal 2 33 13 2" xfId="2680"/>
    <cellStyle name="Normal 2 33 13 2 2" xfId="2681"/>
    <cellStyle name="Normal 2 33 13 3" xfId="2682"/>
    <cellStyle name="Normal 2 33 14" xfId="2683"/>
    <cellStyle name="Normal 2 33 14 2" xfId="2684"/>
    <cellStyle name="Normal 2 33 14 2 2" xfId="2685"/>
    <cellStyle name="Normal 2 33 14 3" xfId="2686"/>
    <cellStyle name="Normal 2 33 15" xfId="2687"/>
    <cellStyle name="Normal 2 33 15 2" xfId="2688"/>
    <cellStyle name="Normal 2 33 15 2 2" xfId="2689"/>
    <cellStyle name="Normal 2 33 15 3" xfId="2690"/>
    <cellStyle name="Normal 2 33 16" xfId="2691"/>
    <cellStyle name="Normal 2 33 16 2" xfId="2692"/>
    <cellStyle name="Normal 2 33 16 2 2" xfId="2693"/>
    <cellStyle name="Normal 2 33 16 3" xfId="2694"/>
    <cellStyle name="Normal 2 33 17" xfId="2695"/>
    <cellStyle name="Normal 2 33 17 2" xfId="2696"/>
    <cellStyle name="Normal 2 33 17 2 2" xfId="2697"/>
    <cellStyle name="Normal 2 33 17 3" xfId="2698"/>
    <cellStyle name="Normal 2 33 18" xfId="2699"/>
    <cellStyle name="Normal 2 33 18 2" xfId="2700"/>
    <cellStyle name="Normal 2 33 18 2 2" xfId="2701"/>
    <cellStyle name="Normal 2 33 18 3" xfId="2702"/>
    <cellStyle name="Normal 2 33 19" xfId="2703"/>
    <cellStyle name="Normal 2 33 19 2" xfId="2704"/>
    <cellStyle name="Normal 2 33 19 2 2" xfId="2705"/>
    <cellStyle name="Normal 2 33 19 3" xfId="2706"/>
    <cellStyle name="Normal 2 33 2" xfId="2707"/>
    <cellStyle name="Normal 2 33 2 2" xfId="2708"/>
    <cellStyle name="Normal 2 33 2 2 2" xfId="2709"/>
    <cellStyle name="Normal 2 33 2 3" xfId="2710"/>
    <cellStyle name="Normal 2 33 20" xfId="2711"/>
    <cellStyle name="Normal 2 33 20 2" xfId="2712"/>
    <cellStyle name="Normal 2 33 20 2 2" xfId="2713"/>
    <cellStyle name="Normal 2 33 20 3" xfId="2714"/>
    <cellStyle name="Normal 2 33 21" xfId="2715"/>
    <cellStyle name="Normal 2 33 21 2" xfId="2716"/>
    <cellStyle name="Normal 2 33 21 2 2" xfId="2717"/>
    <cellStyle name="Normal 2 33 21 3" xfId="2718"/>
    <cellStyle name="Normal 2 33 22" xfId="2719"/>
    <cellStyle name="Normal 2 33 22 2" xfId="2720"/>
    <cellStyle name="Normal 2 33 22 2 2" xfId="2721"/>
    <cellStyle name="Normal 2 33 22 3" xfId="2722"/>
    <cellStyle name="Normal 2 33 23" xfId="2723"/>
    <cellStyle name="Normal 2 33 23 2" xfId="2724"/>
    <cellStyle name="Normal 2 33 23 2 2" xfId="2725"/>
    <cellStyle name="Normal 2 33 23 3" xfId="2726"/>
    <cellStyle name="Normal 2 33 24" xfId="2727"/>
    <cellStyle name="Normal 2 33 24 2" xfId="2728"/>
    <cellStyle name="Normal 2 33 25" xfId="2729"/>
    <cellStyle name="Normal 2 33 3" xfId="2730"/>
    <cellStyle name="Normal 2 33 3 2" xfId="2731"/>
    <cellStyle name="Normal 2 33 3 2 2" xfId="2732"/>
    <cellStyle name="Normal 2 33 3 3" xfId="2733"/>
    <cellStyle name="Normal 2 33 4" xfId="2734"/>
    <cellStyle name="Normal 2 33 4 2" xfId="2735"/>
    <cellStyle name="Normal 2 33 4 2 2" xfId="2736"/>
    <cellStyle name="Normal 2 33 4 3" xfId="2737"/>
    <cellStyle name="Normal 2 33 5" xfId="2738"/>
    <cellStyle name="Normal 2 33 5 2" xfId="2739"/>
    <cellStyle name="Normal 2 33 5 2 2" xfId="2740"/>
    <cellStyle name="Normal 2 33 5 3" xfId="2741"/>
    <cellStyle name="Normal 2 33 6" xfId="2742"/>
    <cellStyle name="Normal 2 33 6 2" xfId="2743"/>
    <cellStyle name="Normal 2 33 6 2 2" xfId="2744"/>
    <cellStyle name="Normal 2 33 6 3" xfId="2745"/>
    <cellStyle name="Normal 2 33 7" xfId="2746"/>
    <cellStyle name="Normal 2 33 7 2" xfId="2747"/>
    <cellStyle name="Normal 2 33 7 2 2" xfId="2748"/>
    <cellStyle name="Normal 2 33 7 3" xfId="2749"/>
    <cellStyle name="Normal 2 33 8" xfId="2750"/>
    <cellStyle name="Normal 2 33 8 2" xfId="2751"/>
    <cellStyle name="Normal 2 33 8 2 2" xfId="2752"/>
    <cellStyle name="Normal 2 33 8 3" xfId="2753"/>
    <cellStyle name="Normal 2 33 9" xfId="2754"/>
    <cellStyle name="Normal 2 33 9 2" xfId="2755"/>
    <cellStyle name="Normal 2 33 9 2 2" xfId="2756"/>
    <cellStyle name="Normal 2 33 9 3" xfId="2757"/>
    <cellStyle name="Normal 2 34" xfId="2758"/>
    <cellStyle name="Normal 2 34 10" xfId="2759"/>
    <cellStyle name="Normal 2 34 10 2" xfId="2760"/>
    <cellStyle name="Normal 2 34 10 2 2" xfId="2761"/>
    <cellStyle name="Normal 2 34 10 3" xfId="2762"/>
    <cellStyle name="Normal 2 34 11" xfId="2763"/>
    <cellStyle name="Normal 2 34 11 2" xfId="2764"/>
    <cellStyle name="Normal 2 34 11 2 2" xfId="2765"/>
    <cellStyle name="Normal 2 34 11 3" xfId="2766"/>
    <cellStyle name="Normal 2 34 12" xfId="2767"/>
    <cellStyle name="Normal 2 34 12 2" xfId="2768"/>
    <cellStyle name="Normal 2 34 12 2 2" xfId="2769"/>
    <cellStyle name="Normal 2 34 12 3" xfId="2770"/>
    <cellStyle name="Normal 2 34 13" xfId="2771"/>
    <cellStyle name="Normal 2 34 13 2" xfId="2772"/>
    <cellStyle name="Normal 2 34 13 2 2" xfId="2773"/>
    <cellStyle name="Normal 2 34 13 3" xfId="2774"/>
    <cellStyle name="Normal 2 34 14" xfId="2775"/>
    <cellStyle name="Normal 2 34 14 2" xfId="2776"/>
    <cellStyle name="Normal 2 34 14 2 2" xfId="2777"/>
    <cellStyle name="Normal 2 34 14 3" xfId="2778"/>
    <cellStyle name="Normal 2 34 15" xfId="2779"/>
    <cellStyle name="Normal 2 34 15 2" xfId="2780"/>
    <cellStyle name="Normal 2 34 15 2 2" xfId="2781"/>
    <cellStyle name="Normal 2 34 15 3" xfId="2782"/>
    <cellStyle name="Normal 2 34 16" xfId="2783"/>
    <cellStyle name="Normal 2 34 16 2" xfId="2784"/>
    <cellStyle name="Normal 2 34 16 2 2" xfId="2785"/>
    <cellStyle name="Normal 2 34 16 3" xfId="2786"/>
    <cellStyle name="Normal 2 34 17" xfId="2787"/>
    <cellStyle name="Normal 2 34 17 2" xfId="2788"/>
    <cellStyle name="Normal 2 34 17 2 2" xfId="2789"/>
    <cellStyle name="Normal 2 34 17 3" xfId="2790"/>
    <cellStyle name="Normal 2 34 18" xfId="2791"/>
    <cellStyle name="Normal 2 34 18 2" xfId="2792"/>
    <cellStyle name="Normal 2 34 18 2 2" xfId="2793"/>
    <cellStyle name="Normal 2 34 18 3" xfId="2794"/>
    <cellStyle name="Normal 2 34 19" xfId="2795"/>
    <cellStyle name="Normal 2 34 19 2" xfId="2796"/>
    <cellStyle name="Normal 2 34 19 2 2" xfId="2797"/>
    <cellStyle name="Normal 2 34 19 3" xfId="2798"/>
    <cellStyle name="Normal 2 34 2" xfId="2799"/>
    <cellStyle name="Normal 2 34 2 2" xfId="2800"/>
    <cellStyle name="Normal 2 34 2 2 2" xfId="2801"/>
    <cellStyle name="Normal 2 34 2 3" xfId="2802"/>
    <cellStyle name="Normal 2 34 20" xfId="2803"/>
    <cellStyle name="Normal 2 34 20 2" xfId="2804"/>
    <cellStyle name="Normal 2 34 20 2 2" xfId="2805"/>
    <cellStyle name="Normal 2 34 20 3" xfId="2806"/>
    <cellStyle name="Normal 2 34 21" xfId="2807"/>
    <cellStyle name="Normal 2 34 21 2" xfId="2808"/>
    <cellStyle name="Normal 2 34 21 2 2" xfId="2809"/>
    <cellStyle name="Normal 2 34 21 3" xfId="2810"/>
    <cellStyle name="Normal 2 34 22" xfId="2811"/>
    <cellStyle name="Normal 2 34 22 2" xfId="2812"/>
    <cellStyle name="Normal 2 34 22 2 2" xfId="2813"/>
    <cellStyle name="Normal 2 34 22 3" xfId="2814"/>
    <cellStyle name="Normal 2 34 23" xfId="2815"/>
    <cellStyle name="Normal 2 34 23 2" xfId="2816"/>
    <cellStyle name="Normal 2 34 23 2 2" xfId="2817"/>
    <cellStyle name="Normal 2 34 23 3" xfId="2818"/>
    <cellStyle name="Normal 2 34 24" xfId="2819"/>
    <cellStyle name="Normal 2 34 24 2" xfId="2820"/>
    <cellStyle name="Normal 2 34 25" xfId="2821"/>
    <cellStyle name="Normal 2 34 3" xfId="2822"/>
    <cellStyle name="Normal 2 34 3 2" xfId="2823"/>
    <cellStyle name="Normal 2 34 3 2 2" xfId="2824"/>
    <cellStyle name="Normal 2 34 3 3" xfId="2825"/>
    <cellStyle name="Normal 2 34 4" xfId="2826"/>
    <cellStyle name="Normal 2 34 4 2" xfId="2827"/>
    <cellStyle name="Normal 2 34 4 2 2" xfId="2828"/>
    <cellStyle name="Normal 2 34 4 3" xfId="2829"/>
    <cellStyle name="Normal 2 34 5" xfId="2830"/>
    <cellStyle name="Normal 2 34 5 2" xfId="2831"/>
    <cellStyle name="Normal 2 34 5 2 2" xfId="2832"/>
    <cellStyle name="Normal 2 34 5 3" xfId="2833"/>
    <cellStyle name="Normal 2 34 6" xfId="2834"/>
    <cellStyle name="Normal 2 34 6 2" xfId="2835"/>
    <cellStyle name="Normal 2 34 6 2 2" xfId="2836"/>
    <cellStyle name="Normal 2 34 6 3" xfId="2837"/>
    <cellStyle name="Normal 2 34 7" xfId="2838"/>
    <cellStyle name="Normal 2 34 7 2" xfId="2839"/>
    <cellStyle name="Normal 2 34 7 2 2" xfId="2840"/>
    <cellStyle name="Normal 2 34 7 3" xfId="2841"/>
    <cellStyle name="Normal 2 34 8" xfId="2842"/>
    <cellStyle name="Normal 2 34 8 2" xfId="2843"/>
    <cellStyle name="Normal 2 34 8 2 2" xfId="2844"/>
    <cellStyle name="Normal 2 34 8 3" xfId="2845"/>
    <cellStyle name="Normal 2 34 9" xfId="2846"/>
    <cellStyle name="Normal 2 34 9 2" xfId="2847"/>
    <cellStyle name="Normal 2 34 9 2 2" xfId="2848"/>
    <cellStyle name="Normal 2 34 9 3" xfId="2849"/>
    <cellStyle name="Normal 2 35" xfId="2850"/>
    <cellStyle name="Normal 2 35 10" xfId="2851"/>
    <cellStyle name="Normal 2 35 10 2" xfId="2852"/>
    <cellStyle name="Normal 2 35 10 2 2" xfId="2853"/>
    <cellStyle name="Normal 2 35 10 3" xfId="2854"/>
    <cellStyle name="Normal 2 35 11" xfId="2855"/>
    <cellStyle name="Normal 2 35 11 2" xfId="2856"/>
    <cellStyle name="Normal 2 35 11 2 2" xfId="2857"/>
    <cellStyle name="Normal 2 35 11 3" xfId="2858"/>
    <cellStyle name="Normal 2 35 12" xfId="2859"/>
    <cellStyle name="Normal 2 35 12 2" xfId="2860"/>
    <cellStyle name="Normal 2 35 12 2 2" xfId="2861"/>
    <cellStyle name="Normal 2 35 12 3" xfId="2862"/>
    <cellStyle name="Normal 2 35 13" xfId="2863"/>
    <cellStyle name="Normal 2 35 13 2" xfId="2864"/>
    <cellStyle name="Normal 2 35 13 2 2" xfId="2865"/>
    <cellStyle name="Normal 2 35 13 3" xfId="2866"/>
    <cellStyle name="Normal 2 35 14" xfId="2867"/>
    <cellStyle name="Normal 2 35 14 2" xfId="2868"/>
    <cellStyle name="Normal 2 35 14 2 2" xfId="2869"/>
    <cellStyle name="Normal 2 35 14 3" xfId="2870"/>
    <cellStyle name="Normal 2 35 15" xfId="2871"/>
    <cellStyle name="Normal 2 35 15 2" xfId="2872"/>
    <cellStyle name="Normal 2 35 15 2 2" xfId="2873"/>
    <cellStyle name="Normal 2 35 15 3" xfId="2874"/>
    <cellStyle name="Normal 2 35 16" xfId="2875"/>
    <cellStyle name="Normal 2 35 16 2" xfId="2876"/>
    <cellStyle name="Normal 2 35 16 2 2" xfId="2877"/>
    <cellStyle name="Normal 2 35 16 3" xfId="2878"/>
    <cellStyle name="Normal 2 35 17" xfId="2879"/>
    <cellStyle name="Normal 2 35 17 2" xfId="2880"/>
    <cellStyle name="Normal 2 35 17 2 2" xfId="2881"/>
    <cellStyle name="Normal 2 35 17 3" xfId="2882"/>
    <cellStyle name="Normal 2 35 18" xfId="2883"/>
    <cellStyle name="Normal 2 35 18 2" xfId="2884"/>
    <cellStyle name="Normal 2 35 18 2 2" xfId="2885"/>
    <cellStyle name="Normal 2 35 18 3" xfId="2886"/>
    <cellStyle name="Normal 2 35 19" xfId="2887"/>
    <cellStyle name="Normal 2 35 19 2" xfId="2888"/>
    <cellStyle name="Normal 2 35 19 2 2" xfId="2889"/>
    <cellStyle name="Normal 2 35 19 3" xfId="2890"/>
    <cellStyle name="Normal 2 35 2" xfId="2891"/>
    <cellStyle name="Normal 2 35 2 2" xfId="2892"/>
    <cellStyle name="Normal 2 35 2 2 2" xfId="2893"/>
    <cellStyle name="Normal 2 35 2 3" xfId="2894"/>
    <cellStyle name="Normal 2 35 20" xfId="2895"/>
    <cellStyle name="Normal 2 35 20 2" xfId="2896"/>
    <cellStyle name="Normal 2 35 20 2 2" xfId="2897"/>
    <cellStyle name="Normal 2 35 20 3" xfId="2898"/>
    <cellStyle name="Normal 2 35 21" xfId="2899"/>
    <cellStyle name="Normal 2 35 21 2" xfId="2900"/>
    <cellStyle name="Normal 2 35 21 2 2" xfId="2901"/>
    <cellStyle name="Normal 2 35 21 3" xfId="2902"/>
    <cellStyle name="Normal 2 35 22" xfId="2903"/>
    <cellStyle name="Normal 2 35 22 2" xfId="2904"/>
    <cellStyle name="Normal 2 35 22 2 2" xfId="2905"/>
    <cellStyle name="Normal 2 35 22 3" xfId="2906"/>
    <cellStyle name="Normal 2 35 23" xfId="2907"/>
    <cellStyle name="Normal 2 35 23 2" xfId="2908"/>
    <cellStyle name="Normal 2 35 23 2 2" xfId="2909"/>
    <cellStyle name="Normal 2 35 23 3" xfId="2910"/>
    <cellStyle name="Normal 2 35 24" xfId="2911"/>
    <cellStyle name="Normal 2 35 24 2" xfId="2912"/>
    <cellStyle name="Normal 2 35 25" xfId="2913"/>
    <cellStyle name="Normal 2 35 3" xfId="2914"/>
    <cellStyle name="Normal 2 35 3 2" xfId="2915"/>
    <cellStyle name="Normal 2 35 3 2 2" xfId="2916"/>
    <cellStyle name="Normal 2 35 3 3" xfId="2917"/>
    <cellStyle name="Normal 2 35 4" xfId="2918"/>
    <cellStyle name="Normal 2 35 4 2" xfId="2919"/>
    <cellStyle name="Normal 2 35 4 2 2" xfId="2920"/>
    <cellStyle name="Normal 2 35 4 3" xfId="2921"/>
    <cellStyle name="Normal 2 35 5" xfId="2922"/>
    <cellStyle name="Normal 2 35 5 2" xfId="2923"/>
    <cellStyle name="Normal 2 35 5 2 2" xfId="2924"/>
    <cellStyle name="Normal 2 35 5 3" xfId="2925"/>
    <cellStyle name="Normal 2 35 6" xfId="2926"/>
    <cellStyle name="Normal 2 35 6 2" xfId="2927"/>
    <cellStyle name="Normal 2 35 6 2 2" xfId="2928"/>
    <cellStyle name="Normal 2 35 6 3" xfId="2929"/>
    <cellStyle name="Normal 2 35 7" xfId="2930"/>
    <cellStyle name="Normal 2 35 7 2" xfId="2931"/>
    <cellStyle name="Normal 2 35 7 2 2" xfId="2932"/>
    <cellStyle name="Normal 2 35 7 3" xfId="2933"/>
    <cellStyle name="Normal 2 35 8" xfId="2934"/>
    <cellStyle name="Normal 2 35 8 2" xfId="2935"/>
    <cellStyle name="Normal 2 35 8 2 2" xfId="2936"/>
    <cellStyle name="Normal 2 35 8 3" xfId="2937"/>
    <cellStyle name="Normal 2 35 9" xfId="2938"/>
    <cellStyle name="Normal 2 35 9 2" xfId="2939"/>
    <cellStyle name="Normal 2 35 9 2 2" xfId="2940"/>
    <cellStyle name="Normal 2 35 9 3" xfId="2941"/>
    <cellStyle name="Normal 2 36" xfId="2942"/>
    <cellStyle name="Normal 2 36 10" xfId="2943"/>
    <cellStyle name="Normal 2 36 10 2" xfId="2944"/>
    <cellStyle name="Normal 2 36 10 2 2" xfId="2945"/>
    <cellStyle name="Normal 2 36 10 3" xfId="2946"/>
    <cellStyle name="Normal 2 36 11" xfId="2947"/>
    <cellStyle name="Normal 2 36 11 2" xfId="2948"/>
    <cellStyle name="Normal 2 36 11 2 2" xfId="2949"/>
    <cellStyle name="Normal 2 36 11 3" xfId="2950"/>
    <cellStyle name="Normal 2 36 12" xfId="2951"/>
    <cellStyle name="Normal 2 36 12 2" xfId="2952"/>
    <cellStyle name="Normal 2 36 12 2 2" xfId="2953"/>
    <cellStyle name="Normal 2 36 12 3" xfId="2954"/>
    <cellStyle name="Normal 2 36 13" xfId="2955"/>
    <cellStyle name="Normal 2 36 13 2" xfId="2956"/>
    <cellStyle name="Normal 2 36 13 2 2" xfId="2957"/>
    <cellStyle name="Normal 2 36 13 3" xfId="2958"/>
    <cellStyle name="Normal 2 36 14" xfId="2959"/>
    <cellStyle name="Normal 2 36 14 2" xfId="2960"/>
    <cellStyle name="Normal 2 36 14 2 2" xfId="2961"/>
    <cellStyle name="Normal 2 36 14 3" xfId="2962"/>
    <cellStyle name="Normal 2 36 15" xfId="2963"/>
    <cellStyle name="Normal 2 36 15 2" xfId="2964"/>
    <cellStyle name="Normal 2 36 15 2 2" xfId="2965"/>
    <cellStyle name="Normal 2 36 15 3" xfId="2966"/>
    <cellStyle name="Normal 2 36 16" xfId="2967"/>
    <cellStyle name="Normal 2 36 16 2" xfId="2968"/>
    <cellStyle name="Normal 2 36 16 2 2" xfId="2969"/>
    <cellStyle name="Normal 2 36 16 3" xfId="2970"/>
    <cellStyle name="Normal 2 36 17" xfId="2971"/>
    <cellStyle name="Normal 2 36 17 2" xfId="2972"/>
    <cellStyle name="Normal 2 36 17 2 2" xfId="2973"/>
    <cellStyle name="Normal 2 36 17 3" xfId="2974"/>
    <cellStyle name="Normal 2 36 18" xfId="2975"/>
    <cellStyle name="Normal 2 36 18 2" xfId="2976"/>
    <cellStyle name="Normal 2 36 18 2 2" xfId="2977"/>
    <cellStyle name="Normal 2 36 18 3" xfId="2978"/>
    <cellStyle name="Normal 2 36 19" xfId="2979"/>
    <cellStyle name="Normal 2 36 19 2" xfId="2980"/>
    <cellStyle name="Normal 2 36 19 2 2" xfId="2981"/>
    <cellStyle name="Normal 2 36 19 3" xfId="2982"/>
    <cellStyle name="Normal 2 36 2" xfId="2983"/>
    <cellStyle name="Normal 2 36 2 2" xfId="2984"/>
    <cellStyle name="Normal 2 36 2 2 2" xfId="2985"/>
    <cellStyle name="Normal 2 36 2 3" xfId="2986"/>
    <cellStyle name="Normal 2 36 20" xfId="2987"/>
    <cellStyle name="Normal 2 36 20 2" xfId="2988"/>
    <cellStyle name="Normal 2 36 20 2 2" xfId="2989"/>
    <cellStyle name="Normal 2 36 20 3" xfId="2990"/>
    <cellStyle name="Normal 2 36 21" xfId="2991"/>
    <cellStyle name="Normal 2 36 21 2" xfId="2992"/>
    <cellStyle name="Normal 2 36 21 2 2" xfId="2993"/>
    <cellStyle name="Normal 2 36 21 3" xfId="2994"/>
    <cellStyle name="Normal 2 36 22" xfId="2995"/>
    <cellStyle name="Normal 2 36 22 2" xfId="2996"/>
    <cellStyle name="Normal 2 36 22 2 2" xfId="2997"/>
    <cellStyle name="Normal 2 36 22 3" xfId="2998"/>
    <cellStyle name="Normal 2 36 23" xfId="2999"/>
    <cellStyle name="Normal 2 36 23 2" xfId="3000"/>
    <cellStyle name="Normal 2 36 23 2 2" xfId="3001"/>
    <cellStyle name="Normal 2 36 23 3" xfId="3002"/>
    <cellStyle name="Normal 2 36 24" xfId="3003"/>
    <cellStyle name="Normal 2 36 24 2" xfId="3004"/>
    <cellStyle name="Normal 2 36 25" xfId="3005"/>
    <cellStyle name="Normal 2 36 3" xfId="3006"/>
    <cellStyle name="Normal 2 36 3 2" xfId="3007"/>
    <cellStyle name="Normal 2 36 3 2 2" xfId="3008"/>
    <cellStyle name="Normal 2 36 3 3" xfId="3009"/>
    <cellStyle name="Normal 2 36 4" xfId="3010"/>
    <cellStyle name="Normal 2 36 4 2" xfId="3011"/>
    <cellStyle name="Normal 2 36 4 2 2" xfId="3012"/>
    <cellStyle name="Normal 2 36 4 3" xfId="3013"/>
    <cellStyle name="Normal 2 36 5" xfId="3014"/>
    <cellStyle name="Normal 2 36 5 2" xfId="3015"/>
    <cellStyle name="Normal 2 36 5 2 2" xfId="3016"/>
    <cellStyle name="Normal 2 36 5 3" xfId="3017"/>
    <cellStyle name="Normal 2 36 6" xfId="3018"/>
    <cellStyle name="Normal 2 36 6 2" xfId="3019"/>
    <cellStyle name="Normal 2 36 6 2 2" xfId="3020"/>
    <cellStyle name="Normal 2 36 6 3" xfId="3021"/>
    <cellStyle name="Normal 2 36 7" xfId="3022"/>
    <cellStyle name="Normal 2 36 7 2" xfId="3023"/>
    <cellStyle name="Normal 2 36 7 2 2" xfId="3024"/>
    <cellStyle name="Normal 2 36 7 3" xfId="3025"/>
    <cellStyle name="Normal 2 36 8" xfId="3026"/>
    <cellStyle name="Normal 2 36 8 2" xfId="3027"/>
    <cellStyle name="Normal 2 36 8 2 2" xfId="3028"/>
    <cellStyle name="Normal 2 36 8 3" xfId="3029"/>
    <cellStyle name="Normal 2 36 9" xfId="3030"/>
    <cellStyle name="Normal 2 36 9 2" xfId="3031"/>
    <cellStyle name="Normal 2 36 9 2 2" xfId="3032"/>
    <cellStyle name="Normal 2 36 9 3" xfId="3033"/>
    <cellStyle name="Normal 2 37" xfId="3034"/>
    <cellStyle name="Normal 2 37 10" xfId="3035"/>
    <cellStyle name="Normal 2 37 10 2" xfId="3036"/>
    <cellStyle name="Normal 2 37 10 2 2" xfId="3037"/>
    <cellStyle name="Normal 2 37 10 3" xfId="3038"/>
    <cellStyle name="Normal 2 37 11" xfId="3039"/>
    <cellStyle name="Normal 2 37 11 2" xfId="3040"/>
    <cellStyle name="Normal 2 37 11 2 2" xfId="3041"/>
    <cellStyle name="Normal 2 37 11 3" xfId="3042"/>
    <cellStyle name="Normal 2 37 12" xfId="3043"/>
    <cellStyle name="Normal 2 37 12 2" xfId="3044"/>
    <cellStyle name="Normal 2 37 12 2 2" xfId="3045"/>
    <cellStyle name="Normal 2 37 12 3" xfId="3046"/>
    <cellStyle name="Normal 2 37 13" xfId="3047"/>
    <cellStyle name="Normal 2 37 13 2" xfId="3048"/>
    <cellStyle name="Normal 2 37 13 2 2" xfId="3049"/>
    <cellStyle name="Normal 2 37 13 3" xfId="3050"/>
    <cellStyle name="Normal 2 37 14" xfId="3051"/>
    <cellStyle name="Normal 2 37 14 2" xfId="3052"/>
    <cellStyle name="Normal 2 37 14 2 2" xfId="3053"/>
    <cellStyle name="Normal 2 37 14 3" xfId="3054"/>
    <cellStyle name="Normal 2 37 15" xfId="3055"/>
    <cellStyle name="Normal 2 37 15 2" xfId="3056"/>
    <cellStyle name="Normal 2 37 15 2 2" xfId="3057"/>
    <cellStyle name="Normal 2 37 15 3" xfId="3058"/>
    <cellStyle name="Normal 2 37 16" xfId="3059"/>
    <cellStyle name="Normal 2 37 16 2" xfId="3060"/>
    <cellStyle name="Normal 2 37 16 2 2" xfId="3061"/>
    <cellStyle name="Normal 2 37 16 3" xfId="3062"/>
    <cellStyle name="Normal 2 37 17" xfId="3063"/>
    <cellStyle name="Normal 2 37 17 2" xfId="3064"/>
    <cellStyle name="Normal 2 37 17 2 2" xfId="3065"/>
    <cellStyle name="Normal 2 37 17 3" xfId="3066"/>
    <cellStyle name="Normal 2 37 18" xfId="3067"/>
    <cellStyle name="Normal 2 37 18 2" xfId="3068"/>
    <cellStyle name="Normal 2 37 18 2 2" xfId="3069"/>
    <cellStyle name="Normal 2 37 18 3" xfId="3070"/>
    <cellStyle name="Normal 2 37 19" xfId="3071"/>
    <cellStyle name="Normal 2 37 19 2" xfId="3072"/>
    <cellStyle name="Normal 2 37 19 2 2" xfId="3073"/>
    <cellStyle name="Normal 2 37 19 3" xfId="3074"/>
    <cellStyle name="Normal 2 37 2" xfId="3075"/>
    <cellStyle name="Normal 2 37 2 2" xfId="3076"/>
    <cellStyle name="Normal 2 37 2 2 2" xfId="3077"/>
    <cellStyle name="Normal 2 37 2 3" xfId="3078"/>
    <cellStyle name="Normal 2 37 20" xfId="3079"/>
    <cellStyle name="Normal 2 37 20 2" xfId="3080"/>
    <cellStyle name="Normal 2 37 20 2 2" xfId="3081"/>
    <cellStyle name="Normal 2 37 20 3" xfId="3082"/>
    <cellStyle name="Normal 2 37 21" xfId="3083"/>
    <cellStyle name="Normal 2 37 21 2" xfId="3084"/>
    <cellStyle name="Normal 2 37 21 2 2" xfId="3085"/>
    <cellStyle name="Normal 2 37 21 3" xfId="3086"/>
    <cellStyle name="Normal 2 37 22" xfId="3087"/>
    <cellStyle name="Normal 2 37 22 2" xfId="3088"/>
    <cellStyle name="Normal 2 37 22 2 2" xfId="3089"/>
    <cellStyle name="Normal 2 37 22 3" xfId="3090"/>
    <cellStyle name="Normal 2 37 23" xfId="3091"/>
    <cellStyle name="Normal 2 37 23 2" xfId="3092"/>
    <cellStyle name="Normal 2 37 23 2 2" xfId="3093"/>
    <cellStyle name="Normal 2 37 23 3" xfId="3094"/>
    <cellStyle name="Normal 2 37 24" xfId="3095"/>
    <cellStyle name="Normal 2 37 24 2" xfId="3096"/>
    <cellStyle name="Normal 2 37 25" xfId="3097"/>
    <cellStyle name="Normal 2 37 3" xfId="3098"/>
    <cellStyle name="Normal 2 37 3 2" xfId="3099"/>
    <cellStyle name="Normal 2 37 3 2 2" xfId="3100"/>
    <cellStyle name="Normal 2 37 3 3" xfId="3101"/>
    <cellStyle name="Normal 2 37 4" xfId="3102"/>
    <cellStyle name="Normal 2 37 4 2" xfId="3103"/>
    <cellStyle name="Normal 2 37 4 2 2" xfId="3104"/>
    <cellStyle name="Normal 2 37 4 3" xfId="3105"/>
    <cellStyle name="Normal 2 37 5" xfId="3106"/>
    <cellStyle name="Normal 2 37 5 2" xfId="3107"/>
    <cellStyle name="Normal 2 37 5 2 2" xfId="3108"/>
    <cellStyle name="Normal 2 37 5 3" xfId="3109"/>
    <cellStyle name="Normal 2 37 6" xfId="3110"/>
    <cellStyle name="Normal 2 37 6 2" xfId="3111"/>
    <cellStyle name="Normal 2 37 6 2 2" xfId="3112"/>
    <cellStyle name="Normal 2 37 6 3" xfId="3113"/>
    <cellStyle name="Normal 2 37 7" xfId="3114"/>
    <cellStyle name="Normal 2 37 7 2" xfId="3115"/>
    <cellStyle name="Normal 2 37 7 2 2" xfId="3116"/>
    <cellStyle name="Normal 2 37 7 3" xfId="3117"/>
    <cellStyle name="Normal 2 37 8" xfId="3118"/>
    <cellStyle name="Normal 2 37 8 2" xfId="3119"/>
    <cellStyle name="Normal 2 37 8 2 2" xfId="3120"/>
    <cellStyle name="Normal 2 37 8 3" xfId="3121"/>
    <cellStyle name="Normal 2 37 9" xfId="3122"/>
    <cellStyle name="Normal 2 37 9 2" xfId="3123"/>
    <cellStyle name="Normal 2 37 9 2 2" xfId="3124"/>
    <cellStyle name="Normal 2 37 9 3" xfId="3125"/>
    <cellStyle name="Normal 2 38" xfId="3126"/>
    <cellStyle name="Normal 2 38 10" xfId="3127"/>
    <cellStyle name="Normal 2 38 10 2" xfId="3128"/>
    <cellStyle name="Normal 2 38 10 2 2" xfId="3129"/>
    <cellStyle name="Normal 2 38 10 3" xfId="3130"/>
    <cellStyle name="Normal 2 38 11" xfId="3131"/>
    <cellStyle name="Normal 2 38 11 2" xfId="3132"/>
    <cellStyle name="Normal 2 38 11 2 2" xfId="3133"/>
    <cellStyle name="Normal 2 38 11 3" xfId="3134"/>
    <cellStyle name="Normal 2 38 12" xfId="3135"/>
    <cellStyle name="Normal 2 38 12 2" xfId="3136"/>
    <cellStyle name="Normal 2 38 12 2 2" xfId="3137"/>
    <cellStyle name="Normal 2 38 12 3" xfId="3138"/>
    <cellStyle name="Normal 2 38 13" xfId="3139"/>
    <cellStyle name="Normal 2 38 13 2" xfId="3140"/>
    <cellStyle name="Normal 2 38 13 2 2" xfId="3141"/>
    <cellStyle name="Normal 2 38 13 3" xfId="3142"/>
    <cellStyle name="Normal 2 38 14" xfId="3143"/>
    <cellStyle name="Normal 2 38 14 2" xfId="3144"/>
    <cellStyle name="Normal 2 38 14 2 2" xfId="3145"/>
    <cellStyle name="Normal 2 38 14 3" xfId="3146"/>
    <cellStyle name="Normal 2 38 15" xfId="3147"/>
    <cellStyle name="Normal 2 38 15 2" xfId="3148"/>
    <cellStyle name="Normal 2 38 15 2 2" xfId="3149"/>
    <cellStyle name="Normal 2 38 15 3" xfId="3150"/>
    <cellStyle name="Normal 2 38 16" xfId="3151"/>
    <cellStyle name="Normal 2 38 16 2" xfId="3152"/>
    <cellStyle name="Normal 2 38 16 2 2" xfId="3153"/>
    <cellStyle name="Normal 2 38 16 3" xfId="3154"/>
    <cellStyle name="Normal 2 38 17" xfId="3155"/>
    <cellStyle name="Normal 2 38 17 2" xfId="3156"/>
    <cellStyle name="Normal 2 38 17 2 2" xfId="3157"/>
    <cellStyle name="Normal 2 38 17 3" xfId="3158"/>
    <cellStyle name="Normal 2 38 18" xfId="3159"/>
    <cellStyle name="Normal 2 38 18 2" xfId="3160"/>
    <cellStyle name="Normal 2 38 18 2 2" xfId="3161"/>
    <cellStyle name="Normal 2 38 18 3" xfId="3162"/>
    <cellStyle name="Normal 2 38 19" xfId="3163"/>
    <cellStyle name="Normal 2 38 19 2" xfId="3164"/>
    <cellStyle name="Normal 2 38 19 2 2" xfId="3165"/>
    <cellStyle name="Normal 2 38 19 3" xfId="3166"/>
    <cellStyle name="Normal 2 38 2" xfId="3167"/>
    <cellStyle name="Normal 2 38 2 2" xfId="3168"/>
    <cellStyle name="Normal 2 38 2 2 2" xfId="3169"/>
    <cellStyle name="Normal 2 38 2 3" xfId="3170"/>
    <cellStyle name="Normal 2 38 20" xfId="3171"/>
    <cellStyle name="Normal 2 38 20 2" xfId="3172"/>
    <cellStyle name="Normal 2 38 20 2 2" xfId="3173"/>
    <cellStyle name="Normal 2 38 20 3" xfId="3174"/>
    <cellStyle name="Normal 2 38 21" xfId="3175"/>
    <cellStyle name="Normal 2 38 21 2" xfId="3176"/>
    <cellStyle name="Normal 2 38 21 2 2" xfId="3177"/>
    <cellStyle name="Normal 2 38 21 3" xfId="3178"/>
    <cellStyle name="Normal 2 38 22" xfId="3179"/>
    <cellStyle name="Normal 2 38 22 2" xfId="3180"/>
    <cellStyle name="Normal 2 38 22 2 2" xfId="3181"/>
    <cellStyle name="Normal 2 38 22 3" xfId="3182"/>
    <cellStyle name="Normal 2 38 23" xfId="3183"/>
    <cellStyle name="Normal 2 38 23 2" xfId="3184"/>
    <cellStyle name="Normal 2 38 23 2 2" xfId="3185"/>
    <cellStyle name="Normal 2 38 23 3" xfId="3186"/>
    <cellStyle name="Normal 2 38 24" xfId="3187"/>
    <cellStyle name="Normal 2 38 24 2" xfId="3188"/>
    <cellStyle name="Normal 2 38 25" xfId="3189"/>
    <cellStyle name="Normal 2 38 3" xfId="3190"/>
    <cellStyle name="Normal 2 38 3 2" xfId="3191"/>
    <cellStyle name="Normal 2 38 3 2 2" xfId="3192"/>
    <cellStyle name="Normal 2 38 3 3" xfId="3193"/>
    <cellStyle name="Normal 2 38 4" xfId="3194"/>
    <cellStyle name="Normal 2 38 4 2" xfId="3195"/>
    <cellStyle name="Normal 2 38 4 2 2" xfId="3196"/>
    <cellStyle name="Normal 2 38 4 3" xfId="3197"/>
    <cellStyle name="Normal 2 38 5" xfId="3198"/>
    <cellStyle name="Normal 2 38 5 2" xfId="3199"/>
    <cellStyle name="Normal 2 38 5 2 2" xfId="3200"/>
    <cellStyle name="Normal 2 38 5 3" xfId="3201"/>
    <cellStyle name="Normal 2 38 6" xfId="3202"/>
    <cellStyle name="Normal 2 38 6 2" xfId="3203"/>
    <cellStyle name="Normal 2 38 6 2 2" xfId="3204"/>
    <cellStyle name="Normal 2 38 6 3" xfId="3205"/>
    <cellStyle name="Normal 2 38 7" xfId="3206"/>
    <cellStyle name="Normal 2 38 7 2" xfId="3207"/>
    <cellStyle name="Normal 2 38 7 2 2" xfId="3208"/>
    <cellStyle name="Normal 2 38 7 3" xfId="3209"/>
    <cellStyle name="Normal 2 38 8" xfId="3210"/>
    <cellStyle name="Normal 2 38 8 2" xfId="3211"/>
    <cellStyle name="Normal 2 38 8 2 2" xfId="3212"/>
    <cellStyle name="Normal 2 38 8 3" xfId="3213"/>
    <cellStyle name="Normal 2 38 9" xfId="3214"/>
    <cellStyle name="Normal 2 38 9 2" xfId="3215"/>
    <cellStyle name="Normal 2 38 9 2 2" xfId="3216"/>
    <cellStyle name="Normal 2 38 9 3" xfId="3217"/>
    <cellStyle name="Normal 2 39" xfId="3218"/>
    <cellStyle name="Normal 2 39 10" xfId="3219"/>
    <cellStyle name="Normal 2 39 10 2" xfId="3220"/>
    <cellStyle name="Normal 2 39 10 2 2" xfId="3221"/>
    <cellStyle name="Normal 2 39 10 3" xfId="3222"/>
    <cellStyle name="Normal 2 39 11" xfId="3223"/>
    <cellStyle name="Normal 2 39 11 2" xfId="3224"/>
    <cellStyle name="Normal 2 39 11 2 2" xfId="3225"/>
    <cellStyle name="Normal 2 39 11 3" xfId="3226"/>
    <cellStyle name="Normal 2 39 12" xfId="3227"/>
    <cellStyle name="Normal 2 39 12 2" xfId="3228"/>
    <cellStyle name="Normal 2 39 12 2 2" xfId="3229"/>
    <cellStyle name="Normal 2 39 12 3" xfId="3230"/>
    <cellStyle name="Normal 2 39 13" xfId="3231"/>
    <cellStyle name="Normal 2 39 13 2" xfId="3232"/>
    <cellStyle name="Normal 2 39 13 2 2" xfId="3233"/>
    <cellStyle name="Normal 2 39 13 3" xfId="3234"/>
    <cellStyle name="Normal 2 39 14" xfId="3235"/>
    <cellStyle name="Normal 2 39 14 2" xfId="3236"/>
    <cellStyle name="Normal 2 39 14 2 2" xfId="3237"/>
    <cellStyle name="Normal 2 39 14 3" xfId="3238"/>
    <cellStyle name="Normal 2 39 15" xfId="3239"/>
    <cellStyle name="Normal 2 39 15 2" xfId="3240"/>
    <cellStyle name="Normal 2 39 15 2 2" xfId="3241"/>
    <cellStyle name="Normal 2 39 15 3" xfId="3242"/>
    <cellStyle name="Normal 2 39 16" xfId="3243"/>
    <cellStyle name="Normal 2 39 16 2" xfId="3244"/>
    <cellStyle name="Normal 2 39 16 2 2" xfId="3245"/>
    <cellStyle name="Normal 2 39 16 3" xfId="3246"/>
    <cellStyle name="Normal 2 39 17" xfId="3247"/>
    <cellStyle name="Normal 2 39 17 2" xfId="3248"/>
    <cellStyle name="Normal 2 39 17 2 2" xfId="3249"/>
    <cellStyle name="Normal 2 39 17 3" xfId="3250"/>
    <cellStyle name="Normal 2 39 18" xfId="3251"/>
    <cellStyle name="Normal 2 39 18 2" xfId="3252"/>
    <cellStyle name="Normal 2 39 18 2 2" xfId="3253"/>
    <cellStyle name="Normal 2 39 18 3" xfId="3254"/>
    <cellStyle name="Normal 2 39 19" xfId="3255"/>
    <cellStyle name="Normal 2 39 19 2" xfId="3256"/>
    <cellStyle name="Normal 2 39 19 2 2" xfId="3257"/>
    <cellStyle name="Normal 2 39 19 3" xfId="3258"/>
    <cellStyle name="Normal 2 39 2" xfId="3259"/>
    <cellStyle name="Normal 2 39 2 2" xfId="3260"/>
    <cellStyle name="Normal 2 39 2 2 2" xfId="3261"/>
    <cellStyle name="Normal 2 39 2 3" xfId="3262"/>
    <cellStyle name="Normal 2 39 20" xfId="3263"/>
    <cellStyle name="Normal 2 39 20 2" xfId="3264"/>
    <cellStyle name="Normal 2 39 20 2 2" xfId="3265"/>
    <cellStyle name="Normal 2 39 20 3" xfId="3266"/>
    <cellStyle name="Normal 2 39 21" xfId="3267"/>
    <cellStyle name="Normal 2 39 21 2" xfId="3268"/>
    <cellStyle name="Normal 2 39 21 2 2" xfId="3269"/>
    <cellStyle name="Normal 2 39 21 3" xfId="3270"/>
    <cellStyle name="Normal 2 39 22" xfId="3271"/>
    <cellStyle name="Normal 2 39 22 2" xfId="3272"/>
    <cellStyle name="Normal 2 39 22 2 2" xfId="3273"/>
    <cellStyle name="Normal 2 39 22 3" xfId="3274"/>
    <cellStyle name="Normal 2 39 23" xfId="3275"/>
    <cellStyle name="Normal 2 39 23 2" xfId="3276"/>
    <cellStyle name="Normal 2 39 23 2 2" xfId="3277"/>
    <cellStyle name="Normal 2 39 23 3" xfId="3278"/>
    <cellStyle name="Normal 2 39 24" xfId="3279"/>
    <cellStyle name="Normal 2 39 24 2" xfId="3280"/>
    <cellStyle name="Normal 2 39 25" xfId="3281"/>
    <cellStyle name="Normal 2 39 3" xfId="3282"/>
    <cellStyle name="Normal 2 39 3 2" xfId="3283"/>
    <cellStyle name="Normal 2 39 3 2 2" xfId="3284"/>
    <cellStyle name="Normal 2 39 3 3" xfId="3285"/>
    <cellStyle name="Normal 2 39 4" xfId="3286"/>
    <cellStyle name="Normal 2 39 4 2" xfId="3287"/>
    <cellStyle name="Normal 2 39 4 2 2" xfId="3288"/>
    <cellStyle name="Normal 2 39 4 3" xfId="3289"/>
    <cellStyle name="Normal 2 39 5" xfId="3290"/>
    <cellStyle name="Normal 2 39 5 2" xfId="3291"/>
    <cellStyle name="Normal 2 39 5 2 2" xfId="3292"/>
    <cellStyle name="Normal 2 39 5 3" xfId="3293"/>
    <cellStyle name="Normal 2 39 6" xfId="3294"/>
    <cellStyle name="Normal 2 39 6 2" xfId="3295"/>
    <cellStyle name="Normal 2 39 6 2 2" xfId="3296"/>
    <cellStyle name="Normal 2 39 6 3" xfId="3297"/>
    <cellStyle name="Normal 2 39 7" xfId="3298"/>
    <cellStyle name="Normal 2 39 7 2" xfId="3299"/>
    <cellStyle name="Normal 2 39 7 2 2" xfId="3300"/>
    <cellStyle name="Normal 2 39 7 3" xfId="3301"/>
    <cellStyle name="Normal 2 39 8" xfId="3302"/>
    <cellStyle name="Normal 2 39 8 2" xfId="3303"/>
    <cellStyle name="Normal 2 39 8 2 2" xfId="3304"/>
    <cellStyle name="Normal 2 39 8 3" xfId="3305"/>
    <cellStyle name="Normal 2 39 9" xfId="3306"/>
    <cellStyle name="Normal 2 39 9 2" xfId="3307"/>
    <cellStyle name="Normal 2 39 9 2 2" xfId="3308"/>
    <cellStyle name="Normal 2 39 9 3" xfId="3309"/>
    <cellStyle name="Normal 2 4" xfId="233"/>
    <cellStyle name="Normal 2 4 2" xfId="234"/>
    <cellStyle name="Normal 2 4 2 2" xfId="235"/>
    <cellStyle name="Normal 2 4 2 3" xfId="236"/>
    <cellStyle name="Normal 2 4 2 4" xfId="237"/>
    <cellStyle name="Normal 2 4 3" xfId="238"/>
    <cellStyle name="Normal 2 4 3 2" xfId="3310"/>
    <cellStyle name="Normal 2 4 4" xfId="3311"/>
    <cellStyle name="Normal 2 4 5" xfId="3312"/>
    <cellStyle name="Normal 2 4 6" xfId="3313"/>
    <cellStyle name="Normal 2 40" xfId="3314"/>
    <cellStyle name="Normal 2 40 2" xfId="3315"/>
    <cellStyle name="Normal 2 40 2 2" xfId="3316"/>
    <cellStyle name="Normal 2 40 3" xfId="3317"/>
    <cellStyle name="Normal 2 41" xfId="3318"/>
    <cellStyle name="Normal 2 41 2" xfId="3319"/>
    <cellStyle name="Normal 2 41 2 2" xfId="3320"/>
    <cellStyle name="Normal 2 41 3" xfId="3321"/>
    <cellStyle name="Normal 2 42" xfId="3322"/>
    <cellStyle name="Normal 2 42 2" xfId="3323"/>
    <cellStyle name="Normal 2 42 2 2" xfId="3324"/>
    <cellStyle name="Normal 2 42 3" xfId="3325"/>
    <cellStyle name="Normal 2 43" xfId="3326"/>
    <cellStyle name="Normal 2 43 2" xfId="3327"/>
    <cellStyle name="Normal 2 43 2 2" xfId="3328"/>
    <cellStyle name="Normal 2 43 3" xfId="3329"/>
    <cellStyle name="Normal 2 44" xfId="3330"/>
    <cellStyle name="Normal 2 44 2" xfId="3331"/>
    <cellStyle name="Normal 2 44 2 2" xfId="3332"/>
    <cellStyle name="Normal 2 44 3" xfId="3333"/>
    <cellStyle name="Normal 2 45" xfId="3334"/>
    <cellStyle name="Normal 2 45 2" xfId="3335"/>
    <cellStyle name="Normal 2 45 2 2" xfId="3336"/>
    <cellStyle name="Normal 2 45 3" xfId="3337"/>
    <cellStyle name="Normal 2 46" xfId="3338"/>
    <cellStyle name="Normal 2 46 2" xfId="3339"/>
    <cellStyle name="Normal 2 46 2 2" xfId="3340"/>
    <cellStyle name="Normal 2 46 3" xfId="3341"/>
    <cellStyle name="Normal 2 47" xfId="3342"/>
    <cellStyle name="Normal 2 47 2" xfId="3343"/>
    <cellStyle name="Normal 2 47 2 2" xfId="3344"/>
    <cellStyle name="Normal 2 47 3" xfId="3345"/>
    <cellStyle name="Normal 2 48" xfId="3346"/>
    <cellStyle name="Normal 2 48 2" xfId="3347"/>
    <cellStyle name="Normal 2 48 2 2" xfId="3348"/>
    <cellStyle name="Normal 2 48 3" xfId="3349"/>
    <cellStyle name="Normal 2 49" xfId="3350"/>
    <cellStyle name="Normal 2 49 2" xfId="3351"/>
    <cellStyle name="Normal 2 49 2 2" xfId="3352"/>
    <cellStyle name="Normal 2 49 3" xfId="3353"/>
    <cellStyle name="Normal 2 5" xfId="239"/>
    <cellStyle name="Normal 2 5 10" xfId="3354"/>
    <cellStyle name="Normal 2 5 10 2" xfId="3355"/>
    <cellStyle name="Normal 2 5 10 2 2" xfId="3356"/>
    <cellStyle name="Normal 2 5 10 3" xfId="3357"/>
    <cellStyle name="Normal 2 5 11" xfId="3358"/>
    <cellStyle name="Normal 2 5 11 2" xfId="3359"/>
    <cellStyle name="Normal 2 5 11 2 2" xfId="3360"/>
    <cellStyle name="Normal 2 5 11 3" xfId="3361"/>
    <cellStyle name="Normal 2 5 12" xfId="3362"/>
    <cellStyle name="Normal 2 5 12 2" xfId="3363"/>
    <cellStyle name="Normal 2 5 12 2 2" xfId="3364"/>
    <cellStyle name="Normal 2 5 12 3" xfId="3365"/>
    <cellStyle name="Normal 2 5 13" xfId="3366"/>
    <cellStyle name="Normal 2 5 13 2" xfId="3367"/>
    <cellStyle name="Normal 2 5 13 2 2" xfId="3368"/>
    <cellStyle name="Normal 2 5 13 3" xfId="3369"/>
    <cellStyle name="Normal 2 5 14" xfId="3370"/>
    <cellStyle name="Normal 2 5 14 2" xfId="3371"/>
    <cellStyle name="Normal 2 5 14 2 2" xfId="3372"/>
    <cellStyle name="Normal 2 5 14 3" xfId="3373"/>
    <cellStyle name="Normal 2 5 15" xfId="3374"/>
    <cellStyle name="Normal 2 5 15 2" xfId="3375"/>
    <cellStyle name="Normal 2 5 15 2 2" xfId="3376"/>
    <cellStyle name="Normal 2 5 15 3" xfId="3377"/>
    <cellStyle name="Normal 2 5 16" xfId="3378"/>
    <cellStyle name="Normal 2 5 16 2" xfId="3379"/>
    <cellStyle name="Normal 2 5 16 2 2" xfId="3380"/>
    <cellStyle name="Normal 2 5 16 3" xfId="3381"/>
    <cellStyle name="Normal 2 5 17" xfId="3382"/>
    <cellStyle name="Normal 2 5 17 2" xfId="3383"/>
    <cellStyle name="Normal 2 5 17 2 2" xfId="3384"/>
    <cellStyle name="Normal 2 5 17 3" xfId="3385"/>
    <cellStyle name="Normal 2 5 18" xfId="3386"/>
    <cellStyle name="Normal 2 5 18 2" xfId="3387"/>
    <cellStyle name="Normal 2 5 18 2 2" xfId="3388"/>
    <cellStyle name="Normal 2 5 18 3" xfId="3389"/>
    <cellStyle name="Normal 2 5 19" xfId="3390"/>
    <cellStyle name="Normal 2 5 19 2" xfId="3391"/>
    <cellStyle name="Normal 2 5 19 2 2" xfId="3392"/>
    <cellStyle name="Normal 2 5 19 3" xfId="3393"/>
    <cellStyle name="Normal 2 5 2" xfId="450"/>
    <cellStyle name="Normal 2 5 2 10" xfId="3394"/>
    <cellStyle name="Normal 2 5 2 10 2" xfId="3395"/>
    <cellStyle name="Normal 2 5 2 10 2 2" xfId="3396"/>
    <cellStyle name="Normal 2 5 2 10 3" xfId="3397"/>
    <cellStyle name="Normal 2 5 2 11" xfId="3398"/>
    <cellStyle name="Normal 2 5 2 11 2" xfId="3399"/>
    <cellStyle name="Normal 2 5 2 11 2 2" xfId="3400"/>
    <cellStyle name="Normal 2 5 2 11 3" xfId="3401"/>
    <cellStyle name="Normal 2 5 2 12" xfId="3402"/>
    <cellStyle name="Normal 2 5 2 12 2" xfId="3403"/>
    <cellStyle name="Normal 2 5 2 12 2 2" xfId="3404"/>
    <cellStyle name="Normal 2 5 2 12 3" xfId="3405"/>
    <cellStyle name="Normal 2 5 2 13" xfId="3406"/>
    <cellStyle name="Normal 2 5 2 13 2" xfId="3407"/>
    <cellStyle name="Normal 2 5 2 13 2 2" xfId="3408"/>
    <cellStyle name="Normal 2 5 2 13 3" xfId="3409"/>
    <cellStyle name="Normal 2 5 2 14" xfId="3410"/>
    <cellStyle name="Normal 2 5 2 14 2" xfId="3411"/>
    <cellStyle name="Normal 2 5 2 14 2 2" xfId="3412"/>
    <cellStyle name="Normal 2 5 2 14 3" xfId="3413"/>
    <cellStyle name="Normal 2 5 2 15" xfId="3414"/>
    <cellStyle name="Normal 2 5 2 15 2" xfId="3415"/>
    <cellStyle name="Normal 2 5 2 15 2 2" xfId="3416"/>
    <cellStyle name="Normal 2 5 2 15 3" xfId="3417"/>
    <cellStyle name="Normal 2 5 2 16" xfId="3418"/>
    <cellStyle name="Normal 2 5 2 16 2" xfId="3419"/>
    <cellStyle name="Normal 2 5 2 16 2 2" xfId="3420"/>
    <cellStyle name="Normal 2 5 2 16 3" xfId="3421"/>
    <cellStyle name="Normal 2 5 2 17" xfId="3422"/>
    <cellStyle name="Normal 2 5 2 17 2" xfId="3423"/>
    <cellStyle name="Normal 2 5 2 17 2 2" xfId="3424"/>
    <cellStyle name="Normal 2 5 2 17 3" xfId="3425"/>
    <cellStyle name="Normal 2 5 2 18" xfId="3426"/>
    <cellStyle name="Normal 2 5 2 18 2" xfId="3427"/>
    <cellStyle name="Normal 2 5 2 18 2 2" xfId="3428"/>
    <cellStyle name="Normal 2 5 2 18 3" xfId="3429"/>
    <cellStyle name="Normal 2 5 2 19" xfId="3430"/>
    <cellStyle name="Normal 2 5 2 19 2" xfId="3431"/>
    <cellStyle name="Normal 2 5 2 19 2 2" xfId="3432"/>
    <cellStyle name="Normal 2 5 2 19 3" xfId="3433"/>
    <cellStyle name="Normal 2 5 2 2" xfId="3434"/>
    <cellStyle name="Normal 2 5 2 2 10" xfId="3435"/>
    <cellStyle name="Normal 2 5 2 2 10 2" xfId="3436"/>
    <cellStyle name="Normal 2 5 2 2 10 2 2" xfId="3437"/>
    <cellStyle name="Normal 2 5 2 2 10 3" xfId="3438"/>
    <cellStyle name="Normal 2 5 2 2 11" xfId="3439"/>
    <cellStyle name="Normal 2 5 2 2 11 2" xfId="3440"/>
    <cellStyle name="Normal 2 5 2 2 11 2 2" xfId="3441"/>
    <cellStyle name="Normal 2 5 2 2 11 3" xfId="3442"/>
    <cellStyle name="Normal 2 5 2 2 12" xfId="3443"/>
    <cellStyle name="Normal 2 5 2 2 12 2" xfId="3444"/>
    <cellStyle name="Normal 2 5 2 2 12 2 2" xfId="3445"/>
    <cellStyle name="Normal 2 5 2 2 12 3" xfId="3446"/>
    <cellStyle name="Normal 2 5 2 2 13" xfId="3447"/>
    <cellStyle name="Normal 2 5 2 2 13 2" xfId="3448"/>
    <cellStyle name="Normal 2 5 2 2 13 2 2" xfId="3449"/>
    <cellStyle name="Normal 2 5 2 2 13 3" xfId="3450"/>
    <cellStyle name="Normal 2 5 2 2 14" xfId="3451"/>
    <cellStyle name="Normal 2 5 2 2 14 2" xfId="3452"/>
    <cellStyle name="Normal 2 5 2 2 14 2 2" xfId="3453"/>
    <cellStyle name="Normal 2 5 2 2 14 3" xfId="3454"/>
    <cellStyle name="Normal 2 5 2 2 15" xfId="3455"/>
    <cellStyle name="Normal 2 5 2 2 15 2" xfId="3456"/>
    <cellStyle name="Normal 2 5 2 2 15 2 2" xfId="3457"/>
    <cellStyle name="Normal 2 5 2 2 15 3" xfId="3458"/>
    <cellStyle name="Normal 2 5 2 2 16" xfId="3459"/>
    <cellStyle name="Normal 2 5 2 2 16 2" xfId="3460"/>
    <cellStyle name="Normal 2 5 2 2 16 2 2" xfId="3461"/>
    <cellStyle name="Normal 2 5 2 2 16 3" xfId="3462"/>
    <cellStyle name="Normal 2 5 2 2 17" xfId="3463"/>
    <cellStyle name="Normal 2 5 2 2 17 2" xfId="3464"/>
    <cellStyle name="Normal 2 5 2 2 17 2 2" xfId="3465"/>
    <cellStyle name="Normal 2 5 2 2 17 3" xfId="3466"/>
    <cellStyle name="Normal 2 5 2 2 18" xfId="3467"/>
    <cellStyle name="Normal 2 5 2 2 18 2" xfId="3468"/>
    <cellStyle name="Normal 2 5 2 2 18 2 2" xfId="3469"/>
    <cellStyle name="Normal 2 5 2 2 18 3" xfId="3470"/>
    <cellStyle name="Normal 2 5 2 2 19" xfId="3471"/>
    <cellStyle name="Normal 2 5 2 2 19 2" xfId="3472"/>
    <cellStyle name="Normal 2 5 2 2 19 2 2" xfId="3473"/>
    <cellStyle name="Normal 2 5 2 2 19 3" xfId="3474"/>
    <cellStyle name="Normal 2 5 2 2 2" xfId="3475"/>
    <cellStyle name="Normal 2 5 2 2 2 2" xfId="3476"/>
    <cellStyle name="Normal 2 5 2 2 2 2 2" xfId="3477"/>
    <cellStyle name="Normal 2 5 2 2 2 3" xfId="3478"/>
    <cellStyle name="Normal 2 5 2 2 20" xfId="3479"/>
    <cellStyle name="Normal 2 5 2 2 20 2" xfId="3480"/>
    <cellStyle name="Normal 2 5 2 2 20 2 2" xfId="3481"/>
    <cellStyle name="Normal 2 5 2 2 20 3" xfId="3482"/>
    <cellStyle name="Normal 2 5 2 2 21" xfId="3483"/>
    <cellStyle name="Normal 2 5 2 2 21 2" xfId="3484"/>
    <cellStyle name="Normal 2 5 2 2 21 2 2" xfId="3485"/>
    <cellStyle name="Normal 2 5 2 2 21 3" xfId="3486"/>
    <cellStyle name="Normal 2 5 2 2 22" xfId="3487"/>
    <cellStyle name="Normal 2 5 2 2 22 2" xfId="3488"/>
    <cellStyle name="Normal 2 5 2 2 22 2 2" xfId="3489"/>
    <cellStyle name="Normal 2 5 2 2 22 3" xfId="3490"/>
    <cellStyle name="Normal 2 5 2 2 23" xfId="3491"/>
    <cellStyle name="Normal 2 5 2 2 23 2" xfId="3492"/>
    <cellStyle name="Normal 2 5 2 2 23 2 2" xfId="3493"/>
    <cellStyle name="Normal 2 5 2 2 23 3" xfId="3494"/>
    <cellStyle name="Normal 2 5 2 2 24" xfId="3495"/>
    <cellStyle name="Normal 2 5 2 2 24 2" xfId="3496"/>
    <cellStyle name="Normal 2 5 2 2 24 2 2" xfId="3497"/>
    <cellStyle name="Normal 2 5 2 2 24 3" xfId="3498"/>
    <cellStyle name="Normal 2 5 2 2 25" xfId="3499"/>
    <cellStyle name="Normal 2 5 2 2 25 2" xfId="3500"/>
    <cellStyle name="Normal 2 5 2 2 25 2 2" xfId="3501"/>
    <cellStyle name="Normal 2 5 2 2 25 3" xfId="3502"/>
    <cellStyle name="Normal 2 5 2 2 26" xfId="3503"/>
    <cellStyle name="Normal 2 5 2 2 26 2" xfId="3504"/>
    <cellStyle name="Normal 2 5 2 2 26 2 2" xfId="3505"/>
    <cellStyle name="Normal 2 5 2 2 26 3" xfId="3506"/>
    <cellStyle name="Normal 2 5 2 2 27" xfId="3507"/>
    <cellStyle name="Normal 2 5 2 2 27 2" xfId="3508"/>
    <cellStyle name="Normal 2 5 2 2 27 2 2" xfId="3509"/>
    <cellStyle name="Normal 2 5 2 2 27 3" xfId="3510"/>
    <cellStyle name="Normal 2 5 2 2 28" xfId="3511"/>
    <cellStyle name="Normal 2 5 2 2 28 2" xfId="3512"/>
    <cellStyle name="Normal 2 5 2 2 28 2 2" xfId="3513"/>
    <cellStyle name="Normal 2 5 2 2 28 3" xfId="3514"/>
    <cellStyle name="Normal 2 5 2 2 29" xfId="3515"/>
    <cellStyle name="Normal 2 5 2 2 29 2" xfId="3516"/>
    <cellStyle name="Normal 2 5 2 2 29 2 2" xfId="3517"/>
    <cellStyle name="Normal 2 5 2 2 29 3" xfId="3518"/>
    <cellStyle name="Normal 2 5 2 2 3" xfId="3519"/>
    <cellStyle name="Normal 2 5 2 2 3 2" xfId="3520"/>
    <cellStyle name="Normal 2 5 2 2 3 2 2" xfId="3521"/>
    <cellStyle name="Normal 2 5 2 2 3 3" xfId="3522"/>
    <cellStyle name="Normal 2 5 2 2 30" xfId="3523"/>
    <cellStyle name="Normal 2 5 2 2 30 2" xfId="3524"/>
    <cellStyle name="Normal 2 5 2 2 30 2 2" xfId="3525"/>
    <cellStyle name="Normal 2 5 2 2 30 3" xfId="3526"/>
    <cellStyle name="Normal 2 5 2 2 31" xfId="3527"/>
    <cellStyle name="Normal 2 5 2 2 31 2" xfId="3528"/>
    <cellStyle name="Normal 2 5 2 2 31 2 2" xfId="3529"/>
    <cellStyle name="Normal 2 5 2 2 31 3" xfId="3530"/>
    <cellStyle name="Normal 2 5 2 2 32" xfId="3531"/>
    <cellStyle name="Normal 2 5 2 2 32 2" xfId="3532"/>
    <cellStyle name="Normal 2 5 2 2 32 2 2" xfId="3533"/>
    <cellStyle name="Normal 2 5 2 2 32 3" xfId="3534"/>
    <cellStyle name="Normal 2 5 2 2 33" xfId="3535"/>
    <cellStyle name="Normal 2 5 2 2 33 2" xfId="3536"/>
    <cellStyle name="Normal 2 5 2 2 33 2 2" xfId="3537"/>
    <cellStyle name="Normal 2 5 2 2 33 3" xfId="3538"/>
    <cellStyle name="Normal 2 5 2 2 34" xfId="3539"/>
    <cellStyle name="Normal 2 5 2 2 34 2" xfId="3540"/>
    <cellStyle name="Normal 2 5 2 2 34 2 2" xfId="3541"/>
    <cellStyle name="Normal 2 5 2 2 34 3" xfId="3542"/>
    <cellStyle name="Normal 2 5 2 2 35" xfId="3543"/>
    <cellStyle name="Normal 2 5 2 2 35 2" xfId="3544"/>
    <cellStyle name="Normal 2 5 2 2 35 2 2" xfId="3545"/>
    <cellStyle name="Normal 2 5 2 2 35 3" xfId="3546"/>
    <cellStyle name="Normal 2 5 2 2 36" xfId="3547"/>
    <cellStyle name="Normal 2 5 2 2 36 2" xfId="3548"/>
    <cellStyle name="Normal 2 5 2 2 36 2 2" xfId="3549"/>
    <cellStyle name="Normal 2 5 2 2 36 3" xfId="3550"/>
    <cellStyle name="Normal 2 5 2 2 37" xfId="3551"/>
    <cellStyle name="Normal 2 5 2 2 37 2" xfId="3552"/>
    <cellStyle name="Normal 2 5 2 2 37 2 2" xfId="3553"/>
    <cellStyle name="Normal 2 5 2 2 37 3" xfId="3554"/>
    <cellStyle name="Normal 2 5 2 2 38" xfId="3555"/>
    <cellStyle name="Normal 2 5 2 2 38 2" xfId="3556"/>
    <cellStyle name="Normal 2 5 2 2 38 2 2" xfId="3557"/>
    <cellStyle name="Normal 2 5 2 2 38 3" xfId="3558"/>
    <cellStyle name="Normal 2 5 2 2 39" xfId="3559"/>
    <cellStyle name="Normal 2 5 2 2 39 2" xfId="3560"/>
    <cellStyle name="Normal 2 5 2 2 39 2 2" xfId="3561"/>
    <cellStyle name="Normal 2 5 2 2 39 3" xfId="3562"/>
    <cellStyle name="Normal 2 5 2 2 4" xfId="3563"/>
    <cellStyle name="Normal 2 5 2 2 4 2" xfId="3564"/>
    <cellStyle name="Normal 2 5 2 2 4 2 2" xfId="3565"/>
    <cellStyle name="Normal 2 5 2 2 4 3" xfId="3566"/>
    <cellStyle name="Normal 2 5 2 2 40" xfId="3567"/>
    <cellStyle name="Normal 2 5 2 2 40 2" xfId="3568"/>
    <cellStyle name="Normal 2 5 2 2 40 2 2" xfId="3569"/>
    <cellStyle name="Normal 2 5 2 2 40 3" xfId="3570"/>
    <cellStyle name="Normal 2 5 2 2 41" xfId="3571"/>
    <cellStyle name="Normal 2 5 2 2 41 2" xfId="3572"/>
    <cellStyle name="Normal 2 5 2 2 41 2 2" xfId="3573"/>
    <cellStyle name="Normal 2 5 2 2 41 3" xfId="3574"/>
    <cellStyle name="Normal 2 5 2 2 42" xfId="3575"/>
    <cellStyle name="Normal 2 5 2 2 42 2" xfId="3576"/>
    <cellStyle name="Normal 2 5 2 2 42 2 2" xfId="3577"/>
    <cellStyle name="Normal 2 5 2 2 42 3" xfId="3578"/>
    <cellStyle name="Normal 2 5 2 2 43" xfId="3579"/>
    <cellStyle name="Normal 2 5 2 2 43 2" xfId="3580"/>
    <cellStyle name="Normal 2 5 2 2 43 2 2" xfId="3581"/>
    <cellStyle name="Normal 2 5 2 2 43 3" xfId="3582"/>
    <cellStyle name="Normal 2 5 2 2 44" xfId="3583"/>
    <cellStyle name="Normal 2 5 2 2 44 2" xfId="3584"/>
    <cellStyle name="Normal 2 5 2 2 44 2 2" xfId="3585"/>
    <cellStyle name="Normal 2 5 2 2 44 3" xfId="3586"/>
    <cellStyle name="Normal 2 5 2 2 45" xfId="3587"/>
    <cellStyle name="Normal 2 5 2 2 45 2" xfId="3588"/>
    <cellStyle name="Normal 2 5 2 2 45 2 2" xfId="3589"/>
    <cellStyle name="Normal 2 5 2 2 45 3" xfId="3590"/>
    <cellStyle name="Normal 2 5 2 2 46" xfId="3591"/>
    <cellStyle name="Normal 2 5 2 2 46 2" xfId="3592"/>
    <cellStyle name="Normal 2 5 2 2 46 2 2" xfId="3593"/>
    <cellStyle name="Normal 2 5 2 2 46 3" xfId="3594"/>
    <cellStyle name="Normal 2 5 2 2 47" xfId="3595"/>
    <cellStyle name="Normal 2 5 2 2 47 2" xfId="3596"/>
    <cellStyle name="Normal 2 5 2 2 47 2 2" xfId="3597"/>
    <cellStyle name="Normal 2 5 2 2 47 3" xfId="3598"/>
    <cellStyle name="Normal 2 5 2 2 48" xfId="3599"/>
    <cellStyle name="Normal 2 5 2 2 48 2" xfId="3600"/>
    <cellStyle name="Normal 2 5 2 2 48 2 2" xfId="3601"/>
    <cellStyle name="Normal 2 5 2 2 48 3" xfId="3602"/>
    <cellStyle name="Normal 2 5 2 2 49" xfId="3603"/>
    <cellStyle name="Normal 2 5 2 2 49 2" xfId="3604"/>
    <cellStyle name="Normal 2 5 2 2 49 2 2" xfId="3605"/>
    <cellStyle name="Normal 2 5 2 2 49 3" xfId="3606"/>
    <cellStyle name="Normal 2 5 2 2 5" xfId="3607"/>
    <cellStyle name="Normal 2 5 2 2 5 2" xfId="3608"/>
    <cellStyle name="Normal 2 5 2 2 5 2 2" xfId="3609"/>
    <cellStyle name="Normal 2 5 2 2 5 3" xfId="3610"/>
    <cellStyle name="Normal 2 5 2 2 50" xfId="3611"/>
    <cellStyle name="Normal 2 5 2 2 50 2" xfId="3612"/>
    <cellStyle name="Normal 2 5 2 2 50 2 2" xfId="3613"/>
    <cellStyle name="Normal 2 5 2 2 50 3" xfId="3614"/>
    <cellStyle name="Normal 2 5 2 2 51" xfId="3615"/>
    <cellStyle name="Normal 2 5 2 2 51 2" xfId="3616"/>
    <cellStyle name="Normal 2 5 2 2 51 2 2" xfId="3617"/>
    <cellStyle name="Normal 2 5 2 2 51 3" xfId="3618"/>
    <cellStyle name="Normal 2 5 2 2 52" xfId="3619"/>
    <cellStyle name="Normal 2 5 2 2 52 2" xfId="3620"/>
    <cellStyle name="Normal 2 5 2 2 52 2 2" xfId="3621"/>
    <cellStyle name="Normal 2 5 2 2 52 3" xfId="3622"/>
    <cellStyle name="Normal 2 5 2 2 53" xfId="3623"/>
    <cellStyle name="Normal 2 5 2 2 53 2" xfId="3624"/>
    <cellStyle name="Normal 2 5 2 2 53 2 2" xfId="3625"/>
    <cellStyle name="Normal 2 5 2 2 53 3" xfId="3626"/>
    <cellStyle name="Normal 2 5 2 2 54" xfId="3627"/>
    <cellStyle name="Normal 2 5 2 2 54 2" xfId="3628"/>
    <cellStyle name="Normal 2 5 2 2 54 2 2" xfId="3629"/>
    <cellStyle name="Normal 2 5 2 2 54 3" xfId="3630"/>
    <cellStyle name="Normal 2 5 2 2 55" xfId="3631"/>
    <cellStyle name="Normal 2 5 2 2 55 2" xfId="3632"/>
    <cellStyle name="Normal 2 5 2 2 55 2 2" xfId="3633"/>
    <cellStyle name="Normal 2 5 2 2 55 3" xfId="3634"/>
    <cellStyle name="Normal 2 5 2 2 56" xfId="3635"/>
    <cellStyle name="Normal 2 5 2 2 56 2" xfId="3636"/>
    <cellStyle name="Normal 2 5 2 2 57" xfId="3637"/>
    <cellStyle name="Normal 2 5 2 2 6" xfId="3638"/>
    <cellStyle name="Normal 2 5 2 2 6 2" xfId="3639"/>
    <cellStyle name="Normal 2 5 2 2 6 2 2" xfId="3640"/>
    <cellStyle name="Normal 2 5 2 2 6 3" xfId="3641"/>
    <cellStyle name="Normal 2 5 2 2 7" xfId="3642"/>
    <cellStyle name="Normal 2 5 2 2 7 2" xfId="3643"/>
    <cellStyle name="Normal 2 5 2 2 7 2 2" xfId="3644"/>
    <cellStyle name="Normal 2 5 2 2 7 3" xfId="3645"/>
    <cellStyle name="Normal 2 5 2 2 8" xfId="3646"/>
    <cellStyle name="Normal 2 5 2 2 8 2" xfId="3647"/>
    <cellStyle name="Normal 2 5 2 2 8 2 2" xfId="3648"/>
    <cellStyle name="Normal 2 5 2 2 8 3" xfId="3649"/>
    <cellStyle name="Normal 2 5 2 2 9" xfId="3650"/>
    <cellStyle name="Normal 2 5 2 2 9 2" xfId="3651"/>
    <cellStyle name="Normal 2 5 2 2 9 2 2" xfId="3652"/>
    <cellStyle name="Normal 2 5 2 2 9 3" xfId="3653"/>
    <cellStyle name="Normal 2 5 2 20" xfId="3654"/>
    <cellStyle name="Normal 2 5 2 20 2" xfId="3655"/>
    <cellStyle name="Normal 2 5 2 20 2 2" xfId="3656"/>
    <cellStyle name="Normal 2 5 2 20 3" xfId="3657"/>
    <cellStyle name="Normal 2 5 2 21" xfId="3658"/>
    <cellStyle name="Normal 2 5 2 21 2" xfId="3659"/>
    <cellStyle name="Normal 2 5 2 21 2 2" xfId="3660"/>
    <cellStyle name="Normal 2 5 2 21 3" xfId="3661"/>
    <cellStyle name="Normal 2 5 2 22" xfId="3662"/>
    <cellStyle name="Normal 2 5 2 22 2" xfId="3663"/>
    <cellStyle name="Normal 2 5 2 22 2 2" xfId="3664"/>
    <cellStyle name="Normal 2 5 2 22 3" xfId="3665"/>
    <cellStyle name="Normal 2 5 2 23" xfId="3666"/>
    <cellStyle name="Normal 2 5 2 23 2" xfId="3667"/>
    <cellStyle name="Normal 2 5 2 23 2 2" xfId="3668"/>
    <cellStyle name="Normal 2 5 2 23 3" xfId="3669"/>
    <cellStyle name="Normal 2 5 2 24" xfId="3670"/>
    <cellStyle name="Normal 2 5 2 24 2" xfId="3671"/>
    <cellStyle name="Normal 2 5 2 24 2 2" xfId="3672"/>
    <cellStyle name="Normal 2 5 2 24 3" xfId="3673"/>
    <cellStyle name="Normal 2 5 2 25" xfId="3674"/>
    <cellStyle name="Normal 2 5 2 25 2" xfId="3675"/>
    <cellStyle name="Normal 2 5 2 25 2 2" xfId="3676"/>
    <cellStyle name="Normal 2 5 2 25 3" xfId="3677"/>
    <cellStyle name="Normal 2 5 2 26" xfId="3678"/>
    <cellStyle name="Normal 2 5 2 26 2" xfId="3679"/>
    <cellStyle name="Normal 2 5 2 26 2 2" xfId="3680"/>
    <cellStyle name="Normal 2 5 2 26 3" xfId="3681"/>
    <cellStyle name="Normal 2 5 2 27" xfId="3682"/>
    <cellStyle name="Normal 2 5 2 27 2" xfId="3683"/>
    <cellStyle name="Normal 2 5 2 27 2 2" xfId="3684"/>
    <cellStyle name="Normal 2 5 2 27 3" xfId="3685"/>
    <cellStyle name="Normal 2 5 2 28" xfId="3686"/>
    <cellStyle name="Normal 2 5 2 28 2" xfId="3687"/>
    <cellStyle name="Normal 2 5 2 28 2 2" xfId="3688"/>
    <cellStyle name="Normal 2 5 2 28 3" xfId="3689"/>
    <cellStyle name="Normal 2 5 2 29" xfId="3690"/>
    <cellStyle name="Normal 2 5 2 29 2" xfId="3691"/>
    <cellStyle name="Normal 2 5 2 29 2 2" xfId="3692"/>
    <cellStyle name="Normal 2 5 2 29 3" xfId="3693"/>
    <cellStyle name="Normal 2 5 2 3" xfId="3694"/>
    <cellStyle name="Normal 2 5 2 3 2" xfId="3695"/>
    <cellStyle name="Normal 2 5 2 3 2 2" xfId="3696"/>
    <cellStyle name="Normal 2 5 2 3 3" xfId="3697"/>
    <cellStyle name="Normal 2 5 2 30" xfId="3698"/>
    <cellStyle name="Normal 2 5 2 30 2" xfId="3699"/>
    <cellStyle name="Normal 2 5 2 30 2 2" xfId="3700"/>
    <cellStyle name="Normal 2 5 2 30 3" xfId="3701"/>
    <cellStyle name="Normal 2 5 2 31" xfId="3702"/>
    <cellStyle name="Normal 2 5 2 31 2" xfId="3703"/>
    <cellStyle name="Normal 2 5 2 31 2 2" xfId="3704"/>
    <cellStyle name="Normal 2 5 2 31 3" xfId="3705"/>
    <cellStyle name="Normal 2 5 2 32" xfId="3706"/>
    <cellStyle name="Normal 2 5 2 32 2" xfId="3707"/>
    <cellStyle name="Normal 2 5 2 32 2 2" xfId="3708"/>
    <cellStyle name="Normal 2 5 2 32 3" xfId="3709"/>
    <cellStyle name="Normal 2 5 2 33" xfId="3710"/>
    <cellStyle name="Normal 2 5 2 33 2" xfId="3711"/>
    <cellStyle name="Normal 2 5 2 33 2 2" xfId="3712"/>
    <cellStyle name="Normal 2 5 2 33 3" xfId="3713"/>
    <cellStyle name="Normal 2 5 2 34" xfId="3714"/>
    <cellStyle name="Normal 2 5 2 34 2" xfId="3715"/>
    <cellStyle name="Normal 2 5 2 35" xfId="3716"/>
    <cellStyle name="Normal 2 5 2 4" xfId="3717"/>
    <cellStyle name="Normal 2 5 2 4 2" xfId="3718"/>
    <cellStyle name="Normal 2 5 2 4 2 2" xfId="3719"/>
    <cellStyle name="Normal 2 5 2 4 3" xfId="3720"/>
    <cellStyle name="Normal 2 5 2 5" xfId="3721"/>
    <cellStyle name="Normal 2 5 2 5 2" xfId="3722"/>
    <cellStyle name="Normal 2 5 2 5 2 2" xfId="3723"/>
    <cellStyle name="Normal 2 5 2 5 3" xfId="3724"/>
    <cellStyle name="Normal 2 5 2 6" xfId="3725"/>
    <cellStyle name="Normal 2 5 2 6 2" xfId="3726"/>
    <cellStyle name="Normal 2 5 2 6 2 2" xfId="3727"/>
    <cellStyle name="Normal 2 5 2 6 3" xfId="3728"/>
    <cellStyle name="Normal 2 5 2 7" xfId="3729"/>
    <cellStyle name="Normal 2 5 2 7 2" xfId="3730"/>
    <cellStyle name="Normal 2 5 2 7 2 2" xfId="3731"/>
    <cellStyle name="Normal 2 5 2 7 3" xfId="3732"/>
    <cellStyle name="Normal 2 5 2 8" xfId="3733"/>
    <cellStyle name="Normal 2 5 2 8 2" xfId="3734"/>
    <cellStyle name="Normal 2 5 2 8 2 2" xfId="3735"/>
    <cellStyle name="Normal 2 5 2 8 3" xfId="3736"/>
    <cellStyle name="Normal 2 5 2 9" xfId="3737"/>
    <cellStyle name="Normal 2 5 2 9 2" xfId="3738"/>
    <cellStyle name="Normal 2 5 2 9 2 2" xfId="3739"/>
    <cellStyle name="Normal 2 5 2 9 3" xfId="3740"/>
    <cellStyle name="Normal 2 5 20" xfId="3741"/>
    <cellStyle name="Normal 2 5 20 2" xfId="3742"/>
    <cellStyle name="Normal 2 5 20 2 2" xfId="3743"/>
    <cellStyle name="Normal 2 5 20 3" xfId="3744"/>
    <cellStyle name="Normal 2 5 21" xfId="3745"/>
    <cellStyle name="Normal 2 5 21 2" xfId="3746"/>
    <cellStyle name="Normal 2 5 21 2 2" xfId="3747"/>
    <cellStyle name="Normal 2 5 21 3" xfId="3748"/>
    <cellStyle name="Normal 2 5 22" xfId="3749"/>
    <cellStyle name="Normal 2 5 22 2" xfId="3750"/>
    <cellStyle name="Normal 2 5 22 2 2" xfId="3751"/>
    <cellStyle name="Normal 2 5 22 3" xfId="3752"/>
    <cellStyle name="Normal 2 5 23" xfId="3753"/>
    <cellStyle name="Normal 2 5 23 2" xfId="3754"/>
    <cellStyle name="Normal 2 5 23 2 2" xfId="3755"/>
    <cellStyle name="Normal 2 5 23 3" xfId="3756"/>
    <cellStyle name="Normal 2 5 24" xfId="3757"/>
    <cellStyle name="Normal 2 5 24 2" xfId="3758"/>
    <cellStyle name="Normal 2 5 24 2 2" xfId="3759"/>
    <cellStyle name="Normal 2 5 24 3" xfId="3760"/>
    <cellStyle name="Normal 2 5 25" xfId="3761"/>
    <cellStyle name="Normal 2 5 25 2" xfId="3762"/>
    <cellStyle name="Normal 2 5 25 2 2" xfId="3763"/>
    <cellStyle name="Normal 2 5 25 3" xfId="3764"/>
    <cellStyle name="Normal 2 5 26" xfId="3765"/>
    <cellStyle name="Normal 2 5 26 2" xfId="3766"/>
    <cellStyle name="Normal 2 5 26 2 2" xfId="3767"/>
    <cellStyle name="Normal 2 5 26 3" xfId="3768"/>
    <cellStyle name="Normal 2 5 27" xfId="3769"/>
    <cellStyle name="Normal 2 5 27 2" xfId="3770"/>
    <cellStyle name="Normal 2 5 27 2 2" xfId="3771"/>
    <cellStyle name="Normal 2 5 27 3" xfId="3772"/>
    <cellStyle name="Normal 2 5 28" xfId="3773"/>
    <cellStyle name="Normal 2 5 28 2" xfId="3774"/>
    <cellStyle name="Normal 2 5 28 2 2" xfId="3775"/>
    <cellStyle name="Normal 2 5 28 3" xfId="3776"/>
    <cellStyle name="Normal 2 5 29" xfId="3777"/>
    <cellStyle name="Normal 2 5 29 2" xfId="3778"/>
    <cellStyle name="Normal 2 5 29 2 2" xfId="3779"/>
    <cellStyle name="Normal 2 5 29 3" xfId="3780"/>
    <cellStyle name="Normal 2 5 3" xfId="3781"/>
    <cellStyle name="Normal 2 5 3 2" xfId="3782"/>
    <cellStyle name="Normal 2 5 3 2 2" xfId="3783"/>
    <cellStyle name="Normal 2 5 3 3" xfId="3784"/>
    <cellStyle name="Normal 2 5 30" xfId="3785"/>
    <cellStyle name="Normal 2 5 30 2" xfId="3786"/>
    <cellStyle name="Normal 2 5 30 2 2" xfId="3787"/>
    <cellStyle name="Normal 2 5 30 3" xfId="3788"/>
    <cellStyle name="Normal 2 5 31" xfId="3789"/>
    <cellStyle name="Normal 2 5 31 2" xfId="3790"/>
    <cellStyle name="Normal 2 5 31 2 2" xfId="3791"/>
    <cellStyle name="Normal 2 5 31 3" xfId="3792"/>
    <cellStyle name="Normal 2 5 32" xfId="3793"/>
    <cellStyle name="Normal 2 5 32 2" xfId="3794"/>
    <cellStyle name="Normal 2 5 32 2 2" xfId="3795"/>
    <cellStyle name="Normal 2 5 32 3" xfId="3796"/>
    <cellStyle name="Normal 2 5 33" xfId="3797"/>
    <cellStyle name="Normal 2 5 33 2" xfId="3798"/>
    <cellStyle name="Normal 2 5 33 2 2" xfId="3799"/>
    <cellStyle name="Normal 2 5 33 3" xfId="3800"/>
    <cellStyle name="Normal 2 5 34" xfId="3801"/>
    <cellStyle name="Normal 2 5 34 2" xfId="3802"/>
    <cellStyle name="Normal 2 5 34 2 2" xfId="3803"/>
    <cellStyle name="Normal 2 5 34 3" xfId="3804"/>
    <cellStyle name="Normal 2 5 35" xfId="3805"/>
    <cellStyle name="Normal 2 5 35 2" xfId="3806"/>
    <cellStyle name="Normal 2 5 35 2 2" xfId="3807"/>
    <cellStyle name="Normal 2 5 35 3" xfId="3808"/>
    <cellStyle name="Normal 2 5 36" xfId="3809"/>
    <cellStyle name="Normal 2 5 36 2" xfId="3810"/>
    <cellStyle name="Normal 2 5 36 2 2" xfId="3811"/>
    <cellStyle name="Normal 2 5 36 3" xfId="3812"/>
    <cellStyle name="Normal 2 5 37" xfId="3813"/>
    <cellStyle name="Normal 2 5 37 2" xfId="3814"/>
    <cellStyle name="Normal 2 5 37 2 2" xfId="3815"/>
    <cellStyle name="Normal 2 5 37 3" xfId="3816"/>
    <cellStyle name="Normal 2 5 38" xfId="3817"/>
    <cellStyle name="Normal 2 5 38 2" xfId="3818"/>
    <cellStyle name="Normal 2 5 38 2 2" xfId="3819"/>
    <cellStyle name="Normal 2 5 38 3" xfId="3820"/>
    <cellStyle name="Normal 2 5 39" xfId="3821"/>
    <cellStyle name="Normal 2 5 39 2" xfId="3822"/>
    <cellStyle name="Normal 2 5 39 2 2" xfId="3823"/>
    <cellStyle name="Normal 2 5 39 3" xfId="3824"/>
    <cellStyle name="Normal 2 5 4" xfId="3825"/>
    <cellStyle name="Normal 2 5 4 2" xfId="3826"/>
    <cellStyle name="Normal 2 5 4 2 2" xfId="3827"/>
    <cellStyle name="Normal 2 5 4 3" xfId="3828"/>
    <cellStyle name="Normal 2 5 40" xfId="3829"/>
    <cellStyle name="Normal 2 5 40 2" xfId="3830"/>
    <cellStyle name="Normal 2 5 40 2 2" xfId="3831"/>
    <cellStyle name="Normal 2 5 40 3" xfId="3832"/>
    <cellStyle name="Normal 2 5 41" xfId="3833"/>
    <cellStyle name="Normal 2 5 41 2" xfId="3834"/>
    <cellStyle name="Normal 2 5 41 2 2" xfId="3835"/>
    <cellStyle name="Normal 2 5 41 3" xfId="3836"/>
    <cellStyle name="Normal 2 5 42" xfId="3837"/>
    <cellStyle name="Normal 2 5 42 2" xfId="3838"/>
    <cellStyle name="Normal 2 5 42 2 2" xfId="3839"/>
    <cellStyle name="Normal 2 5 42 3" xfId="3840"/>
    <cellStyle name="Normal 2 5 43" xfId="3841"/>
    <cellStyle name="Normal 2 5 43 2" xfId="3842"/>
    <cellStyle name="Normal 2 5 43 2 2" xfId="3843"/>
    <cellStyle name="Normal 2 5 43 3" xfId="3844"/>
    <cellStyle name="Normal 2 5 44" xfId="3845"/>
    <cellStyle name="Normal 2 5 44 2" xfId="3846"/>
    <cellStyle name="Normal 2 5 44 2 2" xfId="3847"/>
    <cellStyle name="Normal 2 5 44 3" xfId="3848"/>
    <cellStyle name="Normal 2 5 45" xfId="3849"/>
    <cellStyle name="Normal 2 5 45 2" xfId="3850"/>
    <cellStyle name="Normal 2 5 45 2 2" xfId="3851"/>
    <cellStyle name="Normal 2 5 45 3" xfId="3852"/>
    <cellStyle name="Normal 2 5 46" xfId="3853"/>
    <cellStyle name="Normal 2 5 46 2" xfId="3854"/>
    <cellStyle name="Normal 2 5 46 2 2" xfId="3855"/>
    <cellStyle name="Normal 2 5 46 3" xfId="3856"/>
    <cellStyle name="Normal 2 5 47" xfId="3857"/>
    <cellStyle name="Normal 2 5 47 2" xfId="3858"/>
    <cellStyle name="Normal 2 5 47 2 2" xfId="3859"/>
    <cellStyle name="Normal 2 5 47 3" xfId="3860"/>
    <cellStyle name="Normal 2 5 48" xfId="3861"/>
    <cellStyle name="Normal 2 5 48 2" xfId="3862"/>
    <cellStyle name="Normal 2 5 48 2 2" xfId="3863"/>
    <cellStyle name="Normal 2 5 48 3" xfId="3864"/>
    <cellStyle name="Normal 2 5 49" xfId="3865"/>
    <cellStyle name="Normal 2 5 49 2" xfId="3866"/>
    <cellStyle name="Normal 2 5 49 2 2" xfId="3867"/>
    <cellStyle name="Normal 2 5 49 3" xfId="3868"/>
    <cellStyle name="Normal 2 5 5" xfId="3869"/>
    <cellStyle name="Normal 2 5 5 2" xfId="3870"/>
    <cellStyle name="Normal 2 5 5 2 2" xfId="3871"/>
    <cellStyle name="Normal 2 5 5 3" xfId="3872"/>
    <cellStyle name="Normal 2 5 50" xfId="3873"/>
    <cellStyle name="Normal 2 5 50 2" xfId="3874"/>
    <cellStyle name="Normal 2 5 50 2 2" xfId="3875"/>
    <cellStyle name="Normal 2 5 50 3" xfId="3876"/>
    <cellStyle name="Normal 2 5 51" xfId="3877"/>
    <cellStyle name="Normal 2 5 51 2" xfId="3878"/>
    <cellStyle name="Normal 2 5 51 2 2" xfId="3879"/>
    <cellStyle name="Normal 2 5 51 3" xfId="3880"/>
    <cellStyle name="Normal 2 5 52" xfId="3881"/>
    <cellStyle name="Normal 2 5 52 2" xfId="3882"/>
    <cellStyle name="Normal 2 5 52 2 2" xfId="3883"/>
    <cellStyle name="Normal 2 5 52 3" xfId="3884"/>
    <cellStyle name="Normal 2 5 53" xfId="3885"/>
    <cellStyle name="Normal 2 5 53 2" xfId="3886"/>
    <cellStyle name="Normal 2 5 53 2 2" xfId="3887"/>
    <cellStyle name="Normal 2 5 53 3" xfId="3888"/>
    <cellStyle name="Normal 2 5 54" xfId="3889"/>
    <cellStyle name="Normal 2 5 54 2" xfId="3890"/>
    <cellStyle name="Normal 2 5 54 2 2" xfId="3891"/>
    <cellStyle name="Normal 2 5 54 3" xfId="3892"/>
    <cellStyle name="Normal 2 5 55" xfId="3893"/>
    <cellStyle name="Normal 2 5 55 2" xfId="3894"/>
    <cellStyle name="Normal 2 5 55 2 2" xfId="3895"/>
    <cellStyle name="Normal 2 5 55 3" xfId="3896"/>
    <cellStyle name="Normal 2 5 56" xfId="3897"/>
    <cellStyle name="Normal 2 5 56 2" xfId="3898"/>
    <cellStyle name="Normal 2 5 56 2 2" xfId="3899"/>
    <cellStyle name="Normal 2 5 56 3" xfId="3900"/>
    <cellStyle name="Normal 2 5 57" xfId="3901"/>
    <cellStyle name="Normal 2 5 57 2" xfId="3902"/>
    <cellStyle name="Normal 2 5 57 2 2" xfId="3903"/>
    <cellStyle name="Normal 2 5 57 3" xfId="3904"/>
    <cellStyle name="Normal 2 5 58" xfId="3905"/>
    <cellStyle name="Normal 2 5 58 2" xfId="3906"/>
    <cellStyle name="Normal 2 5 58 2 2" xfId="3907"/>
    <cellStyle name="Normal 2 5 58 3" xfId="3908"/>
    <cellStyle name="Normal 2 5 59" xfId="3909"/>
    <cellStyle name="Normal 2 5 59 2" xfId="3910"/>
    <cellStyle name="Normal 2 5 59 2 2" xfId="3911"/>
    <cellStyle name="Normal 2 5 59 3" xfId="3912"/>
    <cellStyle name="Normal 2 5 6" xfId="3913"/>
    <cellStyle name="Normal 2 5 6 2" xfId="3914"/>
    <cellStyle name="Normal 2 5 6 2 2" xfId="3915"/>
    <cellStyle name="Normal 2 5 6 3" xfId="3916"/>
    <cellStyle name="Normal 2 5 60" xfId="3917"/>
    <cellStyle name="Normal 2 5 60 2" xfId="3918"/>
    <cellStyle name="Normal 2 5 60 2 2" xfId="3919"/>
    <cellStyle name="Normal 2 5 60 3" xfId="3920"/>
    <cellStyle name="Normal 2 5 61" xfId="3921"/>
    <cellStyle name="Normal 2 5 61 2" xfId="3922"/>
    <cellStyle name="Normal 2 5 61 2 2" xfId="3923"/>
    <cellStyle name="Normal 2 5 61 3" xfId="3924"/>
    <cellStyle name="Normal 2 5 62" xfId="3925"/>
    <cellStyle name="Normal 2 5 62 2" xfId="3926"/>
    <cellStyle name="Normal 2 5 62 2 2" xfId="3927"/>
    <cellStyle name="Normal 2 5 62 3" xfId="3928"/>
    <cellStyle name="Normal 2 5 63" xfId="3929"/>
    <cellStyle name="Normal 2 5 63 2" xfId="3930"/>
    <cellStyle name="Normal 2 5 63 2 2" xfId="3931"/>
    <cellStyle name="Normal 2 5 63 3" xfId="3932"/>
    <cellStyle name="Normal 2 5 64" xfId="3933"/>
    <cellStyle name="Normal 2 5 64 2" xfId="3934"/>
    <cellStyle name="Normal 2 5 64 2 2" xfId="3935"/>
    <cellStyle name="Normal 2 5 64 3" xfId="3936"/>
    <cellStyle name="Normal 2 5 65" xfId="3937"/>
    <cellStyle name="Normal 2 5 65 2" xfId="3938"/>
    <cellStyle name="Normal 2 5 65 2 2" xfId="3939"/>
    <cellStyle name="Normal 2 5 65 3" xfId="3940"/>
    <cellStyle name="Normal 2 5 66" xfId="3941"/>
    <cellStyle name="Normal 2 5 66 2" xfId="3942"/>
    <cellStyle name="Normal 2 5 66 2 2" xfId="3943"/>
    <cellStyle name="Normal 2 5 66 3" xfId="3944"/>
    <cellStyle name="Normal 2 5 67" xfId="3945"/>
    <cellStyle name="Normal 2 5 67 2" xfId="3946"/>
    <cellStyle name="Normal 2 5 67 2 2" xfId="3947"/>
    <cellStyle name="Normal 2 5 67 3" xfId="3948"/>
    <cellStyle name="Normal 2 5 68" xfId="3949"/>
    <cellStyle name="Normal 2 5 68 2" xfId="3950"/>
    <cellStyle name="Normal 2 5 68 2 2" xfId="3951"/>
    <cellStyle name="Normal 2 5 68 3" xfId="3952"/>
    <cellStyle name="Normal 2 5 69" xfId="3953"/>
    <cellStyle name="Normal 2 5 69 2" xfId="3954"/>
    <cellStyle name="Normal 2 5 69 2 2" xfId="3955"/>
    <cellStyle name="Normal 2 5 69 3" xfId="3956"/>
    <cellStyle name="Normal 2 5 7" xfId="3957"/>
    <cellStyle name="Normal 2 5 7 2" xfId="3958"/>
    <cellStyle name="Normal 2 5 7 2 2" xfId="3959"/>
    <cellStyle name="Normal 2 5 7 3" xfId="3960"/>
    <cellStyle name="Normal 2 5 70" xfId="3961"/>
    <cellStyle name="Normal 2 5 70 2" xfId="3962"/>
    <cellStyle name="Normal 2 5 70 2 2" xfId="3963"/>
    <cellStyle name="Normal 2 5 70 3" xfId="3964"/>
    <cellStyle name="Normal 2 5 71" xfId="3965"/>
    <cellStyle name="Normal 2 5 71 2" xfId="3966"/>
    <cellStyle name="Normal 2 5 71 2 2" xfId="3967"/>
    <cellStyle name="Normal 2 5 71 3" xfId="3968"/>
    <cellStyle name="Normal 2 5 72" xfId="3969"/>
    <cellStyle name="Normal 2 5 72 2" xfId="3970"/>
    <cellStyle name="Normal 2 5 72 2 2" xfId="3971"/>
    <cellStyle name="Normal 2 5 72 3" xfId="3972"/>
    <cellStyle name="Normal 2 5 73" xfId="3973"/>
    <cellStyle name="Normal 2 5 73 2" xfId="3974"/>
    <cellStyle name="Normal 2 5 73 2 2" xfId="3975"/>
    <cellStyle name="Normal 2 5 73 3" xfId="3976"/>
    <cellStyle name="Normal 2 5 74" xfId="3977"/>
    <cellStyle name="Normal 2 5 74 2" xfId="3978"/>
    <cellStyle name="Normal 2 5 74 2 2" xfId="3979"/>
    <cellStyle name="Normal 2 5 74 3" xfId="3980"/>
    <cellStyle name="Normal 2 5 75" xfId="3981"/>
    <cellStyle name="Normal 2 5 75 2" xfId="3982"/>
    <cellStyle name="Normal 2 5 75 2 2" xfId="3983"/>
    <cellStyle name="Normal 2 5 75 3" xfId="3984"/>
    <cellStyle name="Normal 2 5 76" xfId="3985"/>
    <cellStyle name="Normal 2 5 76 2" xfId="3986"/>
    <cellStyle name="Normal 2 5 76 2 2" xfId="3987"/>
    <cellStyle name="Normal 2 5 76 3" xfId="3988"/>
    <cellStyle name="Normal 2 5 77" xfId="3989"/>
    <cellStyle name="Normal 2 5 77 2" xfId="3990"/>
    <cellStyle name="Normal 2 5 77 2 2" xfId="3991"/>
    <cellStyle name="Normal 2 5 77 3" xfId="3992"/>
    <cellStyle name="Normal 2 5 78" xfId="3993"/>
    <cellStyle name="Normal 2 5 78 2" xfId="3994"/>
    <cellStyle name="Normal 2 5 78 2 2" xfId="3995"/>
    <cellStyle name="Normal 2 5 78 3" xfId="3996"/>
    <cellStyle name="Normal 2 5 79" xfId="3997"/>
    <cellStyle name="Normal 2 5 79 2" xfId="3998"/>
    <cellStyle name="Normal 2 5 79 2 2" xfId="3999"/>
    <cellStyle name="Normal 2 5 79 3" xfId="4000"/>
    <cellStyle name="Normal 2 5 8" xfId="4001"/>
    <cellStyle name="Normal 2 5 8 2" xfId="4002"/>
    <cellStyle name="Normal 2 5 8 2 2" xfId="4003"/>
    <cellStyle name="Normal 2 5 8 3" xfId="4004"/>
    <cellStyle name="Normal 2 5 80" xfId="4005"/>
    <cellStyle name="Normal 2 5 80 2" xfId="4006"/>
    <cellStyle name="Normal 2 5 80 2 2" xfId="4007"/>
    <cellStyle name="Normal 2 5 80 3" xfId="4008"/>
    <cellStyle name="Normal 2 5 81" xfId="4009"/>
    <cellStyle name="Normal 2 5 81 2" xfId="4010"/>
    <cellStyle name="Normal 2 5 81 2 2" xfId="4011"/>
    <cellStyle name="Normal 2 5 81 3" xfId="4012"/>
    <cellStyle name="Normal 2 5 82" xfId="4013"/>
    <cellStyle name="Normal 2 5 82 2" xfId="4014"/>
    <cellStyle name="Normal 2 5 82 2 2" xfId="4015"/>
    <cellStyle name="Normal 2 5 82 3" xfId="4016"/>
    <cellStyle name="Normal 2 5 83" xfId="4017"/>
    <cellStyle name="Normal 2 5 83 2" xfId="4018"/>
    <cellStyle name="Normal 2 5 83 2 2" xfId="4019"/>
    <cellStyle name="Normal 2 5 83 3" xfId="4020"/>
    <cellStyle name="Normal 2 5 84" xfId="4021"/>
    <cellStyle name="Normal 2 5 84 2" xfId="4022"/>
    <cellStyle name="Normal 2 5 84 2 2" xfId="4023"/>
    <cellStyle name="Normal 2 5 84 3" xfId="4024"/>
    <cellStyle name="Normal 2 5 85" xfId="4025"/>
    <cellStyle name="Normal 2 5 85 2" xfId="4026"/>
    <cellStyle name="Normal 2 5 85 2 2" xfId="4027"/>
    <cellStyle name="Normal 2 5 85 3" xfId="4028"/>
    <cellStyle name="Normal 2 5 86" xfId="4029"/>
    <cellStyle name="Normal 2 5 86 2" xfId="4030"/>
    <cellStyle name="Normal 2 5 86 2 2" xfId="4031"/>
    <cellStyle name="Normal 2 5 86 3" xfId="4032"/>
    <cellStyle name="Normal 2 5 87" xfId="4033"/>
    <cellStyle name="Normal 2 5 87 2" xfId="4034"/>
    <cellStyle name="Normal 2 5 87 2 2" xfId="4035"/>
    <cellStyle name="Normal 2 5 87 3" xfId="4036"/>
    <cellStyle name="Normal 2 5 88" xfId="4037"/>
    <cellStyle name="Normal 2 5 89" xfId="4038"/>
    <cellStyle name="Normal 2 5 89 2" xfId="4039"/>
    <cellStyle name="Normal 2 5 9" xfId="4040"/>
    <cellStyle name="Normal 2 5 9 2" xfId="4041"/>
    <cellStyle name="Normal 2 5 9 2 2" xfId="4042"/>
    <cellStyle name="Normal 2 5 9 3" xfId="4043"/>
    <cellStyle name="Normal 2 5 90" xfId="4044"/>
    <cellStyle name="Normal 2 5_DEER 032008 Cost Summary Delivery - Rev 4 (2)" xfId="4045"/>
    <cellStyle name="Normal 2 50" xfId="4046"/>
    <cellStyle name="Normal 2 50 2" xfId="4047"/>
    <cellStyle name="Normal 2 50 2 2" xfId="4048"/>
    <cellStyle name="Normal 2 50 3" xfId="4049"/>
    <cellStyle name="Normal 2 51" xfId="4050"/>
    <cellStyle name="Normal 2 51 2" xfId="4051"/>
    <cellStyle name="Normal 2 51 2 2" xfId="4052"/>
    <cellStyle name="Normal 2 51 3" xfId="4053"/>
    <cellStyle name="Normal 2 52" xfId="4054"/>
    <cellStyle name="Normal 2 52 2" xfId="4055"/>
    <cellStyle name="Normal 2 52 2 2" xfId="4056"/>
    <cellStyle name="Normal 2 52 3" xfId="4057"/>
    <cellStyle name="Normal 2 53" xfId="4058"/>
    <cellStyle name="Normal 2 53 2" xfId="4059"/>
    <cellStyle name="Normal 2 53 2 2" xfId="4060"/>
    <cellStyle name="Normal 2 53 3" xfId="4061"/>
    <cellStyle name="Normal 2 54" xfId="4062"/>
    <cellStyle name="Normal 2 54 2" xfId="4063"/>
    <cellStyle name="Normal 2 54 2 2" xfId="4064"/>
    <cellStyle name="Normal 2 54 3" xfId="4065"/>
    <cellStyle name="Normal 2 55" xfId="4066"/>
    <cellStyle name="Normal 2 55 2" xfId="4067"/>
    <cellStyle name="Normal 2 55 2 2" xfId="4068"/>
    <cellStyle name="Normal 2 55 3" xfId="4069"/>
    <cellStyle name="Normal 2 56" xfId="4070"/>
    <cellStyle name="Normal 2 56 2" xfId="4071"/>
    <cellStyle name="Normal 2 56 2 2" xfId="4072"/>
    <cellStyle name="Normal 2 56 3" xfId="4073"/>
    <cellStyle name="Normal 2 57" xfId="4074"/>
    <cellStyle name="Normal 2 57 2" xfId="4075"/>
    <cellStyle name="Normal 2 57 2 2" xfId="4076"/>
    <cellStyle name="Normal 2 57 3" xfId="4077"/>
    <cellStyle name="Normal 2 58" xfId="4078"/>
    <cellStyle name="Normal 2 58 2" xfId="4079"/>
    <cellStyle name="Normal 2 58 2 2" xfId="4080"/>
    <cellStyle name="Normal 2 58 3" xfId="4081"/>
    <cellStyle name="Normal 2 59" xfId="4082"/>
    <cellStyle name="Normal 2 59 2" xfId="4083"/>
    <cellStyle name="Normal 2 59 2 2" xfId="4084"/>
    <cellStyle name="Normal 2 59 3" xfId="4085"/>
    <cellStyle name="Normal 2 6" xfId="240"/>
    <cellStyle name="Normal 2 6 2" xfId="241"/>
    <cellStyle name="Normal 2 6 2 2" xfId="242"/>
    <cellStyle name="Normal 2 6 2 3" xfId="243"/>
    <cellStyle name="Normal 2 6 3" xfId="244"/>
    <cellStyle name="Normal 2 6 3 2" xfId="245"/>
    <cellStyle name="Normal 2 6 4" xfId="246"/>
    <cellStyle name="Normal 2 6 4 2" xfId="247"/>
    <cellStyle name="Normal 2 6 5" xfId="248"/>
    <cellStyle name="Normal 2 6 6" xfId="249"/>
    <cellStyle name="Normal 2 60" xfId="4086"/>
    <cellStyle name="Normal 2 60 2" xfId="4087"/>
    <cellStyle name="Normal 2 60 2 2" xfId="4088"/>
    <cellStyle name="Normal 2 60 3" xfId="4089"/>
    <cellStyle name="Normal 2 61" xfId="4090"/>
    <cellStyle name="Normal 2 61 2" xfId="4091"/>
    <cellStyle name="Normal 2 61 2 2" xfId="4092"/>
    <cellStyle name="Normal 2 61 3" xfId="4093"/>
    <cellStyle name="Normal 2 62" xfId="4094"/>
    <cellStyle name="Normal 2 62 2" xfId="4095"/>
    <cellStyle name="Normal 2 62 2 2" xfId="4096"/>
    <cellStyle name="Normal 2 62 3" xfId="4097"/>
    <cellStyle name="Normal 2 63" xfId="4098"/>
    <cellStyle name="Normal 2 63 2" xfId="4099"/>
    <cellStyle name="Normal 2 63 2 2" xfId="4100"/>
    <cellStyle name="Normal 2 63 3" xfId="4101"/>
    <cellStyle name="Normal 2 64" xfId="4102"/>
    <cellStyle name="Normal 2 64 2" xfId="4103"/>
    <cellStyle name="Normal 2 64 2 2" xfId="4104"/>
    <cellStyle name="Normal 2 64 3" xfId="4105"/>
    <cellStyle name="Normal 2 65" xfId="4106"/>
    <cellStyle name="Normal 2 65 2" xfId="4107"/>
    <cellStyle name="Normal 2 65 2 2" xfId="4108"/>
    <cellStyle name="Normal 2 65 3" xfId="4109"/>
    <cellStyle name="Normal 2 66" xfId="4110"/>
    <cellStyle name="Normal 2 66 2" xfId="4111"/>
    <cellStyle name="Normal 2 66 2 2" xfId="4112"/>
    <cellStyle name="Normal 2 66 3" xfId="4113"/>
    <cellStyle name="Normal 2 67" xfId="4114"/>
    <cellStyle name="Normal 2 67 2" xfId="4115"/>
    <cellStyle name="Normal 2 67 2 2" xfId="4116"/>
    <cellStyle name="Normal 2 67 3" xfId="4117"/>
    <cellStyle name="Normal 2 68" xfId="4118"/>
    <cellStyle name="Normal 2 68 2" xfId="4119"/>
    <cellStyle name="Normal 2 68 2 2" xfId="4120"/>
    <cellStyle name="Normal 2 68 3" xfId="4121"/>
    <cellStyle name="Normal 2 69" xfId="4122"/>
    <cellStyle name="Normal 2 69 2" xfId="4123"/>
    <cellStyle name="Normal 2 69 2 2" xfId="4124"/>
    <cellStyle name="Normal 2 69 3" xfId="4125"/>
    <cellStyle name="Normal 2 7" xfId="250"/>
    <cellStyle name="Normal 2 7 2" xfId="251"/>
    <cellStyle name="Normal 2 7 2 2" xfId="252"/>
    <cellStyle name="Normal 2 7 3" xfId="253"/>
    <cellStyle name="Normal 2 7 4" xfId="4126"/>
    <cellStyle name="Normal 2 7 5" xfId="4127"/>
    <cellStyle name="Normal 2 70" xfId="4128"/>
    <cellStyle name="Normal 2 70 2" xfId="4129"/>
    <cellStyle name="Normal 2 70 2 2" xfId="4130"/>
    <cellStyle name="Normal 2 70 3" xfId="4131"/>
    <cellStyle name="Normal 2 71" xfId="4132"/>
    <cellStyle name="Normal 2 71 2" xfId="4133"/>
    <cellStyle name="Normal 2 71 2 2" xfId="4134"/>
    <cellStyle name="Normal 2 71 3" xfId="4135"/>
    <cellStyle name="Normal 2 72" xfId="4136"/>
    <cellStyle name="Normal 2 72 2" xfId="4137"/>
    <cellStyle name="Normal 2 72 2 2" xfId="4138"/>
    <cellStyle name="Normal 2 72 3" xfId="4139"/>
    <cellStyle name="Normal 2 73" xfId="4140"/>
    <cellStyle name="Normal 2 73 2" xfId="4141"/>
    <cellStyle name="Normal 2 73 2 2" xfId="4142"/>
    <cellStyle name="Normal 2 73 3" xfId="4143"/>
    <cellStyle name="Normal 2 74" xfId="4144"/>
    <cellStyle name="Normal 2 74 2" xfId="4145"/>
    <cellStyle name="Normal 2 74 2 2" xfId="4146"/>
    <cellStyle name="Normal 2 74 3" xfId="4147"/>
    <cellStyle name="Normal 2 75" xfId="4148"/>
    <cellStyle name="Normal 2 75 2" xfId="4149"/>
    <cellStyle name="Normal 2 75 2 2" xfId="4150"/>
    <cellStyle name="Normal 2 75 3" xfId="4151"/>
    <cellStyle name="Normal 2 76" xfId="4152"/>
    <cellStyle name="Normal 2 76 2" xfId="4153"/>
    <cellStyle name="Normal 2 76 2 2" xfId="4154"/>
    <cellStyle name="Normal 2 76 3" xfId="4155"/>
    <cellStyle name="Normal 2 77" xfId="4156"/>
    <cellStyle name="Normal 2 77 2" xfId="4157"/>
    <cellStyle name="Normal 2 77 2 2" xfId="4158"/>
    <cellStyle name="Normal 2 77 3" xfId="4159"/>
    <cellStyle name="Normal 2 78" xfId="4160"/>
    <cellStyle name="Normal 2 78 2" xfId="4161"/>
    <cellStyle name="Normal 2 78 2 2" xfId="4162"/>
    <cellStyle name="Normal 2 78 3" xfId="4163"/>
    <cellStyle name="Normal 2 79" xfId="4164"/>
    <cellStyle name="Normal 2 79 2" xfId="4165"/>
    <cellStyle name="Normal 2 79 2 2" xfId="4166"/>
    <cellStyle name="Normal 2 79 3" xfId="4167"/>
    <cellStyle name="Normal 2 8" xfId="254"/>
    <cellStyle name="Normal 2 8 10" xfId="4168"/>
    <cellStyle name="Normal 2 8 10 2" xfId="4169"/>
    <cellStyle name="Normal 2 8 10 2 2" xfId="4170"/>
    <cellStyle name="Normal 2 8 10 3" xfId="4171"/>
    <cellStyle name="Normal 2 8 11" xfId="4172"/>
    <cellStyle name="Normal 2 8 11 2" xfId="4173"/>
    <cellStyle name="Normal 2 8 11 2 2" xfId="4174"/>
    <cellStyle name="Normal 2 8 11 3" xfId="4175"/>
    <cellStyle name="Normal 2 8 12" xfId="4176"/>
    <cellStyle name="Normal 2 8 12 2" xfId="4177"/>
    <cellStyle name="Normal 2 8 12 2 2" xfId="4178"/>
    <cellStyle name="Normal 2 8 12 3" xfId="4179"/>
    <cellStyle name="Normal 2 8 13" xfId="4180"/>
    <cellStyle name="Normal 2 8 13 2" xfId="4181"/>
    <cellStyle name="Normal 2 8 13 2 2" xfId="4182"/>
    <cellStyle name="Normal 2 8 13 3" xfId="4183"/>
    <cellStyle name="Normal 2 8 14" xfId="4184"/>
    <cellStyle name="Normal 2 8 14 2" xfId="4185"/>
    <cellStyle name="Normal 2 8 14 2 2" xfId="4186"/>
    <cellStyle name="Normal 2 8 14 3" xfId="4187"/>
    <cellStyle name="Normal 2 8 15" xfId="4188"/>
    <cellStyle name="Normal 2 8 15 2" xfId="4189"/>
    <cellStyle name="Normal 2 8 15 2 2" xfId="4190"/>
    <cellStyle name="Normal 2 8 15 3" xfId="4191"/>
    <cellStyle name="Normal 2 8 16" xfId="4192"/>
    <cellStyle name="Normal 2 8 16 2" xfId="4193"/>
    <cellStyle name="Normal 2 8 16 2 2" xfId="4194"/>
    <cellStyle name="Normal 2 8 16 3" xfId="4195"/>
    <cellStyle name="Normal 2 8 17" xfId="4196"/>
    <cellStyle name="Normal 2 8 17 2" xfId="4197"/>
    <cellStyle name="Normal 2 8 17 2 2" xfId="4198"/>
    <cellStyle name="Normal 2 8 17 3" xfId="4199"/>
    <cellStyle name="Normal 2 8 18" xfId="4200"/>
    <cellStyle name="Normal 2 8 18 2" xfId="4201"/>
    <cellStyle name="Normal 2 8 18 2 2" xfId="4202"/>
    <cellStyle name="Normal 2 8 18 3" xfId="4203"/>
    <cellStyle name="Normal 2 8 19" xfId="4204"/>
    <cellStyle name="Normal 2 8 19 2" xfId="4205"/>
    <cellStyle name="Normal 2 8 19 2 2" xfId="4206"/>
    <cellStyle name="Normal 2 8 19 3" xfId="4207"/>
    <cellStyle name="Normal 2 8 2" xfId="451"/>
    <cellStyle name="Normal 2 8 2 2" xfId="4208"/>
    <cellStyle name="Normal 2 8 2 2 2" xfId="4209"/>
    <cellStyle name="Normal 2 8 2 3" xfId="4210"/>
    <cellStyle name="Normal 2 8 20" xfId="4211"/>
    <cellStyle name="Normal 2 8 20 2" xfId="4212"/>
    <cellStyle name="Normal 2 8 20 2 2" xfId="4213"/>
    <cellStyle name="Normal 2 8 20 3" xfId="4214"/>
    <cellStyle name="Normal 2 8 21" xfId="4215"/>
    <cellStyle name="Normal 2 8 21 2" xfId="4216"/>
    <cellStyle name="Normal 2 8 21 2 2" xfId="4217"/>
    <cellStyle name="Normal 2 8 21 3" xfId="4218"/>
    <cellStyle name="Normal 2 8 22" xfId="4219"/>
    <cellStyle name="Normal 2 8 22 2" xfId="4220"/>
    <cellStyle name="Normal 2 8 22 2 2" xfId="4221"/>
    <cellStyle name="Normal 2 8 22 3" xfId="4222"/>
    <cellStyle name="Normal 2 8 23" xfId="4223"/>
    <cellStyle name="Normal 2 8 23 2" xfId="4224"/>
    <cellStyle name="Normal 2 8 23 2 2" xfId="4225"/>
    <cellStyle name="Normal 2 8 23 3" xfId="4226"/>
    <cellStyle name="Normal 2 8 24" xfId="4227"/>
    <cellStyle name="Normal 2 8 24 2" xfId="4228"/>
    <cellStyle name="Normal 2 8 25" xfId="4229"/>
    <cellStyle name="Normal 2 8 3" xfId="4230"/>
    <cellStyle name="Normal 2 8 3 2" xfId="4231"/>
    <cellStyle name="Normal 2 8 3 2 2" xfId="4232"/>
    <cellStyle name="Normal 2 8 3 3" xfId="4233"/>
    <cellStyle name="Normal 2 8 4" xfId="4234"/>
    <cellStyle name="Normal 2 8 4 2" xfId="4235"/>
    <cellStyle name="Normal 2 8 4 2 2" xfId="4236"/>
    <cellStyle name="Normal 2 8 4 3" xfId="4237"/>
    <cellStyle name="Normal 2 8 5" xfId="4238"/>
    <cellStyle name="Normal 2 8 5 2" xfId="4239"/>
    <cellStyle name="Normal 2 8 5 2 2" xfId="4240"/>
    <cellStyle name="Normal 2 8 5 3" xfId="4241"/>
    <cellStyle name="Normal 2 8 6" xfId="4242"/>
    <cellStyle name="Normal 2 8 6 2" xfId="4243"/>
    <cellStyle name="Normal 2 8 6 2 2" xfId="4244"/>
    <cellStyle name="Normal 2 8 6 3" xfId="4245"/>
    <cellStyle name="Normal 2 8 7" xfId="4246"/>
    <cellStyle name="Normal 2 8 7 2" xfId="4247"/>
    <cellStyle name="Normal 2 8 7 2 2" xfId="4248"/>
    <cellStyle name="Normal 2 8 7 3" xfId="4249"/>
    <cellStyle name="Normal 2 8 8" xfId="4250"/>
    <cellStyle name="Normal 2 8 8 2" xfId="4251"/>
    <cellStyle name="Normal 2 8 8 2 2" xfId="4252"/>
    <cellStyle name="Normal 2 8 8 3" xfId="4253"/>
    <cellStyle name="Normal 2 8 9" xfId="4254"/>
    <cellStyle name="Normal 2 8 9 2" xfId="4255"/>
    <cellStyle name="Normal 2 8 9 2 2" xfId="4256"/>
    <cellStyle name="Normal 2 8 9 3" xfId="4257"/>
    <cellStyle name="Normal 2 80" xfId="4258"/>
    <cellStyle name="Normal 2 80 2" xfId="4259"/>
    <cellStyle name="Normal 2 80 2 2" xfId="4260"/>
    <cellStyle name="Normal 2 80 3" xfId="4261"/>
    <cellStyle name="Normal 2 81" xfId="4262"/>
    <cellStyle name="Normal 2 81 2" xfId="4263"/>
    <cellStyle name="Normal 2 81 2 2" xfId="4264"/>
    <cellStyle name="Normal 2 81 3" xfId="4265"/>
    <cellStyle name="Normal 2 82" xfId="4266"/>
    <cellStyle name="Normal 2 82 2" xfId="4267"/>
    <cellStyle name="Normal 2 82 2 2" xfId="4268"/>
    <cellStyle name="Normal 2 82 3" xfId="4269"/>
    <cellStyle name="Normal 2 83" xfId="4270"/>
    <cellStyle name="Normal 2 83 2" xfId="4271"/>
    <cellStyle name="Normal 2 83 2 2" xfId="4272"/>
    <cellStyle name="Normal 2 83 3" xfId="4273"/>
    <cellStyle name="Normal 2 84" xfId="4274"/>
    <cellStyle name="Normal 2 84 2" xfId="4275"/>
    <cellStyle name="Normal 2 84 2 2" xfId="4276"/>
    <cellStyle name="Normal 2 84 3" xfId="4277"/>
    <cellStyle name="Normal 2 85" xfId="4278"/>
    <cellStyle name="Normal 2 85 2" xfId="4279"/>
    <cellStyle name="Normal 2 85 2 2" xfId="4280"/>
    <cellStyle name="Normal 2 85 3" xfId="4281"/>
    <cellStyle name="Normal 2 86" xfId="4282"/>
    <cellStyle name="Normal 2 86 2" xfId="4283"/>
    <cellStyle name="Normal 2 86 2 2" xfId="4284"/>
    <cellStyle name="Normal 2 86 3" xfId="4285"/>
    <cellStyle name="Normal 2 87" xfId="4286"/>
    <cellStyle name="Normal 2 87 2" xfId="4287"/>
    <cellStyle name="Normal 2 87 2 2" xfId="4288"/>
    <cellStyle name="Normal 2 87 3" xfId="4289"/>
    <cellStyle name="Normal 2 88" xfId="4290"/>
    <cellStyle name="Normal 2 88 2" xfId="4291"/>
    <cellStyle name="Normal 2 88 2 2" xfId="4292"/>
    <cellStyle name="Normal 2 88 3" xfId="4293"/>
    <cellStyle name="Normal 2 89" xfId="4294"/>
    <cellStyle name="Normal 2 89 2" xfId="4295"/>
    <cellStyle name="Normal 2 89 2 2" xfId="4296"/>
    <cellStyle name="Normal 2 89 3" xfId="4297"/>
    <cellStyle name="Normal 2 9" xfId="255"/>
    <cellStyle name="Normal 2 9 10" xfId="4298"/>
    <cellStyle name="Normal 2 9 10 2" xfId="4299"/>
    <cellStyle name="Normal 2 9 10 2 2" xfId="4300"/>
    <cellStyle name="Normal 2 9 10 3" xfId="4301"/>
    <cellStyle name="Normal 2 9 11" xfId="4302"/>
    <cellStyle name="Normal 2 9 11 2" xfId="4303"/>
    <cellStyle name="Normal 2 9 11 2 2" xfId="4304"/>
    <cellStyle name="Normal 2 9 11 3" xfId="4305"/>
    <cellStyle name="Normal 2 9 12" xfId="4306"/>
    <cellStyle name="Normal 2 9 12 2" xfId="4307"/>
    <cellStyle name="Normal 2 9 12 2 2" xfId="4308"/>
    <cellStyle name="Normal 2 9 12 3" xfId="4309"/>
    <cellStyle name="Normal 2 9 13" xfId="4310"/>
    <cellStyle name="Normal 2 9 13 2" xfId="4311"/>
    <cellStyle name="Normal 2 9 13 2 2" xfId="4312"/>
    <cellStyle name="Normal 2 9 13 3" xfId="4313"/>
    <cellStyle name="Normal 2 9 14" xfId="4314"/>
    <cellStyle name="Normal 2 9 14 2" xfId="4315"/>
    <cellStyle name="Normal 2 9 14 2 2" xfId="4316"/>
    <cellStyle name="Normal 2 9 14 3" xfId="4317"/>
    <cellStyle name="Normal 2 9 15" xfId="4318"/>
    <cellStyle name="Normal 2 9 15 2" xfId="4319"/>
    <cellStyle name="Normal 2 9 15 2 2" xfId="4320"/>
    <cellStyle name="Normal 2 9 15 3" xfId="4321"/>
    <cellStyle name="Normal 2 9 16" xfId="4322"/>
    <cellStyle name="Normal 2 9 16 2" xfId="4323"/>
    <cellStyle name="Normal 2 9 16 2 2" xfId="4324"/>
    <cellStyle name="Normal 2 9 16 3" xfId="4325"/>
    <cellStyle name="Normal 2 9 17" xfId="4326"/>
    <cellStyle name="Normal 2 9 17 2" xfId="4327"/>
    <cellStyle name="Normal 2 9 17 2 2" xfId="4328"/>
    <cellStyle name="Normal 2 9 17 3" xfId="4329"/>
    <cellStyle name="Normal 2 9 18" xfId="4330"/>
    <cellStyle name="Normal 2 9 18 2" xfId="4331"/>
    <cellStyle name="Normal 2 9 18 2 2" xfId="4332"/>
    <cellStyle name="Normal 2 9 18 3" xfId="4333"/>
    <cellStyle name="Normal 2 9 19" xfId="4334"/>
    <cellStyle name="Normal 2 9 19 2" xfId="4335"/>
    <cellStyle name="Normal 2 9 19 2 2" xfId="4336"/>
    <cellStyle name="Normal 2 9 19 3" xfId="4337"/>
    <cellStyle name="Normal 2 9 2" xfId="452"/>
    <cellStyle name="Normal 2 9 2 2" xfId="4338"/>
    <cellStyle name="Normal 2 9 2 2 2" xfId="4339"/>
    <cellStyle name="Normal 2 9 2 3" xfId="4340"/>
    <cellStyle name="Normal 2 9 20" xfId="4341"/>
    <cellStyle name="Normal 2 9 20 2" xfId="4342"/>
    <cellStyle name="Normal 2 9 20 2 2" xfId="4343"/>
    <cellStyle name="Normal 2 9 20 3" xfId="4344"/>
    <cellStyle name="Normal 2 9 21" xfId="4345"/>
    <cellStyle name="Normal 2 9 21 2" xfId="4346"/>
    <cellStyle name="Normal 2 9 21 2 2" xfId="4347"/>
    <cellStyle name="Normal 2 9 21 3" xfId="4348"/>
    <cellStyle name="Normal 2 9 22" xfId="4349"/>
    <cellStyle name="Normal 2 9 22 2" xfId="4350"/>
    <cellStyle name="Normal 2 9 22 2 2" xfId="4351"/>
    <cellStyle name="Normal 2 9 22 3" xfId="4352"/>
    <cellStyle name="Normal 2 9 23" xfId="4353"/>
    <cellStyle name="Normal 2 9 23 2" xfId="4354"/>
    <cellStyle name="Normal 2 9 23 2 2" xfId="4355"/>
    <cellStyle name="Normal 2 9 23 3" xfId="4356"/>
    <cellStyle name="Normal 2 9 24" xfId="4357"/>
    <cellStyle name="Normal 2 9 24 2" xfId="4358"/>
    <cellStyle name="Normal 2 9 25" xfId="4359"/>
    <cellStyle name="Normal 2 9 3" xfId="4360"/>
    <cellStyle name="Normal 2 9 3 2" xfId="4361"/>
    <cellStyle name="Normal 2 9 3 2 2" xfId="4362"/>
    <cellStyle name="Normal 2 9 3 3" xfId="4363"/>
    <cellStyle name="Normal 2 9 4" xfId="4364"/>
    <cellStyle name="Normal 2 9 4 2" xfId="4365"/>
    <cellStyle name="Normal 2 9 4 2 2" xfId="4366"/>
    <cellStyle name="Normal 2 9 4 3" xfId="4367"/>
    <cellStyle name="Normal 2 9 5" xfId="4368"/>
    <cellStyle name="Normal 2 9 5 2" xfId="4369"/>
    <cellStyle name="Normal 2 9 5 2 2" xfId="4370"/>
    <cellStyle name="Normal 2 9 5 3" xfId="4371"/>
    <cellStyle name="Normal 2 9 6" xfId="4372"/>
    <cellStyle name="Normal 2 9 6 2" xfId="4373"/>
    <cellStyle name="Normal 2 9 6 2 2" xfId="4374"/>
    <cellStyle name="Normal 2 9 6 3" xfId="4375"/>
    <cellStyle name="Normal 2 9 7" xfId="4376"/>
    <cellStyle name="Normal 2 9 7 2" xfId="4377"/>
    <cellStyle name="Normal 2 9 7 2 2" xfId="4378"/>
    <cellStyle name="Normal 2 9 7 3" xfId="4379"/>
    <cellStyle name="Normal 2 9 8" xfId="4380"/>
    <cellStyle name="Normal 2 9 8 2" xfId="4381"/>
    <cellStyle name="Normal 2 9 8 2 2" xfId="4382"/>
    <cellStyle name="Normal 2 9 8 3" xfId="4383"/>
    <cellStyle name="Normal 2 9 9" xfId="4384"/>
    <cellStyle name="Normal 2 9 9 2" xfId="4385"/>
    <cellStyle name="Normal 2 9 9 2 2" xfId="4386"/>
    <cellStyle name="Normal 2 9 9 3" xfId="4387"/>
    <cellStyle name="Normal 2 90" xfId="4388"/>
    <cellStyle name="Normal 2 90 2" xfId="4389"/>
    <cellStyle name="Normal 2 90 2 2" xfId="4390"/>
    <cellStyle name="Normal 2 90 3" xfId="4391"/>
    <cellStyle name="Normal 2 91" xfId="4392"/>
    <cellStyle name="Normal 2 91 2" xfId="4393"/>
    <cellStyle name="Normal 2 91 2 2" xfId="4394"/>
    <cellStyle name="Normal 2 91 3" xfId="4395"/>
    <cellStyle name="Normal 2 92" xfId="4396"/>
    <cellStyle name="Normal 2 92 2" xfId="4397"/>
    <cellStyle name="Normal 2 92 2 2" xfId="4398"/>
    <cellStyle name="Normal 2 92 3" xfId="4399"/>
    <cellStyle name="Normal 2 93" xfId="4400"/>
    <cellStyle name="Normal 2 93 2" xfId="4401"/>
    <cellStyle name="Normal 2 93 2 2" xfId="4402"/>
    <cellStyle name="Normal 2 93 3" xfId="4403"/>
    <cellStyle name="Normal 2 94" xfId="4404"/>
    <cellStyle name="Normal 2 94 2" xfId="4405"/>
    <cellStyle name="Normal 2 94 3" xfId="4406"/>
    <cellStyle name="Normal 2 95" xfId="4407"/>
    <cellStyle name="Normal 2 95 2" xfId="4408"/>
    <cellStyle name="Normal 2 95 3" xfId="4409"/>
    <cellStyle name="Normal 2 96" xfId="4410"/>
    <cellStyle name="Normal 2 96 2" xfId="4411"/>
    <cellStyle name="Normal 2 96 3" xfId="4412"/>
    <cellStyle name="Normal 2 97" xfId="4413"/>
    <cellStyle name="Normal 2 97 2" xfId="4414"/>
    <cellStyle name="Normal 2 97 3" xfId="4415"/>
    <cellStyle name="Normal 2 98" xfId="4416"/>
    <cellStyle name="Normal 2 98 2" xfId="4417"/>
    <cellStyle name="Normal 2 98 3" xfId="4418"/>
    <cellStyle name="Normal 2 99" xfId="4419"/>
    <cellStyle name="Normal 2 99 2" xfId="4420"/>
    <cellStyle name="Normal 2 99 3" xfId="4421"/>
    <cellStyle name="Normal 2_DEER 032008 Cost Summary Delivery - Rev 4 (2)" xfId="4422"/>
    <cellStyle name="Normal 20" xfId="256"/>
    <cellStyle name="Normal 21" xfId="257"/>
    <cellStyle name="Normal 22" xfId="258"/>
    <cellStyle name="Normal 23" xfId="259"/>
    <cellStyle name="Normal 24" xfId="260"/>
    <cellStyle name="Normal 24 2" xfId="4423"/>
    <cellStyle name="Normal 25" xfId="261"/>
    <cellStyle name="Normal 26" xfId="262"/>
    <cellStyle name="Normal 27" xfId="263"/>
    <cellStyle name="Normal 28" xfId="264"/>
    <cellStyle name="Normal 29" xfId="265"/>
    <cellStyle name="Normal 3" xfId="266"/>
    <cellStyle name="Normal 3 10" xfId="4424"/>
    <cellStyle name="Normal 3 10 10" xfId="4425"/>
    <cellStyle name="Normal 3 10 10 2" xfId="4426"/>
    <cellStyle name="Normal 3 10 10 2 2" xfId="4427"/>
    <cellStyle name="Normal 3 10 10 3" xfId="4428"/>
    <cellStyle name="Normal 3 10 11" xfId="4429"/>
    <cellStyle name="Normal 3 10 11 2" xfId="4430"/>
    <cellStyle name="Normal 3 10 11 2 2" xfId="4431"/>
    <cellStyle name="Normal 3 10 11 3" xfId="4432"/>
    <cellStyle name="Normal 3 10 12" xfId="4433"/>
    <cellStyle name="Normal 3 10 12 2" xfId="4434"/>
    <cellStyle name="Normal 3 10 12 2 2" xfId="4435"/>
    <cellStyle name="Normal 3 10 12 3" xfId="4436"/>
    <cellStyle name="Normal 3 10 13" xfId="4437"/>
    <cellStyle name="Normal 3 10 13 2" xfId="4438"/>
    <cellStyle name="Normal 3 10 13 2 2" xfId="4439"/>
    <cellStyle name="Normal 3 10 13 3" xfId="4440"/>
    <cellStyle name="Normal 3 10 14" xfId="4441"/>
    <cellStyle name="Normal 3 10 14 2" xfId="4442"/>
    <cellStyle name="Normal 3 10 14 2 2" xfId="4443"/>
    <cellStyle name="Normal 3 10 14 3" xfId="4444"/>
    <cellStyle name="Normal 3 10 15" xfId="4445"/>
    <cellStyle name="Normal 3 10 15 2" xfId="4446"/>
    <cellStyle name="Normal 3 10 15 2 2" xfId="4447"/>
    <cellStyle name="Normal 3 10 15 3" xfId="4448"/>
    <cellStyle name="Normal 3 10 16" xfId="4449"/>
    <cellStyle name="Normal 3 10 16 2" xfId="4450"/>
    <cellStyle name="Normal 3 10 16 2 2" xfId="4451"/>
    <cellStyle name="Normal 3 10 16 3" xfId="4452"/>
    <cellStyle name="Normal 3 10 17" xfId="4453"/>
    <cellStyle name="Normal 3 10 17 2" xfId="4454"/>
    <cellStyle name="Normal 3 10 17 2 2" xfId="4455"/>
    <cellStyle name="Normal 3 10 17 3" xfId="4456"/>
    <cellStyle name="Normal 3 10 18" xfId="4457"/>
    <cellStyle name="Normal 3 10 18 2" xfId="4458"/>
    <cellStyle name="Normal 3 10 18 2 2" xfId="4459"/>
    <cellStyle name="Normal 3 10 18 3" xfId="4460"/>
    <cellStyle name="Normal 3 10 19" xfId="4461"/>
    <cellStyle name="Normal 3 10 19 2" xfId="4462"/>
    <cellStyle name="Normal 3 10 19 2 2" xfId="4463"/>
    <cellStyle name="Normal 3 10 19 3" xfId="4464"/>
    <cellStyle name="Normal 3 10 2" xfId="4465"/>
    <cellStyle name="Normal 3 10 2 2" xfId="4466"/>
    <cellStyle name="Normal 3 10 2 2 2" xfId="4467"/>
    <cellStyle name="Normal 3 10 2 3" xfId="4468"/>
    <cellStyle name="Normal 3 10 20" xfId="4469"/>
    <cellStyle name="Normal 3 10 20 2" xfId="4470"/>
    <cellStyle name="Normal 3 10 20 2 2" xfId="4471"/>
    <cellStyle name="Normal 3 10 20 3" xfId="4472"/>
    <cellStyle name="Normal 3 10 21" xfId="4473"/>
    <cellStyle name="Normal 3 10 21 2" xfId="4474"/>
    <cellStyle name="Normal 3 10 21 2 2" xfId="4475"/>
    <cellStyle name="Normal 3 10 21 3" xfId="4476"/>
    <cellStyle name="Normal 3 10 22" xfId="4477"/>
    <cellStyle name="Normal 3 10 22 2" xfId="4478"/>
    <cellStyle name="Normal 3 10 22 2 2" xfId="4479"/>
    <cellStyle name="Normal 3 10 22 3" xfId="4480"/>
    <cellStyle name="Normal 3 10 23" xfId="4481"/>
    <cellStyle name="Normal 3 10 23 2" xfId="4482"/>
    <cellStyle name="Normal 3 10 23 2 2" xfId="4483"/>
    <cellStyle name="Normal 3 10 23 3" xfId="4484"/>
    <cellStyle name="Normal 3 10 24" xfId="4485"/>
    <cellStyle name="Normal 3 10 24 2" xfId="4486"/>
    <cellStyle name="Normal 3 10 25" xfId="4487"/>
    <cellStyle name="Normal 3 10 3" xfId="4488"/>
    <cellStyle name="Normal 3 10 3 2" xfId="4489"/>
    <cellStyle name="Normal 3 10 3 2 2" xfId="4490"/>
    <cellStyle name="Normal 3 10 3 3" xfId="4491"/>
    <cellStyle name="Normal 3 10 4" xfId="4492"/>
    <cellStyle name="Normal 3 10 4 2" xfId="4493"/>
    <cellStyle name="Normal 3 10 4 2 2" xfId="4494"/>
    <cellStyle name="Normal 3 10 4 3" xfId="4495"/>
    <cellStyle name="Normal 3 10 5" xfId="4496"/>
    <cellStyle name="Normal 3 10 5 2" xfId="4497"/>
    <cellStyle name="Normal 3 10 5 2 2" xfId="4498"/>
    <cellStyle name="Normal 3 10 5 3" xfId="4499"/>
    <cellStyle name="Normal 3 10 6" xfId="4500"/>
    <cellStyle name="Normal 3 10 6 2" xfId="4501"/>
    <cellStyle name="Normal 3 10 6 2 2" xfId="4502"/>
    <cellStyle name="Normal 3 10 6 3" xfId="4503"/>
    <cellStyle name="Normal 3 10 7" xfId="4504"/>
    <cellStyle name="Normal 3 10 7 2" xfId="4505"/>
    <cellStyle name="Normal 3 10 7 2 2" xfId="4506"/>
    <cellStyle name="Normal 3 10 7 3" xfId="4507"/>
    <cellStyle name="Normal 3 10 8" xfId="4508"/>
    <cellStyle name="Normal 3 10 8 2" xfId="4509"/>
    <cellStyle name="Normal 3 10 8 2 2" xfId="4510"/>
    <cellStyle name="Normal 3 10 8 3" xfId="4511"/>
    <cellStyle name="Normal 3 10 9" xfId="4512"/>
    <cellStyle name="Normal 3 10 9 2" xfId="4513"/>
    <cellStyle name="Normal 3 10 9 2 2" xfId="4514"/>
    <cellStyle name="Normal 3 10 9 3" xfId="4515"/>
    <cellStyle name="Normal 3 11" xfId="4516"/>
    <cellStyle name="Normal 3 11 10" xfId="4517"/>
    <cellStyle name="Normal 3 11 10 2" xfId="4518"/>
    <cellStyle name="Normal 3 11 10 2 2" xfId="4519"/>
    <cellStyle name="Normal 3 11 10 3" xfId="4520"/>
    <cellStyle name="Normal 3 11 11" xfId="4521"/>
    <cellStyle name="Normal 3 11 11 2" xfId="4522"/>
    <cellStyle name="Normal 3 11 11 2 2" xfId="4523"/>
    <cellStyle name="Normal 3 11 11 3" xfId="4524"/>
    <cellStyle name="Normal 3 11 12" xfId="4525"/>
    <cellStyle name="Normal 3 11 12 2" xfId="4526"/>
    <cellStyle name="Normal 3 11 12 2 2" xfId="4527"/>
    <cellStyle name="Normal 3 11 12 3" xfId="4528"/>
    <cellStyle name="Normal 3 11 13" xfId="4529"/>
    <cellStyle name="Normal 3 11 13 2" xfId="4530"/>
    <cellStyle name="Normal 3 11 13 2 2" xfId="4531"/>
    <cellStyle name="Normal 3 11 13 3" xfId="4532"/>
    <cellStyle name="Normal 3 11 14" xfId="4533"/>
    <cellStyle name="Normal 3 11 14 2" xfId="4534"/>
    <cellStyle name="Normal 3 11 14 2 2" xfId="4535"/>
    <cellStyle name="Normal 3 11 14 3" xfId="4536"/>
    <cellStyle name="Normal 3 11 15" xfId="4537"/>
    <cellStyle name="Normal 3 11 15 2" xfId="4538"/>
    <cellStyle name="Normal 3 11 15 2 2" xfId="4539"/>
    <cellStyle name="Normal 3 11 15 3" xfId="4540"/>
    <cellStyle name="Normal 3 11 16" xfId="4541"/>
    <cellStyle name="Normal 3 11 16 2" xfId="4542"/>
    <cellStyle name="Normal 3 11 16 2 2" xfId="4543"/>
    <cellStyle name="Normal 3 11 16 3" xfId="4544"/>
    <cellStyle name="Normal 3 11 17" xfId="4545"/>
    <cellStyle name="Normal 3 11 17 2" xfId="4546"/>
    <cellStyle name="Normal 3 11 17 2 2" xfId="4547"/>
    <cellStyle name="Normal 3 11 17 3" xfId="4548"/>
    <cellStyle name="Normal 3 11 18" xfId="4549"/>
    <cellStyle name="Normal 3 11 18 2" xfId="4550"/>
    <cellStyle name="Normal 3 11 18 2 2" xfId="4551"/>
    <cellStyle name="Normal 3 11 18 3" xfId="4552"/>
    <cellStyle name="Normal 3 11 19" xfId="4553"/>
    <cellStyle name="Normal 3 11 19 2" xfId="4554"/>
    <cellStyle name="Normal 3 11 19 2 2" xfId="4555"/>
    <cellStyle name="Normal 3 11 19 3" xfId="4556"/>
    <cellStyle name="Normal 3 11 2" xfId="4557"/>
    <cellStyle name="Normal 3 11 2 2" xfId="4558"/>
    <cellStyle name="Normal 3 11 2 2 2" xfId="4559"/>
    <cellStyle name="Normal 3 11 2 3" xfId="4560"/>
    <cellStyle name="Normal 3 11 20" xfId="4561"/>
    <cellStyle name="Normal 3 11 20 2" xfId="4562"/>
    <cellStyle name="Normal 3 11 20 2 2" xfId="4563"/>
    <cellStyle name="Normal 3 11 20 3" xfId="4564"/>
    <cellStyle name="Normal 3 11 21" xfId="4565"/>
    <cellStyle name="Normal 3 11 21 2" xfId="4566"/>
    <cellStyle name="Normal 3 11 21 2 2" xfId="4567"/>
    <cellStyle name="Normal 3 11 21 3" xfId="4568"/>
    <cellStyle name="Normal 3 11 22" xfId="4569"/>
    <cellStyle name="Normal 3 11 22 2" xfId="4570"/>
    <cellStyle name="Normal 3 11 22 2 2" xfId="4571"/>
    <cellStyle name="Normal 3 11 22 3" xfId="4572"/>
    <cellStyle name="Normal 3 11 23" xfId="4573"/>
    <cellStyle name="Normal 3 11 23 2" xfId="4574"/>
    <cellStyle name="Normal 3 11 23 2 2" xfId="4575"/>
    <cellStyle name="Normal 3 11 23 3" xfId="4576"/>
    <cellStyle name="Normal 3 11 24" xfId="4577"/>
    <cellStyle name="Normal 3 11 24 2" xfId="4578"/>
    <cellStyle name="Normal 3 11 25" xfId="4579"/>
    <cellStyle name="Normal 3 11 3" xfId="4580"/>
    <cellStyle name="Normal 3 11 3 2" xfId="4581"/>
    <cellStyle name="Normal 3 11 3 2 2" xfId="4582"/>
    <cellStyle name="Normal 3 11 3 3" xfId="4583"/>
    <cellStyle name="Normal 3 11 4" xfId="4584"/>
    <cellStyle name="Normal 3 11 4 2" xfId="4585"/>
    <cellStyle name="Normal 3 11 4 2 2" xfId="4586"/>
    <cellStyle name="Normal 3 11 4 3" xfId="4587"/>
    <cellStyle name="Normal 3 11 5" xfId="4588"/>
    <cellStyle name="Normal 3 11 5 2" xfId="4589"/>
    <cellStyle name="Normal 3 11 5 2 2" xfId="4590"/>
    <cellStyle name="Normal 3 11 5 3" xfId="4591"/>
    <cellStyle name="Normal 3 11 6" xfId="4592"/>
    <cellStyle name="Normal 3 11 6 2" xfId="4593"/>
    <cellStyle name="Normal 3 11 6 2 2" xfId="4594"/>
    <cellStyle name="Normal 3 11 6 3" xfId="4595"/>
    <cellStyle name="Normal 3 11 7" xfId="4596"/>
    <cellStyle name="Normal 3 11 7 2" xfId="4597"/>
    <cellStyle name="Normal 3 11 7 2 2" xfId="4598"/>
    <cellStyle name="Normal 3 11 7 3" xfId="4599"/>
    <cellStyle name="Normal 3 11 8" xfId="4600"/>
    <cellStyle name="Normal 3 11 8 2" xfId="4601"/>
    <cellStyle name="Normal 3 11 8 2 2" xfId="4602"/>
    <cellStyle name="Normal 3 11 8 3" xfId="4603"/>
    <cellStyle name="Normal 3 11 9" xfId="4604"/>
    <cellStyle name="Normal 3 11 9 2" xfId="4605"/>
    <cellStyle name="Normal 3 11 9 2 2" xfId="4606"/>
    <cellStyle name="Normal 3 11 9 3" xfId="4607"/>
    <cellStyle name="Normal 3 12" xfId="4608"/>
    <cellStyle name="Normal 3 12 10" xfId="4609"/>
    <cellStyle name="Normal 3 12 10 2" xfId="4610"/>
    <cellStyle name="Normal 3 12 10 2 2" xfId="4611"/>
    <cellStyle name="Normal 3 12 10 3" xfId="4612"/>
    <cellStyle name="Normal 3 12 11" xfId="4613"/>
    <cellStyle name="Normal 3 12 11 2" xfId="4614"/>
    <cellStyle name="Normal 3 12 11 2 2" xfId="4615"/>
    <cellStyle name="Normal 3 12 11 3" xfId="4616"/>
    <cellStyle name="Normal 3 12 12" xfId="4617"/>
    <cellStyle name="Normal 3 12 12 2" xfId="4618"/>
    <cellStyle name="Normal 3 12 12 2 2" xfId="4619"/>
    <cellStyle name="Normal 3 12 12 3" xfId="4620"/>
    <cellStyle name="Normal 3 12 13" xfId="4621"/>
    <cellStyle name="Normal 3 12 13 2" xfId="4622"/>
    <cellStyle name="Normal 3 12 13 2 2" xfId="4623"/>
    <cellStyle name="Normal 3 12 13 3" xfId="4624"/>
    <cellStyle name="Normal 3 12 14" xfId="4625"/>
    <cellStyle name="Normal 3 12 14 2" xfId="4626"/>
    <cellStyle name="Normal 3 12 14 2 2" xfId="4627"/>
    <cellStyle name="Normal 3 12 14 3" xfId="4628"/>
    <cellStyle name="Normal 3 12 15" xfId="4629"/>
    <cellStyle name="Normal 3 12 15 2" xfId="4630"/>
    <cellStyle name="Normal 3 12 15 2 2" xfId="4631"/>
    <cellStyle name="Normal 3 12 15 3" xfId="4632"/>
    <cellStyle name="Normal 3 12 16" xfId="4633"/>
    <cellStyle name="Normal 3 12 16 2" xfId="4634"/>
    <cellStyle name="Normal 3 12 16 2 2" xfId="4635"/>
    <cellStyle name="Normal 3 12 16 3" xfId="4636"/>
    <cellStyle name="Normal 3 12 17" xfId="4637"/>
    <cellStyle name="Normal 3 12 17 2" xfId="4638"/>
    <cellStyle name="Normal 3 12 17 2 2" xfId="4639"/>
    <cellStyle name="Normal 3 12 17 3" xfId="4640"/>
    <cellStyle name="Normal 3 12 18" xfId="4641"/>
    <cellStyle name="Normal 3 12 18 2" xfId="4642"/>
    <cellStyle name="Normal 3 12 18 2 2" xfId="4643"/>
    <cellStyle name="Normal 3 12 18 3" xfId="4644"/>
    <cellStyle name="Normal 3 12 19" xfId="4645"/>
    <cellStyle name="Normal 3 12 19 2" xfId="4646"/>
    <cellStyle name="Normal 3 12 19 2 2" xfId="4647"/>
    <cellStyle name="Normal 3 12 19 3" xfId="4648"/>
    <cellStyle name="Normal 3 12 2" xfId="4649"/>
    <cellStyle name="Normal 3 12 2 2" xfId="4650"/>
    <cellStyle name="Normal 3 12 2 2 2" xfId="4651"/>
    <cellStyle name="Normal 3 12 2 3" xfId="4652"/>
    <cellStyle name="Normal 3 12 20" xfId="4653"/>
    <cellStyle name="Normal 3 12 20 2" xfId="4654"/>
    <cellStyle name="Normal 3 12 20 2 2" xfId="4655"/>
    <cellStyle name="Normal 3 12 20 3" xfId="4656"/>
    <cellStyle name="Normal 3 12 21" xfId="4657"/>
    <cellStyle name="Normal 3 12 21 2" xfId="4658"/>
    <cellStyle name="Normal 3 12 21 2 2" xfId="4659"/>
    <cellStyle name="Normal 3 12 21 3" xfId="4660"/>
    <cellStyle name="Normal 3 12 22" xfId="4661"/>
    <cellStyle name="Normal 3 12 22 2" xfId="4662"/>
    <cellStyle name="Normal 3 12 22 2 2" xfId="4663"/>
    <cellStyle name="Normal 3 12 22 3" xfId="4664"/>
    <cellStyle name="Normal 3 12 23" xfId="4665"/>
    <cellStyle name="Normal 3 12 23 2" xfId="4666"/>
    <cellStyle name="Normal 3 12 23 2 2" xfId="4667"/>
    <cellStyle name="Normal 3 12 23 3" xfId="4668"/>
    <cellStyle name="Normal 3 12 24" xfId="4669"/>
    <cellStyle name="Normal 3 12 24 2" xfId="4670"/>
    <cellStyle name="Normal 3 12 25" xfId="4671"/>
    <cellStyle name="Normal 3 12 3" xfId="4672"/>
    <cellStyle name="Normal 3 12 3 2" xfId="4673"/>
    <cellStyle name="Normal 3 12 3 2 2" xfId="4674"/>
    <cellStyle name="Normal 3 12 3 3" xfId="4675"/>
    <cellStyle name="Normal 3 12 4" xfId="4676"/>
    <cellStyle name="Normal 3 12 4 2" xfId="4677"/>
    <cellStyle name="Normal 3 12 4 2 2" xfId="4678"/>
    <cellStyle name="Normal 3 12 4 3" xfId="4679"/>
    <cellStyle name="Normal 3 12 5" xfId="4680"/>
    <cellStyle name="Normal 3 12 5 2" xfId="4681"/>
    <cellStyle name="Normal 3 12 5 2 2" xfId="4682"/>
    <cellStyle name="Normal 3 12 5 3" xfId="4683"/>
    <cellStyle name="Normal 3 12 6" xfId="4684"/>
    <cellStyle name="Normal 3 12 6 2" xfId="4685"/>
    <cellStyle name="Normal 3 12 6 2 2" xfId="4686"/>
    <cellStyle name="Normal 3 12 6 3" xfId="4687"/>
    <cellStyle name="Normal 3 12 7" xfId="4688"/>
    <cellStyle name="Normal 3 12 7 2" xfId="4689"/>
    <cellStyle name="Normal 3 12 7 2 2" xfId="4690"/>
    <cellStyle name="Normal 3 12 7 3" xfId="4691"/>
    <cellStyle name="Normal 3 12 8" xfId="4692"/>
    <cellStyle name="Normal 3 12 8 2" xfId="4693"/>
    <cellStyle name="Normal 3 12 8 2 2" xfId="4694"/>
    <cellStyle name="Normal 3 12 8 3" xfId="4695"/>
    <cellStyle name="Normal 3 12 9" xfId="4696"/>
    <cellStyle name="Normal 3 12 9 2" xfId="4697"/>
    <cellStyle name="Normal 3 12 9 2 2" xfId="4698"/>
    <cellStyle name="Normal 3 12 9 3" xfId="4699"/>
    <cellStyle name="Normal 3 13" xfId="4700"/>
    <cellStyle name="Normal 3 13 10" xfId="4701"/>
    <cellStyle name="Normal 3 13 10 2" xfId="4702"/>
    <cellStyle name="Normal 3 13 10 2 2" xfId="4703"/>
    <cellStyle name="Normal 3 13 10 3" xfId="4704"/>
    <cellStyle name="Normal 3 13 11" xfId="4705"/>
    <cellStyle name="Normal 3 13 11 2" xfId="4706"/>
    <cellStyle name="Normal 3 13 11 2 2" xfId="4707"/>
    <cellStyle name="Normal 3 13 11 3" xfId="4708"/>
    <cellStyle name="Normal 3 13 12" xfId="4709"/>
    <cellStyle name="Normal 3 13 12 2" xfId="4710"/>
    <cellStyle name="Normal 3 13 12 2 2" xfId="4711"/>
    <cellStyle name="Normal 3 13 12 3" xfId="4712"/>
    <cellStyle name="Normal 3 13 13" xfId="4713"/>
    <cellStyle name="Normal 3 13 13 2" xfId="4714"/>
    <cellStyle name="Normal 3 13 13 2 2" xfId="4715"/>
    <cellStyle name="Normal 3 13 13 3" xfId="4716"/>
    <cellStyle name="Normal 3 13 14" xfId="4717"/>
    <cellStyle name="Normal 3 13 14 2" xfId="4718"/>
    <cellStyle name="Normal 3 13 14 2 2" xfId="4719"/>
    <cellStyle name="Normal 3 13 14 3" xfId="4720"/>
    <cellStyle name="Normal 3 13 15" xfId="4721"/>
    <cellStyle name="Normal 3 13 15 2" xfId="4722"/>
    <cellStyle name="Normal 3 13 15 2 2" xfId="4723"/>
    <cellStyle name="Normal 3 13 15 3" xfId="4724"/>
    <cellStyle name="Normal 3 13 16" xfId="4725"/>
    <cellStyle name="Normal 3 13 16 2" xfId="4726"/>
    <cellStyle name="Normal 3 13 16 2 2" xfId="4727"/>
    <cellStyle name="Normal 3 13 16 3" xfId="4728"/>
    <cellStyle name="Normal 3 13 17" xfId="4729"/>
    <cellStyle name="Normal 3 13 17 2" xfId="4730"/>
    <cellStyle name="Normal 3 13 17 2 2" xfId="4731"/>
    <cellStyle name="Normal 3 13 17 3" xfId="4732"/>
    <cellStyle name="Normal 3 13 18" xfId="4733"/>
    <cellStyle name="Normal 3 13 18 2" xfId="4734"/>
    <cellStyle name="Normal 3 13 18 2 2" xfId="4735"/>
    <cellStyle name="Normal 3 13 18 3" xfId="4736"/>
    <cellStyle name="Normal 3 13 19" xfId="4737"/>
    <cellStyle name="Normal 3 13 19 2" xfId="4738"/>
    <cellStyle name="Normal 3 13 19 2 2" xfId="4739"/>
    <cellStyle name="Normal 3 13 19 3" xfId="4740"/>
    <cellStyle name="Normal 3 13 2" xfId="4741"/>
    <cellStyle name="Normal 3 13 2 2" xfId="4742"/>
    <cellStyle name="Normal 3 13 2 2 2" xfId="4743"/>
    <cellStyle name="Normal 3 13 2 3" xfId="4744"/>
    <cellStyle name="Normal 3 13 20" xfId="4745"/>
    <cellStyle name="Normal 3 13 20 2" xfId="4746"/>
    <cellStyle name="Normal 3 13 20 2 2" xfId="4747"/>
    <cellStyle name="Normal 3 13 20 3" xfId="4748"/>
    <cellStyle name="Normal 3 13 21" xfId="4749"/>
    <cellStyle name="Normal 3 13 21 2" xfId="4750"/>
    <cellStyle name="Normal 3 13 21 2 2" xfId="4751"/>
    <cellStyle name="Normal 3 13 21 3" xfId="4752"/>
    <cellStyle name="Normal 3 13 22" xfId="4753"/>
    <cellStyle name="Normal 3 13 22 2" xfId="4754"/>
    <cellStyle name="Normal 3 13 22 2 2" xfId="4755"/>
    <cellStyle name="Normal 3 13 22 3" xfId="4756"/>
    <cellStyle name="Normal 3 13 23" xfId="4757"/>
    <cellStyle name="Normal 3 13 23 2" xfId="4758"/>
    <cellStyle name="Normal 3 13 23 2 2" xfId="4759"/>
    <cellStyle name="Normal 3 13 23 3" xfId="4760"/>
    <cellStyle name="Normal 3 13 24" xfId="4761"/>
    <cellStyle name="Normal 3 13 24 2" xfId="4762"/>
    <cellStyle name="Normal 3 13 25" xfId="4763"/>
    <cellStyle name="Normal 3 13 3" xfId="4764"/>
    <cellStyle name="Normal 3 13 3 2" xfId="4765"/>
    <cellStyle name="Normal 3 13 3 2 2" xfId="4766"/>
    <cellStyle name="Normal 3 13 3 3" xfId="4767"/>
    <cellStyle name="Normal 3 13 4" xfId="4768"/>
    <cellStyle name="Normal 3 13 4 2" xfId="4769"/>
    <cellStyle name="Normal 3 13 4 2 2" xfId="4770"/>
    <cellStyle name="Normal 3 13 4 3" xfId="4771"/>
    <cellStyle name="Normal 3 13 5" xfId="4772"/>
    <cellStyle name="Normal 3 13 5 2" xfId="4773"/>
    <cellStyle name="Normal 3 13 5 2 2" xfId="4774"/>
    <cellStyle name="Normal 3 13 5 3" xfId="4775"/>
    <cellStyle name="Normal 3 13 6" xfId="4776"/>
    <cellStyle name="Normal 3 13 6 2" xfId="4777"/>
    <cellStyle name="Normal 3 13 6 2 2" xfId="4778"/>
    <cellStyle name="Normal 3 13 6 3" xfId="4779"/>
    <cellStyle name="Normal 3 13 7" xfId="4780"/>
    <cellStyle name="Normal 3 13 7 2" xfId="4781"/>
    <cellStyle name="Normal 3 13 7 2 2" xfId="4782"/>
    <cellStyle name="Normal 3 13 7 3" xfId="4783"/>
    <cellStyle name="Normal 3 13 8" xfId="4784"/>
    <cellStyle name="Normal 3 13 8 2" xfId="4785"/>
    <cellStyle name="Normal 3 13 8 2 2" xfId="4786"/>
    <cellStyle name="Normal 3 13 8 3" xfId="4787"/>
    <cellStyle name="Normal 3 13 9" xfId="4788"/>
    <cellStyle name="Normal 3 13 9 2" xfId="4789"/>
    <cellStyle name="Normal 3 13 9 2 2" xfId="4790"/>
    <cellStyle name="Normal 3 13 9 3" xfId="4791"/>
    <cellStyle name="Normal 3 14" xfId="4792"/>
    <cellStyle name="Normal 3 14 10" xfId="4793"/>
    <cellStyle name="Normal 3 14 10 2" xfId="4794"/>
    <cellStyle name="Normal 3 14 10 2 2" xfId="4795"/>
    <cellStyle name="Normal 3 14 10 3" xfId="4796"/>
    <cellStyle name="Normal 3 14 11" xfId="4797"/>
    <cellStyle name="Normal 3 14 11 2" xfId="4798"/>
    <cellStyle name="Normal 3 14 11 2 2" xfId="4799"/>
    <cellStyle name="Normal 3 14 11 3" xfId="4800"/>
    <cellStyle name="Normal 3 14 12" xfId="4801"/>
    <cellStyle name="Normal 3 14 12 2" xfId="4802"/>
    <cellStyle name="Normal 3 14 12 2 2" xfId="4803"/>
    <cellStyle name="Normal 3 14 12 3" xfId="4804"/>
    <cellStyle name="Normal 3 14 13" xfId="4805"/>
    <cellStyle name="Normal 3 14 13 2" xfId="4806"/>
    <cellStyle name="Normal 3 14 13 2 2" xfId="4807"/>
    <cellStyle name="Normal 3 14 13 3" xfId="4808"/>
    <cellStyle name="Normal 3 14 14" xfId="4809"/>
    <cellStyle name="Normal 3 14 14 2" xfId="4810"/>
    <cellStyle name="Normal 3 14 14 2 2" xfId="4811"/>
    <cellStyle name="Normal 3 14 14 3" xfId="4812"/>
    <cellStyle name="Normal 3 14 15" xfId="4813"/>
    <cellStyle name="Normal 3 14 15 2" xfId="4814"/>
    <cellStyle name="Normal 3 14 15 2 2" xfId="4815"/>
    <cellStyle name="Normal 3 14 15 3" xfId="4816"/>
    <cellStyle name="Normal 3 14 16" xfId="4817"/>
    <cellStyle name="Normal 3 14 16 2" xfId="4818"/>
    <cellStyle name="Normal 3 14 16 2 2" xfId="4819"/>
    <cellStyle name="Normal 3 14 16 3" xfId="4820"/>
    <cellStyle name="Normal 3 14 17" xfId="4821"/>
    <cellStyle name="Normal 3 14 17 2" xfId="4822"/>
    <cellStyle name="Normal 3 14 17 2 2" xfId="4823"/>
    <cellStyle name="Normal 3 14 17 3" xfId="4824"/>
    <cellStyle name="Normal 3 14 18" xfId="4825"/>
    <cellStyle name="Normal 3 14 18 2" xfId="4826"/>
    <cellStyle name="Normal 3 14 18 2 2" xfId="4827"/>
    <cellStyle name="Normal 3 14 18 3" xfId="4828"/>
    <cellStyle name="Normal 3 14 19" xfId="4829"/>
    <cellStyle name="Normal 3 14 19 2" xfId="4830"/>
    <cellStyle name="Normal 3 14 19 2 2" xfId="4831"/>
    <cellStyle name="Normal 3 14 19 3" xfId="4832"/>
    <cellStyle name="Normal 3 14 2" xfId="4833"/>
    <cellStyle name="Normal 3 14 2 2" xfId="4834"/>
    <cellStyle name="Normal 3 14 2 2 2" xfId="4835"/>
    <cellStyle name="Normal 3 14 2 3" xfId="4836"/>
    <cellStyle name="Normal 3 14 20" xfId="4837"/>
    <cellStyle name="Normal 3 14 20 2" xfId="4838"/>
    <cellStyle name="Normal 3 14 20 2 2" xfId="4839"/>
    <cellStyle name="Normal 3 14 20 3" xfId="4840"/>
    <cellStyle name="Normal 3 14 21" xfId="4841"/>
    <cellStyle name="Normal 3 14 21 2" xfId="4842"/>
    <cellStyle name="Normal 3 14 21 2 2" xfId="4843"/>
    <cellStyle name="Normal 3 14 21 3" xfId="4844"/>
    <cellStyle name="Normal 3 14 22" xfId="4845"/>
    <cellStyle name="Normal 3 14 22 2" xfId="4846"/>
    <cellStyle name="Normal 3 14 22 2 2" xfId="4847"/>
    <cellStyle name="Normal 3 14 22 3" xfId="4848"/>
    <cellStyle name="Normal 3 14 23" xfId="4849"/>
    <cellStyle name="Normal 3 14 23 2" xfId="4850"/>
    <cellStyle name="Normal 3 14 23 2 2" xfId="4851"/>
    <cellStyle name="Normal 3 14 23 3" xfId="4852"/>
    <cellStyle name="Normal 3 14 24" xfId="4853"/>
    <cellStyle name="Normal 3 14 24 2" xfId="4854"/>
    <cellStyle name="Normal 3 14 25" xfId="4855"/>
    <cellStyle name="Normal 3 14 3" xfId="4856"/>
    <cellStyle name="Normal 3 14 3 2" xfId="4857"/>
    <cellStyle name="Normal 3 14 3 2 2" xfId="4858"/>
    <cellStyle name="Normal 3 14 3 3" xfId="4859"/>
    <cellStyle name="Normal 3 14 4" xfId="4860"/>
    <cellStyle name="Normal 3 14 4 2" xfId="4861"/>
    <cellStyle name="Normal 3 14 4 2 2" xfId="4862"/>
    <cellStyle name="Normal 3 14 4 3" xfId="4863"/>
    <cellStyle name="Normal 3 14 5" xfId="4864"/>
    <cellStyle name="Normal 3 14 5 2" xfId="4865"/>
    <cellStyle name="Normal 3 14 5 2 2" xfId="4866"/>
    <cellStyle name="Normal 3 14 5 3" xfId="4867"/>
    <cellStyle name="Normal 3 14 6" xfId="4868"/>
    <cellStyle name="Normal 3 14 6 2" xfId="4869"/>
    <cellStyle name="Normal 3 14 6 2 2" xfId="4870"/>
    <cellStyle name="Normal 3 14 6 3" xfId="4871"/>
    <cellStyle name="Normal 3 14 7" xfId="4872"/>
    <cellStyle name="Normal 3 14 7 2" xfId="4873"/>
    <cellStyle name="Normal 3 14 7 2 2" xfId="4874"/>
    <cellStyle name="Normal 3 14 7 3" xfId="4875"/>
    <cellStyle name="Normal 3 14 8" xfId="4876"/>
    <cellStyle name="Normal 3 14 8 2" xfId="4877"/>
    <cellStyle name="Normal 3 14 8 2 2" xfId="4878"/>
    <cellStyle name="Normal 3 14 8 3" xfId="4879"/>
    <cellStyle name="Normal 3 14 9" xfId="4880"/>
    <cellStyle name="Normal 3 14 9 2" xfId="4881"/>
    <cellStyle name="Normal 3 14 9 2 2" xfId="4882"/>
    <cellStyle name="Normal 3 14 9 3" xfId="4883"/>
    <cellStyle name="Normal 3 15" xfId="4884"/>
    <cellStyle name="Normal 3 15 10" xfId="4885"/>
    <cellStyle name="Normal 3 15 10 2" xfId="4886"/>
    <cellStyle name="Normal 3 15 10 2 2" xfId="4887"/>
    <cellStyle name="Normal 3 15 10 3" xfId="4888"/>
    <cellStyle name="Normal 3 15 11" xfId="4889"/>
    <cellStyle name="Normal 3 15 11 2" xfId="4890"/>
    <cellStyle name="Normal 3 15 11 2 2" xfId="4891"/>
    <cellStyle name="Normal 3 15 11 3" xfId="4892"/>
    <cellStyle name="Normal 3 15 12" xfId="4893"/>
    <cellStyle name="Normal 3 15 12 2" xfId="4894"/>
    <cellStyle name="Normal 3 15 12 2 2" xfId="4895"/>
    <cellStyle name="Normal 3 15 12 3" xfId="4896"/>
    <cellStyle name="Normal 3 15 13" xfId="4897"/>
    <cellStyle name="Normal 3 15 13 2" xfId="4898"/>
    <cellStyle name="Normal 3 15 13 2 2" xfId="4899"/>
    <cellStyle name="Normal 3 15 13 3" xfId="4900"/>
    <cellStyle name="Normal 3 15 14" xfId="4901"/>
    <cellStyle name="Normal 3 15 14 2" xfId="4902"/>
    <cellStyle name="Normal 3 15 14 2 2" xfId="4903"/>
    <cellStyle name="Normal 3 15 14 3" xfId="4904"/>
    <cellStyle name="Normal 3 15 15" xfId="4905"/>
    <cellStyle name="Normal 3 15 15 2" xfId="4906"/>
    <cellStyle name="Normal 3 15 15 2 2" xfId="4907"/>
    <cellStyle name="Normal 3 15 15 3" xfId="4908"/>
    <cellStyle name="Normal 3 15 16" xfId="4909"/>
    <cellStyle name="Normal 3 15 16 2" xfId="4910"/>
    <cellStyle name="Normal 3 15 16 2 2" xfId="4911"/>
    <cellStyle name="Normal 3 15 16 3" xfId="4912"/>
    <cellStyle name="Normal 3 15 17" xfId="4913"/>
    <cellStyle name="Normal 3 15 17 2" xfId="4914"/>
    <cellStyle name="Normal 3 15 17 2 2" xfId="4915"/>
    <cellStyle name="Normal 3 15 17 3" xfId="4916"/>
    <cellStyle name="Normal 3 15 18" xfId="4917"/>
    <cellStyle name="Normal 3 15 18 2" xfId="4918"/>
    <cellStyle name="Normal 3 15 18 2 2" xfId="4919"/>
    <cellStyle name="Normal 3 15 18 3" xfId="4920"/>
    <cellStyle name="Normal 3 15 19" xfId="4921"/>
    <cellStyle name="Normal 3 15 19 2" xfId="4922"/>
    <cellStyle name="Normal 3 15 19 2 2" xfId="4923"/>
    <cellStyle name="Normal 3 15 19 3" xfId="4924"/>
    <cellStyle name="Normal 3 15 2" xfId="4925"/>
    <cellStyle name="Normal 3 15 2 2" xfId="4926"/>
    <cellStyle name="Normal 3 15 2 2 2" xfId="4927"/>
    <cellStyle name="Normal 3 15 2 3" xfId="4928"/>
    <cellStyle name="Normal 3 15 20" xfId="4929"/>
    <cellStyle name="Normal 3 15 20 2" xfId="4930"/>
    <cellStyle name="Normal 3 15 20 2 2" xfId="4931"/>
    <cellStyle name="Normal 3 15 20 3" xfId="4932"/>
    <cellStyle name="Normal 3 15 21" xfId="4933"/>
    <cellStyle name="Normal 3 15 21 2" xfId="4934"/>
    <cellStyle name="Normal 3 15 21 2 2" xfId="4935"/>
    <cellStyle name="Normal 3 15 21 3" xfId="4936"/>
    <cellStyle name="Normal 3 15 22" xfId="4937"/>
    <cellStyle name="Normal 3 15 22 2" xfId="4938"/>
    <cellStyle name="Normal 3 15 22 2 2" xfId="4939"/>
    <cellStyle name="Normal 3 15 22 3" xfId="4940"/>
    <cellStyle name="Normal 3 15 23" xfId="4941"/>
    <cellStyle name="Normal 3 15 23 2" xfId="4942"/>
    <cellStyle name="Normal 3 15 23 2 2" xfId="4943"/>
    <cellStyle name="Normal 3 15 23 3" xfId="4944"/>
    <cellStyle name="Normal 3 15 24" xfId="4945"/>
    <cellStyle name="Normal 3 15 24 2" xfId="4946"/>
    <cellStyle name="Normal 3 15 25" xfId="4947"/>
    <cellStyle name="Normal 3 15 3" xfId="4948"/>
    <cellStyle name="Normal 3 15 3 2" xfId="4949"/>
    <cellStyle name="Normal 3 15 3 2 2" xfId="4950"/>
    <cellStyle name="Normal 3 15 3 3" xfId="4951"/>
    <cellStyle name="Normal 3 15 4" xfId="4952"/>
    <cellStyle name="Normal 3 15 4 2" xfId="4953"/>
    <cellStyle name="Normal 3 15 4 2 2" xfId="4954"/>
    <cellStyle name="Normal 3 15 4 3" xfId="4955"/>
    <cellStyle name="Normal 3 15 5" xfId="4956"/>
    <cellStyle name="Normal 3 15 5 2" xfId="4957"/>
    <cellStyle name="Normal 3 15 5 2 2" xfId="4958"/>
    <cellStyle name="Normal 3 15 5 3" xfId="4959"/>
    <cellStyle name="Normal 3 15 6" xfId="4960"/>
    <cellStyle name="Normal 3 15 6 2" xfId="4961"/>
    <cellStyle name="Normal 3 15 6 2 2" xfId="4962"/>
    <cellStyle name="Normal 3 15 6 3" xfId="4963"/>
    <cellStyle name="Normal 3 15 7" xfId="4964"/>
    <cellStyle name="Normal 3 15 7 2" xfId="4965"/>
    <cellStyle name="Normal 3 15 7 2 2" xfId="4966"/>
    <cellStyle name="Normal 3 15 7 3" xfId="4967"/>
    <cellStyle name="Normal 3 15 8" xfId="4968"/>
    <cellStyle name="Normal 3 15 8 2" xfId="4969"/>
    <cellStyle name="Normal 3 15 8 2 2" xfId="4970"/>
    <cellStyle name="Normal 3 15 8 3" xfId="4971"/>
    <cellStyle name="Normal 3 15 9" xfId="4972"/>
    <cellStyle name="Normal 3 15 9 2" xfId="4973"/>
    <cellStyle name="Normal 3 15 9 2 2" xfId="4974"/>
    <cellStyle name="Normal 3 15 9 3" xfId="4975"/>
    <cellStyle name="Normal 3 16" xfId="4976"/>
    <cellStyle name="Normal 3 16 10" xfId="4977"/>
    <cellStyle name="Normal 3 16 10 2" xfId="4978"/>
    <cellStyle name="Normal 3 16 10 2 2" xfId="4979"/>
    <cellStyle name="Normal 3 16 10 3" xfId="4980"/>
    <cellStyle name="Normal 3 16 11" xfId="4981"/>
    <cellStyle name="Normal 3 16 11 2" xfId="4982"/>
    <cellStyle name="Normal 3 16 11 2 2" xfId="4983"/>
    <cellStyle name="Normal 3 16 11 3" xfId="4984"/>
    <cellStyle name="Normal 3 16 12" xfId="4985"/>
    <cellStyle name="Normal 3 16 12 2" xfId="4986"/>
    <cellStyle name="Normal 3 16 12 2 2" xfId="4987"/>
    <cellStyle name="Normal 3 16 12 3" xfId="4988"/>
    <cellStyle name="Normal 3 16 13" xfId="4989"/>
    <cellStyle name="Normal 3 16 13 2" xfId="4990"/>
    <cellStyle name="Normal 3 16 13 2 2" xfId="4991"/>
    <cellStyle name="Normal 3 16 13 3" xfId="4992"/>
    <cellStyle name="Normal 3 16 14" xfId="4993"/>
    <cellStyle name="Normal 3 16 14 2" xfId="4994"/>
    <cellStyle name="Normal 3 16 14 2 2" xfId="4995"/>
    <cellStyle name="Normal 3 16 14 3" xfId="4996"/>
    <cellStyle name="Normal 3 16 15" xfId="4997"/>
    <cellStyle name="Normal 3 16 15 2" xfId="4998"/>
    <cellStyle name="Normal 3 16 15 2 2" xfId="4999"/>
    <cellStyle name="Normal 3 16 15 3" xfId="5000"/>
    <cellStyle name="Normal 3 16 16" xfId="5001"/>
    <cellStyle name="Normal 3 16 16 2" xfId="5002"/>
    <cellStyle name="Normal 3 16 16 2 2" xfId="5003"/>
    <cellStyle name="Normal 3 16 16 3" xfId="5004"/>
    <cellStyle name="Normal 3 16 17" xfId="5005"/>
    <cellStyle name="Normal 3 16 17 2" xfId="5006"/>
    <cellStyle name="Normal 3 16 17 2 2" xfId="5007"/>
    <cellStyle name="Normal 3 16 17 3" xfId="5008"/>
    <cellStyle name="Normal 3 16 18" xfId="5009"/>
    <cellStyle name="Normal 3 16 18 2" xfId="5010"/>
    <cellStyle name="Normal 3 16 18 2 2" xfId="5011"/>
    <cellStyle name="Normal 3 16 18 3" xfId="5012"/>
    <cellStyle name="Normal 3 16 19" xfId="5013"/>
    <cellStyle name="Normal 3 16 19 2" xfId="5014"/>
    <cellStyle name="Normal 3 16 19 2 2" xfId="5015"/>
    <cellStyle name="Normal 3 16 19 3" xfId="5016"/>
    <cellStyle name="Normal 3 16 2" xfId="5017"/>
    <cellStyle name="Normal 3 16 2 2" xfId="5018"/>
    <cellStyle name="Normal 3 16 2 2 2" xfId="5019"/>
    <cellStyle name="Normal 3 16 2 3" xfId="5020"/>
    <cellStyle name="Normal 3 16 20" xfId="5021"/>
    <cellStyle name="Normal 3 16 20 2" xfId="5022"/>
    <cellStyle name="Normal 3 16 20 2 2" xfId="5023"/>
    <cellStyle name="Normal 3 16 20 3" xfId="5024"/>
    <cellStyle name="Normal 3 16 21" xfId="5025"/>
    <cellStyle name="Normal 3 16 21 2" xfId="5026"/>
    <cellStyle name="Normal 3 16 21 2 2" xfId="5027"/>
    <cellStyle name="Normal 3 16 21 3" xfId="5028"/>
    <cellStyle name="Normal 3 16 22" xfId="5029"/>
    <cellStyle name="Normal 3 16 22 2" xfId="5030"/>
    <cellStyle name="Normal 3 16 22 2 2" xfId="5031"/>
    <cellStyle name="Normal 3 16 22 3" xfId="5032"/>
    <cellStyle name="Normal 3 16 23" xfId="5033"/>
    <cellStyle name="Normal 3 16 23 2" xfId="5034"/>
    <cellStyle name="Normal 3 16 23 2 2" xfId="5035"/>
    <cellStyle name="Normal 3 16 23 3" xfId="5036"/>
    <cellStyle name="Normal 3 16 24" xfId="5037"/>
    <cellStyle name="Normal 3 16 24 2" xfId="5038"/>
    <cellStyle name="Normal 3 16 25" xfId="5039"/>
    <cellStyle name="Normal 3 16 3" xfId="5040"/>
    <cellStyle name="Normal 3 16 3 2" xfId="5041"/>
    <cellStyle name="Normal 3 16 3 2 2" xfId="5042"/>
    <cellStyle name="Normal 3 16 3 3" xfId="5043"/>
    <cellStyle name="Normal 3 16 4" xfId="5044"/>
    <cellStyle name="Normal 3 16 4 2" xfId="5045"/>
    <cellStyle name="Normal 3 16 4 2 2" xfId="5046"/>
    <cellStyle name="Normal 3 16 4 3" xfId="5047"/>
    <cellStyle name="Normal 3 16 5" xfId="5048"/>
    <cellStyle name="Normal 3 16 5 2" xfId="5049"/>
    <cellStyle name="Normal 3 16 5 2 2" xfId="5050"/>
    <cellStyle name="Normal 3 16 5 3" xfId="5051"/>
    <cellStyle name="Normal 3 16 6" xfId="5052"/>
    <cellStyle name="Normal 3 16 6 2" xfId="5053"/>
    <cellStyle name="Normal 3 16 6 2 2" xfId="5054"/>
    <cellStyle name="Normal 3 16 6 3" xfId="5055"/>
    <cellStyle name="Normal 3 16 7" xfId="5056"/>
    <cellStyle name="Normal 3 16 7 2" xfId="5057"/>
    <cellStyle name="Normal 3 16 7 2 2" xfId="5058"/>
    <cellStyle name="Normal 3 16 7 3" xfId="5059"/>
    <cellStyle name="Normal 3 16 8" xfId="5060"/>
    <cellStyle name="Normal 3 16 8 2" xfId="5061"/>
    <cellStyle name="Normal 3 16 8 2 2" xfId="5062"/>
    <cellStyle name="Normal 3 16 8 3" xfId="5063"/>
    <cellStyle name="Normal 3 16 9" xfId="5064"/>
    <cellStyle name="Normal 3 16 9 2" xfId="5065"/>
    <cellStyle name="Normal 3 16 9 2 2" xfId="5066"/>
    <cellStyle name="Normal 3 16 9 3" xfId="5067"/>
    <cellStyle name="Normal 3 17" xfId="5068"/>
    <cellStyle name="Normal 3 17 10" xfId="5069"/>
    <cellStyle name="Normal 3 17 10 2" xfId="5070"/>
    <cellStyle name="Normal 3 17 10 2 2" xfId="5071"/>
    <cellStyle name="Normal 3 17 10 3" xfId="5072"/>
    <cellStyle name="Normal 3 17 11" xfId="5073"/>
    <cellStyle name="Normal 3 17 11 2" xfId="5074"/>
    <cellStyle name="Normal 3 17 11 2 2" xfId="5075"/>
    <cellStyle name="Normal 3 17 11 3" xfId="5076"/>
    <cellStyle name="Normal 3 17 12" xfId="5077"/>
    <cellStyle name="Normal 3 17 12 2" xfId="5078"/>
    <cellStyle name="Normal 3 17 12 2 2" xfId="5079"/>
    <cellStyle name="Normal 3 17 12 3" xfId="5080"/>
    <cellStyle name="Normal 3 17 13" xfId="5081"/>
    <cellStyle name="Normal 3 17 13 2" xfId="5082"/>
    <cellStyle name="Normal 3 17 13 2 2" xfId="5083"/>
    <cellStyle name="Normal 3 17 13 3" xfId="5084"/>
    <cellStyle name="Normal 3 17 14" xfId="5085"/>
    <cellStyle name="Normal 3 17 14 2" xfId="5086"/>
    <cellStyle name="Normal 3 17 14 2 2" xfId="5087"/>
    <cellStyle name="Normal 3 17 14 3" xfId="5088"/>
    <cellStyle name="Normal 3 17 15" xfId="5089"/>
    <cellStyle name="Normal 3 17 15 2" xfId="5090"/>
    <cellStyle name="Normal 3 17 15 2 2" xfId="5091"/>
    <cellStyle name="Normal 3 17 15 3" xfId="5092"/>
    <cellStyle name="Normal 3 17 16" xfId="5093"/>
    <cellStyle name="Normal 3 17 16 2" xfId="5094"/>
    <cellStyle name="Normal 3 17 16 2 2" xfId="5095"/>
    <cellStyle name="Normal 3 17 16 3" xfId="5096"/>
    <cellStyle name="Normal 3 17 17" xfId="5097"/>
    <cellStyle name="Normal 3 17 17 2" xfId="5098"/>
    <cellStyle name="Normal 3 17 17 2 2" xfId="5099"/>
    <cellStyle name="Normal 3 17 17 3" xfId="5100"/>
    <cellStyle name="Normal 3 17 18" xfId="5101"/>
    <cellStyle name="Normal 3 17 18 2" xfId="5102"/>
    <cellStyle name="Normal 3 17 18 2 2" xfId="5103"/>
    <cellStyle name="Normal 3 17 18 3" xfId="5104"/>
    <cellStyle name="Normal 3 17 19" xfId="5105"/>
    <cellStyle name="Normal 3 17 19 2" xfId="5106"/>
    <cellStyle name="Normal 3 17 19 2 2" xfId="5107"/>
    <cellStyle name="Normal 3 17 19 3" xfId="5108"/>
    <cellStyle name="Normal 3 17 2" xfId="5109"/>
    <cellStyle name="Normal 3 17 2 2" xfId="5110"/>
    <cellStyle name="Normal 3 17 2 2 2" xfId="5111"/>
    <cellStyle name="Normal 3 17 2 3" xfId="5112"/>
    <cellStyle name="Normal 3 17 20" xfId="5113"/>
    <cellStyle name="Normal 3 17 20 2" xfId="5114"/>
    <cellStyle name="Normal 3 17 20 2 2" xfId="5115"/>
    <cellStyle name="Normal 3 17 20 3" xfId="5116"/>
    <cellStyle name="Normal 3 17 21" xfId="5117"/>
    <cellStyle name="Normal 3 17 21 2" xfId="5118"/>
    <cellStyle name="Normal 3 17 21 2 2" xfId="5119"/>
    <cellStyle name="Normal 3 17 21 3" xfId="5120"/>
    <cellStyle name="Normal 3 17 22" xfId="5121"/>
    <cellStyle name="Normal 3 17 22 2" xfId="5122"/>
    <cellStyle name="Normal 3 17 22 2 2" xfId="5123"/>
    <cellStyle name="Normal 3 17 22 3" xfId="5124"/>
    <cellStyle name="Normal 3 17 23" xfId="5125"/>
    <cellStyle name="Normal 3 17 23 2" xfId="5126"/>
    <cellStyle name="Normal 3 17 23 2 2" xfId="5127"/>
    <cellStyle name="Normal 3 17 23 3" xfId="5128"/>
    <cellStyle name="Normal 3 17 24" xfId="5129"/>
    <cellStyle name="Normal 3 17 24 2" xfId="5130"/>
    <cellStyle name="Normal 3 17 25" xfId="5131"/>
    <cellStyle name="Normal 3 17 3" xfId="5132"/>
    <cellStyle name="Normal 3 17 3 2" xfId="5133"/>
    <cellStyle name="Normal 3 17 3 2 2" xfId="5134"/>
    <cellStyle name="Normal 3 17 3 3" xfId="5135"/>
    <cellStyle name="Normal 3 17 4" xfId="5136"/>
    <cellStyle name="Normal 3 17 4 2" xfId="5137"/>
    <cellStyle name="Normal 3 17 4 2 2" xfId="5138"/>
    <cellStyle name="Normal 3 17 4 3" xfId="5139"/>
    <cellStyle name="Normal 3 17 5" xfId="5140"/>
    <cellStyle name="Normal 3 17 5 2" xfId="5141"/>
    <cellStyle name="Normal 3 17 5 2 2" xfId="5142"/>
    <cellStyle name="Normal 3 17 5 3" xfId="5143"/>
    <cellStyle name="Normal 3 17 6" xfId="5144"/>
    <cellStyle name="Normal 3 17 6 2" xfId="5145"/>
    <cellStyle name="Normal 3 17 6 2 2" xfId="5146"/>
    <cellStyle name="Normal 3 17 6 3" xfId="5147"/>
    <cellStyle name="Normal 3 17 7" xfId="5148"/>
    <cellStyle name="Normal 3 17 7 2" xfId="5149"/>
    <cellStyle name="Normal 3 17 7 2 2" xfId="5150"/>
    <cellStyle name="Normal 3 17 7 3" xfId="5151"/>
    <cellStyle name="Normal 3 17 8" xfId="5152"/>
    <cellStyle name="Normal 3 17 8 2" xfId="5153"/>
    <cellStyle name="Normal 3 17 8 2 2" xfId="5154"/>
    <cellStyle name="Normal 3 17 8 3" xfId="5155"/>
    <cellStyle name="Normal 3 17 9" xfId="5156"/>
    <cellStyle name="Normal 3 17 9 2" xfId="5157"/>
    <cellStyle name="Normal 3 17 9 2 2" xfId="5158"/>
    <cellStyle name="Normal 3 17 9 3" xfId="5159"/>
    <cellStyle name="Normal 3 18" xfId="5160"/>
    <cellStyle name="Normal 3 18 10" xfId="5161"/>
    <cellStyle name="Normal 3 18 10 2" xfId="5162"/>
    <cellStyle name="Normal 3 18 10 2 2" xfId="5163"/>
    <cellStyle name="Normal 3 18 10 3" xfId="5164"/>
    <cellStyle name="Normal 3 18 11" xfId="5165"/>
    <cellStyle name="Normal 3 18 11 2" xfId="5166"/>
    <cellStyle name="Normal 3 18 11 2 2" xfId="5167"/>
    <cellStyle name="Normal 3 18 11 3" xfId="5168"/>
    <cellStyle name="Normal 3 18 12" xfId="5169"/>
    <cellStyle name="Normal 3 18 12 2" xfId="5170"/>
    <cellStyle name="Normal 3 18 12 2 2" xfId="5171"/>
    <cellStyle name="Normal 3 18 12 3" xfId="5172"/>
    <cellStyle name="Normal 3 18 13" xfId="5173"/>
    <cellStyle name="Normal 3 18 13 2" xfId="5174"/>
    <cellStyle name="Normal 3 18 13 2 2" xfId="5175"/>
    <cellStyle name="Normal 3 18 13 3" xfId="5176"/>
    <cellStyle name="Normal 3 18 14" xfId="5177"/>
    <cellStyle name="Normal 3 18 14 2" xfId="5178"/>
    <cellStyle name="Normal 3 18 14 2 2" xfId="5179"/>
    <cellStyle name="Normal 3 18 14 3" xfId="5180"/>
    <cellStyle name="Normal 3 18 15" xfId="5181"/>
    <cellStyle name="Normal 3 18 15 2" xfId="5182"/>
    <cellStyle name="Normal 3 18 15 2 2" xfId="5183"/>
    <cellStyle name="Normal 3 18 15 3" xfId="5184"/>
    <cellStyle name="Normal 3 18 16" xfId="5185"/>
    <cellStyle name="Normal 3 18 16 2" xfId="5186"/>
    <cellStyle name="Normal 3 18 16 2 2" xfId="5187"/>
    <cellStyle name="Normal 3 18 16 3" xfId="5188"/>
    <cellStyle name="Normal 3 18 17" xfId="5189"/>
    <cellStyle name="Normal 3 18 17 2" xfId="5190"/>
    <cellStyle name="Normal 3 18 17 2 2" xfId="5191"/>
    <cellStyle name="Normal 3 18 17 3" xfId="5192"/>
    <cellStyle name="Normal 3 18 18" xfId="5193"/>
    <cellStyle name="Normal 3 18 18 2" xfId="5194"/>
    <cellStyle name="Normal 3 18 18 2 2" xfId="5195"/>
    <cellStyle name="Normal 3 18 18 3" xfId="5196"/>
    <cellStyle name="Normal 3 18 19" xfId="5197"/>
    <cellStyle name="Normal 3 18 19 2" xfId="5198"/>
    <cellStyle name="Normal 3 18 19 2 2" xfId="5199"/>
    <cellStyle name="Normal 3 18 19 3" xfId="5200"/>
    <cellStyle name="Normal 3 18 2" xfId="5201"/>
    <cellStyle name="Normal 3 18 2 2" xfId="5202"/>
    <cellStyle name="Normal 3 18 2 2 2" xfId="5203"/>
    <cellStyle name="Normal 3 18 2 3" xfId="5204"/>
    <cellStyle name="Normal 3 18 20" xfId="5205"/>
    <cellStyle name="Normal 3 18 20 2" xfId="5206"/>
    <cellStyle name="Normal 3 18 20 2 2" xfId="5207"/>
    <cellStyle name="Normal 3 18 20 3" xfId="5208"/>
    <cellStyle name="Normal 3 18 21" xfId="5209"/>
    <cellStyle name="Normal 3 18 21 2" xfId="5210"/>
    <cellStyle name="Normal 3 18 21 2 2" xfId="5211"/>
    <cellStyle name="Normal 3 18 21 3" xfId="5212"/>
    <cellStyle name="Normal 3 18 22" xfId="5213"/>
    <cellStyle name="Normal 3 18 22 2" xfId="5214"/>
    <cellStyle name="Normal 3 18 22 2 2" xfId="5215"/>
    <cellStyle name="Normal 3 18 22 3" xfId="5216"/>
    <cellStyle name="Normal 3 18 23" xfId="5217"/>
    <cellStyle name="Normal 3 18 23 2" xfId="5218"/>
    <cellStyle name="Normal 3 18 23 2 2" xfId="5219"/>
    <cellStyle name="Normal 3 18 23 3" xfId="5220"/>
    <cellStyle name="Normal 3 18 24" xfId="5221"/>
    <cellStyle name="Normal 3 18 24 2" xfId="5222"/>
    <cellStyle name="Normal 3 18 25" xfId="5223"/>
    <cellStyle name="Normal 3 18 3" xfId="5224"/>
    <cellStyle name="Normal 3 18 3 2" xfId="5225"/>
    <cellStyle name="Normal 3 18 3 2 2" xfId="5226"/>
    <cellStyle name="Normal 3 18 3 3" xfId="5227"/>
    <cellStyle name="Normal 3 18 4" xfId="5228"/>
    <cellStyle name="Normal 3 18 4 2" xfId="5229"/>
    <cellStyle name="Normal 3 18 4 2 2" xfId="5230"/>
    <cellStyle name="Normal 3 18 4 3" xfId="5231"/>
    <cellStyle name="Normal 3 18 5" xfId="5232"/>
    <cellStyle name="Normal 3 18 5 2" xfId="5233"/>
    <cellStyle name="Normal 3 18 5 2 2" xfId="5234"/>
    <cellStyle name="Normal 3 18 5 3" xfId="5235"/>
    <cellStyle name="Normal 3 18 6" xfId="5236"/>
    <cellStyle name="Normal 3 18 6 2" xfId="5237"/>
    <cellStyle name="Normal 3 18 6 2 2" xfId="5238"/>
    <cellStyle name="Normal 3 18 6 3" xfId="5239"/>
    <cellStyle name="Normal 3 18 7" xfId="5240"/>
    <cellStyle name="Normal 3 18 7 2" xfId="5241"/>
    <cellStyle name="Normal 3 18 7 2 2" xfId="5242"/>
    <cellStyle name="Normal 3 18 7 3" xfId="5243"/>
    <cellStyle name="Normal 3 18 8" xfId="5244"/>
    <cellStyle name="Normal 3 18 8 2" xfId="5245"/>
    <cellStyle name="Normal 3 18 8 2 2" xfId="5246"/>
    <cellStyle name="Normal 3 18 8 3" xfId="5247"/>
    <cellStyle name="Normal 3 18 9" xfId="5248"/>
    <cellStyle name="Normal 3 18 9 2" xfId="5249"/>
    <cellStyle name="Normal 3 18 9 2 2" xfId="5250"/>
    <cellStyle name="Normal 3 18 9 3" xfId="5251"/>
    <cellStyle name="Normal 3 19" xfId="5252"/>
    <cellStyle name="Normal 3 19 10" xfId="5253"/>
    <cellStyle name="Normal 3 19 10 2" xfId="5254"/>
    <cellStyle name="Normal 3 19 10 2 2" xfId="5255"/>
    <cellStyle name="Normal 3 19 10 3" xfId="5256"/>
    <cellStyle name="Normal 3 19 11" xfId="5257"/>
    <cellStyle name="Normal 3 19 11 2" xfId="5258"/>
    <cellStyle name="Normal 3 19 11 2 2" xfId="5259"/>
    <cellStyle name="Normal 3 19 11 3" xfId="5260"/>
    <cellStyle name="Normal 3 19 12" xfId="5261"/>
    <cellStyle name="Normal 3 19 12 2" xfId="5262"/>
    <cellStyle name="Normal 3 19 12 2 2" xfId="5263"/>
    <cellStyle name="Normal 3 19 12 3" xfId="5264"/>
    <cellStyle name="Normal 3 19 13" xfId="5265"/>
    <cellStyle name="Normal 3 19 13 2" xfId="5266"/>
    <cellStyle name="Normal 3 19 13 2 2" xfId="5267"/>
    <cellStyle name="Normal 3 19 13 3" xfId="5268"/>
    <cellStyle name="Normal 3 19 14" xfId="5269"/>
    <cellStyle name="Normal 3 19 14 2" xfId="5270"/>
    <cellStyle name="Normal 3 19 14 2 2" xfId="5271"/>
    <cellStyle name="Normal 3 19 14 3" xfId="5272"/>
    <cellStyle name="Normal 3 19 15" xfId="5273"/>
    <cellStyle name="Normal 3 19 15 2" xfId="5274"/>
    <cellStyle name="Normal 3 19 15 2 2" xfId="5275"/>
    <cellStyle name="Normal 3 19 15 3" xfId="5276"/>
    <cellStyle name="Normal 3 19 16" xfId="5277"/>
    <cellStyle name="Normal 3 19 16 2" xfId="5278"/>
    <cellStyle name="Normal 3 19 16 2 2" xfId="5279"/>
    <cellStyle name="Normal 3 19 16 3" xfId="5280"/>
    <cellStyle name="Normal 3 19 17" xfId="5281"/>
    <cellStyle name="Normal 3 19 17 2" xfId="5282"/>
    <cellStyle name="Normal 3 19 17 2 2" xfId="5283"/>
    <cellStyle name="Normal 3 19 17 3" xfId="5284"/>
    <cellStyle name="Normal 3 19 18" xfId="5285"/>
    <cellStyle name="Normal 3 19 18 2" xfId="5286"/>
    <cellStyle name="Normal 3 19 18 2 2" xfId="5287"/>
    <cellStyle name="Normal 3 19 18 3" xfId="5288"/>
    <cellStyle name="Normal 3 19 19" xfId="5289"/>
    <cellStyle name="Normal 3 19 19 2" xfId="5290"/>
    <cellStyle name="Normal 3 19 19 2 2" xfId="5291"/>
    <cellStyle name="Normal 3 19 19 3" xfId="5292"/>
    <cellStyle name="Normal 3 19 2" xfId="5293"/>
    <cellStyle name="Normal 3 19 2 2" xfId="5294"/>
    <cellStyle name="Normal 3 19 2 2 2" xfId="5295"/>
    <cellStyle name="Normal 3 19 2 3" xfId="5296"/>
    <cellStyle name="Normal 3 19 20" xfId="5297"/>
    <cellStyle name="Normal 3 19 20 2" xfId="5298"/>
    <cellStyle name="Normal 3 19 20 2 2" xfId="5299"/>
    <cellStyle name="Normal 3 19 20 3" xfId="5300"/>
    <cellStyle name="Normal 3 19 21" xfId="5301"/>
    <cellStyle name="Normal 3 19 21 2" xfId="5302"/>
    <cellStyle name="Normal 3 19 21 2 2" xfId="5303"/>
    <cellStyle name="Normal 3 19 21 3" xfId="5304"/>
    <cellStyle name="Normal 3 19 22" xfId="5305"/>
    <cellStyle name="Normal 3 19 22 2" xfId="5306"/>
    <cellStyle name="Normal 3 19 22 2 2" xfId="5307"/>
    <cellStyle name="Normal 3 19 22 3" xfId="5308"/>
    <cellStyle name="Normal 3 19 23" xfId="5309"/>
    <cellStyle name="Normal 3 19 23 2" xfId="5310"/>
    <cellStyle name="Normal 3 19 23 2 2" xfId="5311"/>
    <cellStyle name="Normal 3 19 23 3" xfId="5312"/>
    <cellStyle name="Normal 3 19 24" xfId="5313"/>
    <cellStyle name="Normal 3 19 24 2" xfId="5314"/>
    <cellStyle name="Normal 3 19 25" xfId="5315"/>
    <cellStyle name="Normal 3 19 3" xfId="5316"/>
    <cellStyle name="Normal 3 19 3 2" xfId="5317"/>
    <cellStyle name="Normal 3 19 3 2 2" xfId="5318"/>
    <cellStyle name="Normal 3 19 3 3" xfId="5319"/>
    <cellStyle name="Normal 3 19 4" xfId="5320"/>
    <cellStyle name="Normal 3 19 4 2" xfId="5321"/>
    <cellStyle name="Normal 3 19 4 2 2" xfId="5322"/>
    <cellStyle name="Normal 3 19 4 3" xfId="5323"/>
    <cellStyle name="Normal 3 19 5" xfId="5324"/>
    <cellStyle name="Normal 3 19 5 2" xfId="5325"/>
    <cellStyle name="Normal 3 19 5 2 2" xfId="5326"/>
    <cellStyle name="Normal 3 19 5 3" xfId="5327"/>
    <cellStyle name="Normal 3 19 6" xfId="5328"/>
    <cellStyle name="Normal 3 19 6 2" xfId="5329"/>
    <cellStyle name="Normal 3 19 6 2 2" xfId="5330"/>
    <cellStyle name="Normal 3 19 6 3" xfId="5331"/>
    <cellStyle name="Normal 3 19 7" xfId="5332"/>
    <cellStyle name="Normal 3 19 7 2" xfId="5333"/>
    <cellStyle name="Normal 3 19 7 2 2" xfId="5334"/>
    <cellStyle name="Normal 3 19 7 3" xfId="5335"/>
    <cellStyle name="Normal 3 19 8" xfId="5336"/>
    <cellStyle name="Normal 3 19 8 2" xfId="5337"/>
    <cellStyle name="Normal 3 19 8 2 2" xfId="5338"/>
    <cellStyle name="Normal 3 19 8 3" xfId="5339"/>
    <cellStyle name="Normal 3 19 9" xfId="5340"/>
    <cellStyle name="Normal 3 19 9 2" xfId="5341"/>
    <cellStyle name="Normal 3 19 9 2 2" xfId="5342"/>
    <cellStyle name="Normal 3 19 9 3" xfId="5343"/>
    <cellStyle name="Normal 3 2" xfId="267"/>
    <cellStyle name="Normal 3 2 10" xfId="5344"/>
    <cellStyle name="Normal 3 2 10 2" xfId="5345"/>
    <cellStyle name="Normal 3 2 10 2 2" xfId="5346"/>
    <cellStyle name="Normal 3 2 10 3" xfId="5347"/>
    <cellStyle name="Normal 3 2 11" xfId="5348"/>
    <cellStyle name="Normal 3 2 11 2" xfId="5349"/>
    <cellStyle name="Normal 3 2 11 2 2" xfId="5350"/>
    <cellStyle name="Normal 3 2 11 3" xfId="5351"/>
    <cellStyle name="Normal 3 2 12" xfId="5352"/>
    <cellStyle name="Normal 3 2 12 2" xfId="5353"/>
    <cellStyle name="Normal 3 2 12 2 2" xfId="5354"/>
    <cellStyle name="Normal 3 2 12 3" xfId="5355"/>
    <cellStyle name="Normal 3 2 13" xfId="5356"/>
    <cellStyle name="Normal 3 2 13 2" xfId="5357"/>
    <cellStyle name="Normal 3 2 13 2 2" xfId="5358"/>
    <cellStyle name="Normal 3 2 13 3" xfId="5359"/>
    <cellStyle name="Normal 3 2 14" xfId="5360"/>
    <cellStyle name="Normal 3 2 14 2" xfId="5361"/>
    <cellStyle name="Normal 3 2 14 2 2" xfId="5362"/>
    <cellStyle name="Normal 3 2 14 3" xfId="5363"/>
    <cellStyle name="Normal 3 2 15" xfId="5364"/>
    <cellStyle name="Normal 3 2 15 2" xfId="5365"/>
    <cellStyle name="Normal 3 2 15 2 2" xfId="5366"/>
    <cellStyle name="Normal 3 2 15 3" xfId="5367"/>
    <cellStyle name="Normal 3 2 16" xfId="5368"/>
    <cellStyle name="Normal 3 2 16 2" xfId="5369"/>
    <cellStyle name="Normal 3 2 16 2 2" xfId="5370"/>
    <cellStyle name="Normal 3 2 16 3" xfId="5371"/>
    <cellStyle name="Normal 3 2 17" xfId="5372"/>
    <cellStyle name="Normal 3 2 17 2" xfId="5373"/>
    <cellStyle name="Normal 3 2 17 2 2" xfId="5374"/>
    <cellStyle name="Normal 3 2 17 3" xfId="5375"/>
    <cellStyle name="Normal 3 2 18" xfId="5376"/>
    <cellStyle name="Normal 3 2 18 2" xfId="5377"/>
    <cellStyle name="Normal 3 2 18 2 2" xfId="5378"/>
    <cellStyle name="Normal 3 2 18 3" xfId="5379"/>
    <cellStyle name="Normal 3 2 19" xfId="5380"/>
    <cellStyle name="Normal 3 2 19 2" xfId="5381"/>
    <cellStyle name="Normal 3 2 19 2 2" xfId="5382"/>
    <cellStyle name="Normal 3 2 19 3" xfId="5383"/>
    <cellStyle name="Normal 3 2 2" xfId="268"/>
    <cellStyle name="Normal 3 2 2 10" xfId="5384"/>
    <cellStyle name="Normal 3 2 2 10 2" xfId="5385"/>
    <cellStyle name="Normal 3 2 2 10 2 2" xfId="5386"/>
    <cellStyle name="Normal 3 2 2 10 3" xfId="5387"/>
    <cellStyle name="Normal 3 2 2 11" xfId="5388"/>
    <cellStyle name="Normal 3 2 2 11 2" xfId="5389"/>
    <cellStyle name="Normal 3 2 2 11 2 2" xfId="5390"/>
    <cellStyle name="Normal 3 2 2 11 3" xfId="5391"/>
    <cellStyle name="Normal 3 2 2 12" xfId="5392"/>
    <cellStyle name="Normal 3 2 2 12 2" xfId="5393"/>
    <cellStyle name="Normal 3 2 2 12 2 2" xfId="5394"/>
    <cellStyle name="Normal 3 2 2 12 3" xfId="5395"/>
    <cellStyle name="Normal 3 2 2 13" xfId="5396"/>
    <cellStyle name="Normal 3 2 2 13 2" xfId="5397"/>
    <cellStyle name="Normal 3 2 2 13 2 2" xfId="5398"/>
    <cellStyle name="Normal 3 2 2 13 3" xfId="5399"/>
    <cellStyle name="Normal 3 2 2 14" xfId="5400"/>
    <cellStyle name="Normal 3 2 2 14 2" xfId="5401"/>
    <cellStyle name="Normal 3 2 2 14 2 2" xfId="5402"/>
    <cellStyle name="Normal 3 2 2 14 3" xfId="5403"/>
    <cellStyle name="Normal 3 2 2 15" xfId="5404"/>
    <cellStyle name="Normal 3 2 2 15 2" xfId="5405"/>
    <cellStyle name="Normal 3 2 2 15 2 2" xfId="5406"/>
    <cellStyle name="Normal 3 2 2 15 3" xfId="5407"/>
    <cellStyle name="Normal 3 2 2 16" xfId="5408"/>
    <cellStyle name="Normal 3 2 2 16 2" xfId="5409"/>
    <cellStyle name="Normal 3 2 2 16 2 2" xfId="5410"/>
    <cellStyle name="Normal 3 2 2 16 3" xfId="5411"/>
    <cellStyle name="Normal 3 2 2 17" xfId="5412"/>
    <cellStyle name="Normal 3 2 2 17 2" xfId="5413"/>
    <cellStyle name="Normal 3 2 2 17 2 2" xfId="5414"/>
    <cellStyle name="Normal 3 2 2 17 3" xfId="5415"/>
    <cellStyle name="Normal 3 2 2 18" xfId="5416"/>
    <cellStyle name="Normal 3 2 2 18 2" xfId="5417"/>
    <cellStyle name="Normal 3 2 2 18 2 2" xfId="5418"/>
    <cellStyle name="Normal 3 2 2 18 3" xfId="5419"/>
    <cellStyle name="Normal 3 2 2 19" xfId="5420"/>
    <cellStyle name="Normal 3 2 2 19 2" xfId="5421"/>
    <cellStyle name="Normal 3 2 2 19 2 2" xfId="5422"/>
    <cellStyle name="Normal 3 2 2 19 3" xfId="5423"/>
    <cellStyle name="Normal 3 2 2 2" xfId="5424"/>
    <cellStyle name="Normal 3 2 2 2 2" xfId="5425"/>
    <cellStyle name="Normal 3 2 2 2 2 2" xfId="5426"/>
    <cellStyle name="Normal 3 2 2 2 3" xfId="5427"/>
    <cellStyle name="Normal 3 2 2 20" xfId="5428"/>
    <cellStyle name="Normal 3 2 2 20 2" xfId="5429"/>
    <cellStyle name="Normal 3 2 2 20 2 2" xfId="5430"/>
    <cellStyle name="Normal 3 2 2 20 3" xfId="5431"/>
    <cellStyle name="Normal 3 2 2 21" xfId="5432"/>
    <cellStyle name="Normal 3 2 2 21 2" xfId="5433"/>
    <cellStyle name="Normal 3 2 2 21 2 2" xfId="5434"/>
    <cellStyle name="Normal 3 2 2 21 3" xfId="5435"/>
    <cellStyle name="Normal 3 2 2 22" xfId="5436"/>
    <cellStyle name="Normal 3 2 2 22 2" xfId="5437"/>
    <cellStyle name="Normal 3 2 2 22 2 2" xfId="5438"/>
    <cellStyle name="Normal 3 2 2 22 3" xfId="5439"/>
    <cellStyle name="Normal 3 2 2 23" xfId="5440"/>
    <cellStyle name="Normal 3 2 2 23 2" xfId="5441"/>
    <cellStyle name="Normal 3 2 2 23 2 2" xfId="5442"/>
    <cellStyle name="Normal 3 2 2 23 3" xfId="5443"/>
    <cellStyle name="Normal 3 2 2 24" xfId="5444"/>
    <cellStyle name="Normal 3 2 2 24 2" xfId="5445"/>
    <cellStyle name="Normal 3 2 2 24 2 2" xfId="5446"/>
    <cellStyle name="Normal 3 2 2 24 3" xfId="5447"/>
    <cellStyle name="Normal 3 2 2 25" xfId="5448"/>
    <cellStyle name="Normal 3 2 2 25 2" xfId="5449"/>
    <cellStyle name="Normal 3 2 2 25 2 2" xfId="5450"/>
    <cellStyle name="Normal 3 2 2 25 3" xfId="5451"/>
    <cellStyle name="Normal 3 2 2 26" xfId="5452"/>
    <cellStyle name="Normal 3 2 2 26 2" xfId="5453"/>
    <cellStyle name="Normal 3 2 2 26 2 2" xfId="5454"/>
    <cellStyle name="Normal 3 2 2 26 3" xfId="5455"/>
    <cellStyle name="Normal 3 2 2 27" xfId="5456"/>
    <cellStyle name="Normal 3 2 2 27 2" xfId="5457"/>
    <cellStyle name="Normal 3 2 2 27 2 2" xfId="5458"/>
    <cellStyle name="Normal 3 2 2 27 3" xfId="5459"/>
    <cellStyle name="Normal 3 2 2 28" xfId="5460"/>
    <cellStyle name="Normal 3 2 2 28 2" xfId="5461"/>
    <cellStyle name="Normal 3 2 2 28 2 2" xfId="5462"/>
    <cellStyle name="Normal 3 2 2 28 3" xfId="5463"/>
    <cellStyle name="Normal 3 2 2 29" xfId="5464"/>
    <cellStyle name="Normal 3 2 2 29 2" xfId="5465"/>
    <cellStyle name="Normal 3 2 2 29 2 2" xfId="5466"/>
    <cellStyle name="Normal 3 2 2 29 3" xfId="5467"/>
    <cellStyle name="Normal 3 2 2 3" xfId="5468"/>
    <cellStyle name="Normal 3 2 2 3 2" xfId="5469"/>
    <cellStyle name="Normal 3 2 2 3 2 2" xfId="5470"/>
    <cellStyle name="Normal 3 2 2 3 3" xfId="5471"/>
    <cellStyle name="Normal 3 2 2 30" xfId="5472"/>
    <cellStyle name="Normal 3 2 2 30 2" xfId="5473"/>
    <cellStyle name="Normal 3 2 2 30 2 2" xfId="5474"/>
    <cellStyle name="Normal 3 2 2 30 3" xfId="5475"/>
    <cellStyle name="Normal 3 2 2 31" xfId="5476"/>
    <cellStyle name="Normal 3 2 2 31 2" xfId="5477"/>
    <cellStyle name="Normal 3 2 2 31 2 2" xfId="5478"/>
    <cellStyle name="Normal 3 2 2 31 3" xfId="5479"/>
    <cellStyle name="Normal 3 2 2 32" xfId="5480"/>
    <cellStyle name="Normal 3 2 2 32 2" xfId="5481"/>
    <cellStyle name="Normal 3 2 2 32 2 2" xfId="5482"/>
    <cellStyle name="Normal 3 2 2 32 3" xfId="5483"/>
    <cellStyle name="Normal 3 2 2 33" xfId="5484"/>
    <cellStyle name="Normal 3 2 2 33 2" xfId="5485"/>
    <cellStyle name="Normal 3 2 2 33 2 2" xfId="5486"/>
    <cellStyle name="Normal 3 2 2 33 3" xfId="5487"/>
    <cellStyle name="Normal 3 2 2 34" xfId="5488"/>
    <cellStyle name="Normal 3 2 2 34 2" xfId="5489"/>
    <cellStyle name="Normal 3 2 2 35" xfId="5490"/>
    <cellStyle name="Normal 3 2 2 4" xfId="5491"/>
    <cellStyle name="Normal 3 2 2 4 2" xfId="5492"/>
    <cellStyle name="Normal 3 2 2 4 2 2" xfId="5493"/>
    <cellStyle name="Normal 3 2 2 4 3" xfId="5494"/>
    <cellStyle name="Normal 3 2 2 5" xfId="5495"/>
    <cellStyle name="Normal 3 2 2 5 2" xfId="5496"/>
    <cellStyle name="Normal 3 2 2 5 2 2" xfId="5497"/>
    <cellStyle name="Normal 3 2 2 5 3" xfId="5498"/>
    <cellStyle name="Normal 3 2 2 6" xfId="5499"/>
    <cellStyle name="Normal 3 2 2 6 2" xfId="5500"/>
    <cellStyle name="Normal 3 2 2 6 2 2" xfId="5501"/>
    <cellStyle name="Normal 3 2 2 6 3" xfId="5502"/>
    <cellStyle name="Normal 3 2 2 7" xfId="5503"/>
    <cellStyle name="Normal 3 2 2 7 2" xfId="5504"/>
    <cellStyle name="Normal 3 2 2 7 2 2" xfId="5505"/>
    <cellStyle name="Normal 3 2 2 7 3" xfId="5506"/>
    <cellStyle name="Normal 3 2 2 8" xfId="5507"/>
    <cellStyle name="Normal 3 2 2 8 2" xfId="5508"/>
    <cellStyle name="Normal 3 2 2 8 2 2" xfId="5509"/>
    <cellStyle name="Normal 3 2 2 8 3" xfId="5510"/>
    <cellStyle name="Normal 3 2 2 9" xfId="5511"/>
    <cellStyle name="Normal 3 2 2 9 2" xfId="5512"/>
    <cellStyle name="Normal 3 2 2 9 2 2" xfId="5513"/>
    <cellStyle name="Normal 3 2 2 9 3" xfId="5514"/>
    <cellStyle name="Normal 3 2 20" xfId="5515"/>
    <cellStyle name="Normal 3 2 20 2" xfId="5516"/>
    <cellStyle name="Normal 3 2 20 2 2" xfId="5517"/>
    <cellStyle name="Normal 3 2 20 3" xfId="5518"/>
    <cellStyle name="Normal 3 2 21" xfId="5519"/>
    <cellStyle name="Normal 3 2 21 2" xfId="5520"/>
    <cellStyle name="Normal 3 2 21 2 2" xfId="5521"/>
    <cellStyle name="Normal 3 2 21 3" xfId="5522"/>
    <cellStyle name="Normal 3 2 22" xfId="5523"/>
    <cellStyle name="Normal 3 2 22 2" xfId="5524"/>
    <cellStyle name="Normal 3 2 22 2 2" xfId="5525"/>
    <cellStyle name="Normal 3 2 22 3" xfId="5526"/>
    <cellStyle name="Normal 3 2 23" xfId="5527"/>
    <cellStyle name="Normal 3 2 23 2" xfId="5528"/>
    <cellStyle name="Normal 3 2 23 2 2" xfId="5529"/>
    <cellStyle name="Normal 3 2 23 3" xfId="5530"/>
    <cellStyle name="Normal 3 2 24" xfId="5531"/>
    <cellStyle name="Normal 3 2 24 2" xfId="5532"/>
    <cellStyle name="Normal 3 2 24 2 2" xfId="5533"/>
    <cellStyle name="Normal 3 2 24 3" xfId="5534"/>
    <cellStyle name="Normal 3 2 25" xfId="5535"/>
    <cellStyle name="Normal 3 2 25 2" xfId="5536"/>
    <cellStyle name="Normal 3 2 25 2 2" xfId="5537"/>
    <cellStyle name="Normal 3 2 25 3" xfId="5538"/>
    <cellStyle name="Normal 3 2 26" xfId="5539"/>
    <cellStyle name="Normal 3 2 26 2" xfId="5540"/>
    <cellStyle name="Normal 3 2 26 2 2" xfId="5541"/>
    <cellStyle name="Normal 3 2 26 3" xfId="5542"/>
    <cellStyle name="Normal 3 2 27" xfId="5543"/>
    <cellStyle name="Normal 3 2 27 2" xfId="5544"/>
    <cellStyle name="Normal 3 2 27 2 2" xfId="5545"/>
    <cellStyle name="Normal 3 2 27 3" xfId="5546"/>
    <cellStyle name="Normal 3 2 28" xfId="5547"/>
    <cellStyle name="Normal 3 2 28 2" xfId="5548"/>
    <cellStyle name="Normal 3 2 28 2 2" xfId="5549"/>
    <cellStyle name="Normal 3 2 28 3" xfId="5550"/>
    <cellStyle name="Normal 3 2 29" xfId="5551"/>
    <cellStyle name="Normal 3 2 29 2" xfId="5552"/>
    <cellStyle name="Normal 3 2 29 2 2" xfId="5553"/>
    <cellStyle name="Normal 3 2 29 3" xfId="5554"/>
    <cellStyle name="Normal 3 2 3" xfId="269"/>
    <cellStyle name="Normal 3 2 3 2" xfId="5555"/>
    <cellStyle name="Normal 3 2 3 2 2" xfId="5556"/>
    <cellStyle name="Normal 3 2 3 3" xfId="5557"/>
    <cellStyle name="Normal 3 2 30" xfId="5558"/>
    <cellStyle name="Normal 3 2 30 2" xfId="5559"/>
    <cellStyle name="Normal 3 2 30 2 2" xfId="5560"/>
    <cellStyle name="Normal 3 2 30 3" xfId="5561"/>
    <cellStyle name="Normal 3 2 31" xfId="5562"/>
    <cellStyle name="Normal 3 2 31 2" xfId="5563"/>
    <cellStyle name="Normal 3 2 31 2 2" xfId="5564"/>
    <cellStyle name="Normal 3 2 31 3" xfId="5565"/>
    <cellStyle name="Normal 3 2 32" xfId="5566"/>
    <cellStyle name="Normal 3 2 32 2" xfId="5567"/>
    <cellStyle name="Normal 3 2 32 2 2" xfId="5568"/>
    <cellStyle name="Normal 3 2 32 3" xfId="5569"/>
    <cellStyle name="Normal 3 2 33" xfId="5570"/>
    <cellStyle name="Normal 3 2 33 2" xfId="5571"/>
    <cellStyle name="Normal 3 2 33 2 2" xfId="5572"/>
    <cellStyle name="Normal 3 2 33 3" xfId="5573"/>
    <cellStyle name="Normal 3 2 34" xfId="5574"/>
    <cellStyle name="Normal 3 2 34 2" xfId="5575"/>
    <cellStyle name="Normal 3 2 34 2 2" xfId="5576"/>
    <cellStyle name="Normal 3 2 34 3" xfId="5577"/>
    <cellStyle name="Normal 3 2 35" xfId="5578"/>
    <cellStyle name="Normal 3 2 35 2" xfId="5579"/>
    <cellStyle name="Normal 3 2 35 2 2" xfId="5580"/>
    <cellStyle name="Normal 3 2 35 3" xfId="5581"/>
    <cellStyle name="Normal 3 2 36" xfId="5582"/>
    <cellStyle name="Normal 3 2 36 2" xfId="5583"/>
    <cellStyle name="Normal 3 2 36 2 2" xfId="5584"/>
    <cellStyle name="Normal 3 2 36 3" xfId="5585"/>
    <cellStyle name="Normal 3 2 37" xfId="5586"/>
    <cellStyle name="Normal 3 2 37 2" xfId="5587"/>
    <cellStyle name="Normal 3 2 37 2 2" xfId="5588"/>
    <cellStyle name="Normal 3 2 37 3" xfId="5589"/>
    <cellStyle name="Normal 3 2 38" xfId="5590"/>
    <cellStyle name="Normal 3 2 38 2" xfId="5591"/>
    <cellStyle name="Normal 3 2 38 2 2" xfId="5592"/>
    <cellStyle name="Normal 3 2 38 3" xfId="5593"/>
    <cellStyle name="Normal 3 2 39" xfId="5594"/>
    <cellStyle name="Normal 3 2 39 2" xfId="5595"/>
    <cellStyle name="Normal 3 2 39 2 2" xfId="5596"/>
    <cellStyle name="Normal 3 2 39 3" xfId="5597"/>
    <cellStyle name="Normal 3 2 4" xfId="5598"/>
    <cellStyle name="Normal 3 2 4 2" xfId="5599"/>
    <cellStyle name="Normal 3 2 4 2 2" xfId="5600"/>
    <cellStyle name="Normal 3 2 4 3" xfId="5601"/>
    <cellStyle name="Normal 3 2 40" xfId="5602"/>
    <cellStyle name="Normal 3 2 40 2" xfId="5603"/>
    <cellStyle name="Normal 3 2 40 2 2" xfId="5604"/>
    <cellStyle name="Normal 3 2 40 3" xfId="5605"/>
    <cellStyle name="Normal 3 2 41" xfId="5606"/>
    <cellStyle name="Normal 3 2 41 2" xfId="5607"/>
    <cellStyle name="Normal 3 2 41 2 2" xfId="5608"/>
    <cellStyle name="Normal 3 2 41 3" xfId="5609"/>
    <cellStyle name="Normal 3 2 42" xfId="5610"/>
    <cellStyle name="Normal 3 2 42 2" xfId="5611"/>
    <cellStyle name="Normal 3 2 42 2 2" xfId="5612"/>
    <cellStyle name="Normal 3 2 42 3" xfId="5613"/>
    <cellStyle name="Normal 3 2 43" xfId="5614"/>
    <cellStyle name="Normal 3 2 43 2" xfId="5615"/>
    <cellStyle name="Normal 3 2 43 2 2" xfId="5616"/>
    <cellStyle name="Normal 3 2 43 3" xfId="5617"/>
    <cellStyle name="Normal 3 2 44" xfId="5618"/>
    <cellStyle name="Normal 3 2 44 2" xfId="5619"/>
    <cellStyle name="Normal 3 2 44 2 2" xfId="5620"/>
    <cellStyle name="Normal 3 2 44 3" xfId="5621"/>
    <cellStyle name="Normal 3 2 45" xfId="5622"/>
    <cellStyle name="Normal 3 2 45 2" xfId="5623"/>
    <cellStyle name="Normal 3 2 45 2 2" xfId="5624"/>
    <cellStyle name="Normal 3 2 45 3" xfId="5625"/>
    <cellStyle name="Normal 3 2 46" xfId="5626"/>
    <cellStyle name="Normal 3 2 46 2" xfId="5627"/>
    <cellStyle name="Normal 3 2 46 2 2" xfId="5628"/>
    <cellStyle name="Normal 3 2 46 3" xfId="5629"/>
    <cellStyle name="Normal 3 2 47" xfId="5630"/>
    <cellStyle name="Normal 3 2 47 2" xfId="5631"/>
    <cellStyle name="Normal 3 2 47 2 2" xfId="5632"/>
    <cellStyle name="Normal 3 2 47 3" xfId="5633"/>
    <cellStyle name="Normal 3 2 48" xfId="5634"/>
    <cellStyle name="Normal 3 2 48 2" xfId="5635"/>
    <cellStyle name="Normal 3 2 48 2 2" xfId="5636"/>
    <cellStyle name="Normal 3 2 48 3" xfId="5637"/>
    <cellStyle name="Normal 3 2 49" xfId="5638"/>
    <cellStyle name="Normal 3 2 49 2" xfId="5639"/>
    <cellStyle name="Normal 3 2 49 2 2" xfId="5640"/>
    <cellStyle name="Normal 3 2 49 3" xfId="5641"/>
    <cellStyle name="Normal 3 2 5" xfId="5642"/>
    <cellStyle name="Normal 3 2 5 2" xfId="5643"/>
    <cellStyle name="Normal 3 2 5 2 2" xfId="5644"/>
    <cellStyle name="Normal 3 2 5 3" xfId="5645"/>
    <cellStyle name="Normal 3 2 50" xfId="5646"/>
    <cellStyle name="Normal 3 2 50 2" xfId="5647"/>
    <cellStyle name="Normal 3 2 50 2 2" xfId="5648"/>
    <cellStyle name="Normal 3 2 50 3" xfId="5649"/>
    <cellStyle name="Normal 3 2 51" xfId="5650"/>
    <cellStyle name="Normal 3 2 51 2" xfId="5651"/>
    <cellStyle name="Normal 3 2 51 2 2" xfId="5652"/>
    <cellStyle name="Normal 3 2 51 3" xfId="5653"/>
    <cellStyle name="Normal 3 2 52" xfId="5654"/>
    <cellStyle name="Normal 3 2 52 2" xfId="5655"/>
    <cellStyle name="Normal 3 2 52 2 2" xfId="5656"/>
    <cellStyle name="Normal 3 2 52 3" xfId="5657"/>
    <cellStyle name="Normal 3 2 53" xfId="5658"/>
    <cellStyle name="Normal 3 2 53 2" xfId="5659"/>
    <cellStyle name="Normal 3 2 53 2 2" xfId="5660"/>
    <cellStyle name="Normal 3 2 53 3" xfId="5661"/>
    <cellStyle name="Normal 3 2 54" xfId="5662"/>
    <cellStyle name="Normal 3 2 54 2" xfId="5663"/>
    <cellStyle name="Normal 3 2 54 2 2" xfId="5664"/>
    <cellStyle name="Normal 3 2 54 3" xfId="5665"/>
    <cellStyle name="Normal 3 2 55" xfId="5666"/>
    <cellStyle name="Normal 3 2 55 2" xfId="5667"/>
    <cellStyle name="Normal 3 2 55 2 2" xfId="5668"/>
    <cellStyle name="Normal 3 2 55 3" xfId="5669"/>
    <cellStyle name="Normal 3 2 56" xfId="5670"/>
    <cellStyle name="Normal 3 2 57" xfId="5671"/>
    <cellStyle name="Normal 3 2 57 2" xfId="5672"/>
    <cellStyle name="Normal 3 2 58" xfId="5673"/>
    <cellStyle name="Normal 3 2 59" xfId="5674"/>
    <cellStyle name="Normal 3 2 6" xfId="5675"/>
    <cellStyle name="Normal 3 2 6 2" xfId="5676"/>
    <cellStyle name="Normal 3 2 6 2 2" xfId="5677"/>
    <cellStyle name="Normal 3 2 6 3" xfId="5678"/>
    <cellStyle name="Normal 3 2 60" xfId="5679"/>
    <cellStyle name="Normal 3 2 7" xfId="5680"/>
    <cellStyle name="Normal 3 2 7 2" xfId="5681"/>
    <cellStyle name="Normal 3 2 7 2 2" xfId="5682"/>
    <cellStyle name="Normal 3 2 7 3" xfId="5683"/>
    <cellStyle name="Normal 3 2 8" xfId="5684"/>
    <cellStyle name="Normal 3 2 8 2" xfId="5685"/>
    <cellStyle name="Normal 3 2 8 2 2" xfId="5686"/>
    <cellStyle name="Normal 3 2 8 3" xfId="5687"/>
    <cellStyle name="Normal 3 2 9" xfId="5688"/>
    <cellStyle name="Normal 3 2 9 2" xfId="5689"/>
    <cellStyle name="Normal 3 2 9 2 2" xfId="5690"/>
    <cellStyle name="Normal 3 2 9 3" xfId="5691"/>
    <cellStyle name="Normal 3 20" xfId="5692"/>
    <cellStyle name="Normal 3 20 10" xfId="5693"/>
    <cellStyle name="Normal 3 20 10 2" xfId="5694"/>
    <cellStyle name="Normal 3 20 10 2 2" xfId="5695"/>
    <cellStyle name="Normal 3 20 10 3" xfId="5696"/>
    <cellStyle name="Normal 3 20 11" xfId="5697"/>
    <cellStyle name="Normal 3 20 11 2" xfId="5698"/>
    <cellStyle name="Normal 3 20 11 2 2" xfId="5699"/>
    <cellStyle name="Normal 3 20 11 3" xfId="5700"/>
    <cellStyle name="Normal 3 20 12" xfId="5701"/>
    <cellStyle name="Normal 3 20 12 2" xfId="5702"/>
    <cellStyle name="Normal 3 20 12 2 2" xfId="5703"/>
    <cellStyle name="Normal 3 20 12 3" xfId="5704"/>
    <cellStyle name="Normal 3 20 13" xfId="5705"/>
    <cellStyle name="Normal 3 20 13 2" xfId="5706"/>
    <cellStyle name="Normal 3 20 13 2 2" xfId="5707"/>
    <cellStyle name="Normal 3 20 13 3" xfId="5708"/>
    <cellStyle name="Normal 3 20 14" xfId="5709"/>
    <cellStyle name="Normal 3 20 14 2" xfId="5710"/>
    <cellStyle name="Normal 3 20 14 2 2" xfId="5711"/>
    <cellStyle name="Normal 3 20 14 3" xfId="5712"/>
    <cellStyle name="Normal 3 20 15" xfId="5713"/>
    <cellStyle name="Normal 3 20 15 2" xfId="5714"/>
    <cellStyle name="Normal 3 20 15 2 2" xfId="5715"/>
    <cellStyle name="Normal 3 20 15 3" xfId="5716"/>
    <cellStyle name="Normal 3 20 16" xfId="5717"/>
    <cellStyle name="Normal 3 20 16 2" xfId="5718"/>
    <cellStyle name="Normal 3 20 16 2 2" xfId="5719"/>
    <cellStyle name="Normal 3 20 16 3" xfId="5720"/>
    <cellStyle name="Normal 3 20 17" xfId="5721"/>
    <cellStyle name="Normal 3 20 17 2" xfId="5722"/>
    <cellStyle name="Normal 3 20 17 2 2" xfId="5723"/>
    <cellStyle name="Normal 3 20 17 3" xfId="5724"/>
    <cellStyle name="Normal 3 20 18" xfId="5725"/>
    <cellStyle name="Normal 3 20 18 2" xfId="5726"/>
    <cellStyle name="Normal 3 20 18 2 2" xfId="5727"/>
    <cellStyle name="Normal 3 20 18 3" xfId="5728"/>
    <cellStyle name="Normal 3 20 19" xfId="5729"/>
    <cellStyle name="Normal 3 20 19 2" xfId="5730"/>
    <cellStyle name="Normal 3 20 19 2 2" xfId="5731"/>
    <cellStyle name="Normal 3 20 19 3" xfId="5732"/>
    <cellStyle name="Normal 3 20 2" xfId="5733"/>
    <cellStyle name="Normal 3 20 2 2" xfId="5734"/>
    <cellStyle name="Normal 3 20 2 2 2" xfId="5735"/>
    <cellStyle name="Normal 3 20 2 3" xfId="5736"/>
    <cellStyle name="Normal 3 20 20" xfId="5737"/>
    <cellStyle name="Normal 3 20 20 2" xfId="5738"/>
    <cellStyle name="Normal 3 20 20 2 2" xfId="5739"/>
    <cellStyle name="Normal 3 20 20 3" xfId="5740"/>
    <cellStyle name="Normal 3 20 21" xfId="5741"/>
    <cellStyle name="Normal 3 20 21 2" xfId="5742"/>
    <cellStyle name="Normal 3 20 21 2 2" xfId="5743"/>
    <cellStyle name="Normal 3 20 21 3" xfId="5744"/>
    <cellStyle name="Normal 3 20 22" xfId="5745"/>
    <cellStyle name="Normal 3 20 22 2" xfId="5746"/>
    <cellStyle name="Normal 3 20 22 2 2" xfId="5747"/>
    <cellStyle name="Normal 3 20 22 3" xfId="5748"/>
    <cellStyle name="Normal 3 20 23" xfId="5749"/>
    <cellStyle name="Normal 3 20 23 2" xfId="5750"/>
    <cellStyle name="Normal 3 20 23 2 2" xfId="5751"/>
    <cellStyle name="Normal 3 20 23 3" xfId="5752"/>
    <cellStyle name="Normal 3 20 24" xfId="5753"/>
    <cellStyle name="Normal 3 20 24 2" xfId="5754"/>
    <cellStyle name="Normal 3 20 25" xfId="5755"/>
    <cellStyle name="Normal 3 20 3" xfId="5756"/>
    <cellStyle name="Normal 3 20 3 2" xfId="5757"/>
    <cellStyle name="Normal 3 20 3 2 2" xfId="5758"/>
    <cellStyle name="Normal 3 20 3 3" xfId="5759"/>
    <cellStyle name="Normal 3 20 4" xfId="5760"/>
    <cellStyle name="Normal 3 20 4 2" xfId="5761"/>
    <cellStyle name="Normal 3 20 4 2 2" xfId="5762"/>
    <cellStyle name="Normal 3 20 4 3" xfId="5763"/>
    <cellStyle name="Normal 3 20 5" xfId="5764"/>
    <cellStyle name="Normal 3 20 5 2" xfId="5765"/>
    <cellStyle name="Normal 3 20 5 2 2" xfId="5766"/>
    <cellStyle name="Normal 3 20 5 3" xfId="5767"/>
    <cellStyle name="Normal 3 20 6" xfId="5768"/>
    <cellStyle name="Normal 3 20 6 2" xfId="5769"/>
    <cellStyle name="Normal 3 20 6 2 2" xfId="5770"/>
    <cellStyle name="Normal 3 20 6 3" xfId="5771"/>
    <cellStyle name="Normal 3 20 7" xfId="5772"/>
    <cellStyle name="Normal 3 20 7 2" xfId="5773"/>
    <cellStyle name="Normal 3 20 7 2 2" xfId="5774"/>
    <cellStyle name="Normal 3 20 7 3" xfId="5775"/>
    <cellStyle name="Normal 3 20 8" xfId="5776"/>
    <cellStyle name="Normal 3 20 8 2" xfId="5777"/>
    <cellStyle name="Normal 3 20 8 2 2" xfId="5778"/>
    <cellStyle name="Normal 3 20 8 3" xfId="5779"/>
    <cellStyle name="Normal 3 20 9" xfId="5780"/>
    <cellStyle name="Normal 3 20 9 2" xfId="5781"/>
    <cellStyle name="Normal 3 20 9 2 2" xfId="5782"/>
    <cellStyle name="Normal 3 20 9 3" xfId="5783"/>
    <cellStyle name="Normal 3 21" xfId="5784"/>
    <cellStyle name="Normal 3 21 10" xfId="5785"/>
    <cellStyle name="Normal 3 21 10 2" xfId="5786"/>
    <cellStyle name="Normal 3 21 10 2 2" xfId="5787"/>
    <cellStyle name="Normal 3 21 10 3" xfId="5788"/>
    <cellStyle name="Normal 3 21 11" xfId="5789"/>
    <cellStyle name="Normal 3 21 11 2" xfId="5790"/>
    <cellStyle name="Normal 3 21 11 2 2" xfId="5791"/>
    <cellStyle name="Normal 3 21 11 3" xfId="5792"/>
    <cellStyle name="Normal 3 21 12" xfId="5793"/>
    <cellStyle name="Normal 3 21 12 2" xfId="5794"/>
    <cellStyle name="Normal 3 21 12 2 2" xfId="5795"/>
    <cellStyle name="Normal 3 21 12 3" xfId="5796"/>
    <cellStyle name="Normal 3 21 13" xfId="5797"/>
    <cellStyle name="Normal 3 21 13 2" xfId="5798"/>
    <cellStyle name="Normal 3 21 13 2 2" xfId="5799"/>
    <cellStyle name="Normal 3 21 13 3" xfId="5800"/>
    <cellStyle name="Normal 3 21 14" xfId="5801"/>
    <cellStyle name="Normal 3 21 14 2" xfId="5802"/>
    <cellStyle name="Normal 3 21 14 2 2" xfId="5803"/>
    <cellStyle name="Normal 3 21 14 3" xfId="5804"/>
    <cellStyle name="Normal 3 21 15" xfId="5805"/>
    <cellStyle name="Normal 3 21 15 2" xfId="5806"/>
    <cellStyle name="Normal 3 21 15 2 2" xfId="5807"/>
    <cellStyle name="Normal 3 21 15 3" xfId="5808"/>
    <cellStyle name="Normal 3 21 16" xfId="5809"/>
    <cellStyle name="Normal 3 21 16 2" xfId="5810"/>
    <cellStyle name="Normal 3 21 16 2 2" xfId="5811"/>
    <cellStyle name="Normal 3 21 16 3" xfId="5812"/>
    <cellStyle name="Normal 3 21 17" xfId="5813"/>
    <cellStyle name="Normal 3 21 17 2" xfId="5814"/>
    <cellStyle name="Normal 3 21 17 2 2" xfId="5815"/>
    <cellStyle name="Normal 3 21 17 3" xfId="5816"/>
    <cellStyle name="Normal 3 21 18" xfId="5817"/>
    <cellStyle name="Normal 3 21 18 2" xfId="5818"/>
    <cellStyle name="Normal 3 21 18 2 2" xfId="5819"/>
    <cellStyle name="Normal 3 21 18 3" xfId="5820"/>
    <cellStyle name="Normal 3 21 19" xfId="5821"/>
    <cellStyle name="Normal 3 21 19 2" xfId="5822"/>
    <cellStyle name="Normal 3 21 19 2 2" xfId="5823"/>
    <cellStyle name="Normal 3 21 19 3" xfId="5824"/>
    <cellStyle name="Normal 3 21 2" xfId="5825"/>
    <cellStyle name="Normal 3 21 2 2" xfId="5826"/>
    <cellStyle name="Normal 3 21 2 2 2" xfId="5827"/>
    <cellStyle name="Normal 3 21 2 3" xfId="5828"/>
    <cellStyle name="Normal 3 21 20" xfId="5829"/>
    <cellStyle name="Normal 3 21 20 2" xfId="5830"/>
    <cellStyle name="Normal 3 21 20 2 2" xfId="5831"/>
    <cellStyle name="Normal 3 21 20 3" xfId="5832"/>
    <cellStyle name="Normal 3 21 21" xfId="5833"/>
    <cellStyle name="Normal 3 21 21 2" xfId="5834"/>
    <cellStyle name="Normal 3 21 21 2 2" xfId="5835"/>
    <cellStyle name="Normal 3 21 21 3" xfId="5836"/>
    <cellStyle name="Normal 3 21 22" xfId="5837"/>
    <cellStyle name="Normal 3 21 22 2" xfId="5838"/>
    <cellStyle name="Normal 3 21 22 2 2" xfId="5839"/>
    <cellStyle name="Normal 3 21 22 3" xfId="5840"/>
    <cellStyle name="Normal 3 21 23" xfId="5841"/>
    <cellStyle name="Normal 3 21 23 2" xfId="5842"/>
    <cellStyle name="Normal 3 21 23 2 2" xfId="5843"/>
    <cellStyle name="Normal 3 21 23 3" xfId="5844"/>
    <cellStyle name="Normal 3 21 24" xfId="5845"/>
    <cellStyle name="Normal 3 21 24 2" xfId="5846"/>
    <cellStyle name="Normal 3 21 25" xfId="5847"/>
    <cellStyle name="Normal 3 21 3" xfId="5848"/>
    <cellStyle name="Normal 3 21 3 2" xfId="5849"/>
    <cellStyle name="Normal 3 21 3 2 2" xfId="5850"/>
    <cellStyle name="Normal 3 21 3 3" xfId="5851"/>
    <cellStyle name="Normal 3 21 4" xfId="5852"/>
    <cellStyle name="Normal 3 21 4 2" xfId="5853"/>
    <cellStyle name="Normal 3 21 4 2 2" xfId="5854"/>
    <cellStyle name="Normal 3 21 4 3" xfId="5855"/>
    <cellStyle name="Normal 3 21 5" xfId="5856"/>
    <cellStyle name="Normal 3 21 5 2" xfId="5857"/>
    <cellStyle name="Normal 3 21 5 2 2" xfId="5858"/>
    <cellStyle name="Normal 3 21 5 3" xfId="5859"/>
    <cellStyle name="Normal 3 21 6" xfId="5860"/>
    <cellStyle name="Normal 3 21 6 2" xfId="5861"/>
    <cellStyle name="Normal 3 21 6 2 2" xfId="5862"/>
    <cellStyle name="Normal 3 21 6 3" xfId="5863"/>
    <cellStyle name="Normal 3 21 7" xfId="5864"/>
    <cellStyle name="Normal 3 21 7 2" xfId="5865"/>
    <cellStyle name="Normal 3 21 7 2 2" xfId="5866"/>
    <cellStyle name="Normal 3 21 7 3" xfId="5867"/>
    <cellStyle name="Normal 3 21 8" xfId="5868"/>
    <cellStyle name="Normal 3 21 8 2" xfId="5869"/>
    <cellStyle name="Normal 3 21 8 2 2" xfId="5870"/>
    <cellStyle name="Normal 3 21 8 3" xfId="5871"/>
    <cellStyle name="Normal 3 21 9" xfId="5872"/>
    <cellStyle name="Normal 3 21 9 2" xfId="5873"/>
    <cellStyle name="Normal 3 21 9 2 2" xfId="5874"/>
    <cellStyle name="Normal 3 21 9 3" xfId="5875"/>
    <cellStyle name="Normal 3 22" xfId="5876"/>
    <cellStyle name="Normal 3 22 10" xfId="5877"/>
    <cellStyle name="Normal 3 22 10 2" xfId="5878"/>
    <cellStyle name="Normal 3 22 10 2 2" xfId="5879"/>
    <cellStyle name="Normal 3 22 10 3" xfId="5880"/>
    <cellStyle name="Normal 3 22 11" xfId="5881"/>
    <cellStyle name="Normal 3 22 11 2" xfId="5882"/>
    <cellStyle name="Normal 3 22 11 2 2" xfId="5883"/>
    <cellStyle name="Normal 3 22 11 3" xfId="5884"/>
    <cellStyle name="Normal 3 22 12" xfId="5885"/>
    <cellStyle name="Normal 3 22 12 2" xfId="5886"/>
    <cellStyle name="Normal 3 22 12 2 2" xfId="5887"/>
    <cellStyle name="Normal 3 22 12 3" xfId="5888"/>
    <cellStyle name="Normal 3 22 13" xfId="5889"/>
    <cellStyle name="Normal 3 22 13 2" xfId="5890"/>
    <cellStyle name="Normal 3 22 13 2 2" xfId="5891"/>
    <cellStyle name="Normal 3 22 13 3" xfId="5892"/>
    <cellStyle name="Normal 3 22 14" xfId="5893"/>
    <cellStyle name="Normal 3 22 14 2" xfId="5894"/>
    <cellStyle name="Normal 3 22 14 2 2" xfId="5895"/>
    <cellStyle name="Normal 3 22 14 3" xfId="5896"/>
    <cellStyle name="Normal 3 22 15" xfId="5897"/>
    <cellStyle name="Normal 3 22 15 2" xfId="5898"/>
    <cellStyle name="Normal 3 22 15 2 2" xfId="5899"/>
    <cellStyle name="Normal 3 22 15 3" xfId="5900"/>
    <cellStyle name="Normal 3 22 16" xfId="5901"/>
    <cellStyle name="Normal 3 22 16 2" xfId="5902"/>
    <cellStyle name="Normal 3 22 16 2 2" xfId="5903"/>
    <cellStyle name="Normal 3 22 16 3" xfId="5904"/>
    <cellStyle name="Normal 3 22 17" xfId="5905"/>
    <cellStyle name="Normal 3 22 17 2" xfId="5906"/>
    <cellStyle name="Normal 3 22 17 2 2" xfId="5907"/>
    <cellStyle name="Normal 3 22 17 3" xfId="5908"/>
    <cellStyle name="Normal 3 22 18" xfId="5909"/>
    <cellStyle name="Normal 3 22 18 2" xfId="5910"/>
    <cellStyle name="Normal 3 22 18 2 2" xfId="5911"/>
    <cellStyle name="Normal 3 22 18 3" xfId="5912"/>
    <cellStyle name="Normal 3 22 19" xfId="5913"/>
    <cellStyle name="Normal 3 22 19 2" xfId="5914"/>
    <cellStyle name="Normal 3 22 19 2 2" xfId="5915"/>
    <cellStyle name="Normal 3 22 19 3" xfId="5916"/>
    <cellStyle name="Normal 3 22 2" xfId="5917"/>
    <cellStyle name="Normal 3 22 2 2" xfId="5918"/>
    <cellStyle name="Normal 3 22 2 2 2" xfId="5919"/>
    <cellStyle name="Normal 3 22 2 3" xfId="5920"/>
    <cellStyle name="Normal 3 22 20" xfId="5921"/>
    <cellStyle name="Normal 3 22 20 2" xfId="5922"/>
    <cellStyle name="Normal 3 22 20 2 2" xfId="5923"/>
    <cellStyle name="Normal 3 22 20 3" xfId="5924"/>
    <cellStyle name="Normal 3 22 21" xfId="5925"/>
    <cellStyle name="Normal 3 22 21 2" xfId="5926"/>
    <cellStyle name="Normal 3 22 21 2 2" xfId="5927"/>
    <cellStyle name="Normal 3 22 21 3" xfId="5928"/>
    <cellStyle name="Normal 3 22 22" xfId="5929"/>
    <cellStyle name="Normal 3 22 22 2" xfId="5930"/>
    <cellStyle name="Normal 3 22 22 2 2" xfId="5931"/>
    <cellStyle name="Normal 3 22 22 3" xfId="5932"/>
    <cellStyle name="Normal 3 22 23" xfId="5933"/>
    <cellStyle name="Normal 3 22 23 2" xfId="5934"/>
    <cellStyle name="Normal 3 22 23 2 2" xfId="5935"/>
    <cellStyle name="Normal 3 22 23 3" xfId="5936"/>
    <cellStyle name="Normal 3 22 24" xfId="5937"/>
    <cellStyle name="Normal 3 22 24 2" xfId="5938"/>
    <cellStyle name="Normal 3 22 25" xfId="5939"/>
    <cellStyle name="Normal 3 22 3" xfId="5940"/>
    <cellStyle name="Normal 3 22 3 2" xfId="5941"/>
    <cellStyle name="Normal 3 22 3 2 2" xfId="5942"/>
    <cellStyle name="Normal 3 22 3 3" xfId="5943"/>
    <cellStyle name="Normal 3 22 4" xfId="5944"/>
    <cellStyle name="Normal 3 22 4 2" xfId="5945"/>
    <cellStyle name="Normal 3 22 4 2 2" xfId="5946"/>
    <cellStyle name="Normal 3 22 4 3" xfId="5947"/>
    <cellStyle name="Normal 3 22 5" xfId="5948"/>
    <cellStyle name="Normal 3 22 5 2" xfId="5949"/>
    <cellStyle name="Normal 3 22 5 2 2" xfId="5950"/>
    <cellStyle name="Normal 3 22 5 3" xfId="5951"/>
    <cellStyle name="Normal 3 22 6" xfId="5952"/>
    <cellStyle name="Normal 3 22 6 2" xfId="5953"/>
    <cellStyle name="Normal 3 22 6 2 2" xfId="5954"/>
    <cellStyle name="Normal 3 22 6 3" xfId="5955"/>
    <cellStyle name="Normal 3 22 7" xfId="5956"/>
    <cellStyle name="Normal 3 22 7 2" xfId="5957"/>
    <cellStyle name="Normal 3 22 7 2 2" xfId="5958"/>
    <cellStyle name="Normal 3 22 7 3" xfId="5959"/>
    <cellStyle name="Normal 3 22 8" xfId="5960"/>
    <cellStyle name="Normal 3 22 8 2" xfId="5961"/>
    <cellStyle name="Normal 3 22 8 2 2" xfId="5962"/>
    <cellStyle name="Normal 3 22 8 3" xfId="5963"/>
    <cellStyle name="Normal 3 22 9" xfId="5964"/>
    <cellStyle name="Normal 3 22 9 2" xfId="5965"/>
    <cellStyle name="Normal 3 22 9 2 2" xfId="5966"/>
    <cellStyle name="Normal 3 22 9 3" xfId="5967"/>
    <cellStyle name="Normal 3 23" xfId="5968"/>
    <cellStyle name="Normal 3 23 10" xfId="5969"/>
    <cellStyle name="Normal 3 23 10 2" xfId="5970"/>
    <cellStyle name="Normal 3 23 10 2 2" xfId="5971"/>
    <cellStyle name="Normal 3 23 10 3" xfId="5972"/>
    <cellStyle name="Normal 3 23 11" xfId="5973"/>
    <cellStyle name="Normal 3 23 11 2" xfId="5974"/>
    <cellStyle name="Normal 3 23 11 2 2" xfId="5975"/>
    <cellStyle name="Normal 3 23 11 3" xfId="5976"/>
    <cellStyle name="Normal 3 23 12" xfId="5977"/>
    <cellStyle name="Normal 3 23 12 2" xfId="5978"/>
    <cellStyle name="Normal 3 23 12 2 2" xfId="5979"/>
    <cellStyle name="Normal 3 23 12 3" xfId="5980"/>
    <cellStyle name="Normal 3 23 13" xfId="5981"/>
    <cellStyle name="Normal 3 23 13 2" xfId="5982"/>
    <cellStyle name="Normal 3 23 13 2 2" xfId="5983"/>
    <cellStyle name="Normal 3 23 13 3" xfId="5984"/>
    <cellStyle name="Normal 3 23 14" xfId="5985"/>
    <cellStyle name="Normal 3 23 14 2" xfId="5986"/>
    <cellStyle name="Normal 3 23 14 2 2" xfId="5987"/>
    <cellStyle name="Normal 3 23 14 3" xfId="5988"/>
    <cellStyle name="Normal 3 23 15" xfId="5989"/>
    <cellStyle name="Normal 3 23 15 2" xfId="5990"/>
    <cellStyle name="Normal 3 23 15 2 2" xfId="5991"/>
    <cellStyle name="Normal 3 23 15 3" xfId="5992"/>
    <cellStyle name="Normal 3 23 16" xfId="5993"/>
    <cellStyle name="Normal 3 23 16 2" xfId="5994"/>
    <cellStyle name="Normal 3 23 16 2 2" xfId="5995"/>
    <cellStyle name="Normal 3 23 16 3" xfId="5996"/>
    <cellStyle name="Normal 3 23 17" xfId="5997"/>
    <cellStyle name="Normal 3 23 17 2" xfId="5998"/>
    <cellStyle name="Normal 3 23 17 2 2" xfId="5999"/>
    <cellStyle name="Normal 3 23 17 3" xfId="6000"/>
    <cellStyle name="Normal 3 23 18" xfId="6001"/>
    <cellStyle name="Normal 3 23 18 2" xfId="6002"/>
    <cellStyle name="Normal 3 23 18 2 2" xfId="6003"/>
    <cellStyle name="Normal 3 23 18 3" xfId="6004"/>
    <cellStyle name="Normal 3 23 19" xfId="6005"/>
    <cellStyle name="Normal 3 23 19 2" xfId="6006"/>
    <cellStyle name="Normal 3 23 19 2 2" xfId="6007"/>
    <cellStyle name="Normal 3 23 19 3" xfId="6008"/>
    <cellStyle name="Normal 3 23 2" xfId="6009"/>
    <cellStyle name="Normal 3 23 2 2" xfId="6010"/>
    <cellStyle name="Normal 3 23 2 2 2" xfId="6011"/>
    <cellStyle name="Normal 3 23 2 3" xfId="6012"/>
    <cellStyle name="Normal 3 23 20" xfId="6013"/>
    <cellStyle name="Normal 3 23 20 2" xfId="6014"/>
    <cellStyle name="Normal 3 23 20 2 2" xfId="6015"/>
    <cellStyle name="Normal 3 23 20 3" xfId="6016"/>
    <cellStyle name="Normal 3 23 21" xfId="6017"/>
    <cellStyle name="Normal 3 23 21 2" xfId="6018"/>
    <cellStyle name="Normal 3 23 21 2 2" xfId="6019"/>
    <cellStyle name="Normal 3 23 21 3" xfId="6020"/>
    <cellStyle name="Normal 3 23 22" xfId="6021"/>
    <cellStyle name="Normal 3 23 22 2" xfId="6022"/>
    <cellStyle name="Normal 3 23 22 2 2" xfId="6023"/>
    <cellStyle name="Normal 3 23 22 3" xfId="6024"/>
    <cellStyle name="Normal 3 23 23" xfId="6025"/>
    <cellStyle name="Normal 3 23 23 2" xfId="6026"/>
    <cellStyle name="Normal 3 23 23 2 2" xfId="6027"/>
    <cellStyle name="Normal 3 23 23 3" xfId="6028"/>
    <cellStyle name="Normal 3 23 24" xfId="6029"/>
    <cellStyle name="Normal 3 23 24 2" xfId="6030"/>
    <cellStyle name="Normal 3 23 25" xfId="6031"/>
    <cellStyle name="Normal 3 23 3" xfId="6032"/>
    <cellStyle name="Normal 3 23 3 2" xfId="6033"/>
    <cellStyle name="Normal 3 23 3 2 2" xfId="6034"/>
    <cellStyle name="Normal 3 23 3 3" xfId="6035"/>
    <cellStyle name="Normal 3 23 4" xfId="6036"/>
    <cellStyle name="Normal 3 23 4 2" xfId="6037"/>
    <cellStyle name="Normal 3 23 4 2 2" xfId="6038"/>
    <cellStyle name="Normal 3 23 4 3" xfId="6039"/>
    <cellStyle name="Normal 3 23 5" xfId="6040"/>
    <cellStyle name="Normal 3 23 5 2" xfId="6041"/>
    <cellStyle name="Normal 3 23 5 2 2" xfId="6042"/>
    <cellStyle name="Normal 3 23 5 3" xfId="6043"/>
    <cellStyle name="Normal 3 23 6" xfId="6044"/>
    <cellStyle name="Normal 3 23 6 2" xfId="6045"/>
    <cellStyle name="Normal 3 23 6 2 2" xfId="6046"/>
    <cellStyle name="Normal 3 23 6 3" xfId="6047"/>
    <cellStyle name="Normal 3 23 7" xfId="6048"/>
    <cellStyle name="Normal 3 23 7 2" xfId="6049"/>
    <cellStyle name="Normal 3 23 7 2 2" xfId="6050"/>
    <cellStyle name="Normal 3 23 7 3" xfId="6051"/>
    <cellStyle name="Normal 3 23 8" xfId="6052"/>
    <cellStyle name="Normal 3 23 8 2" xfId="6053"/>
    <cellStyle name="Normal 3 23 8 2 2" xfId="6054"/>
    <cellStyle name="Normal 3 23 8 3" xfId="6055"/>
    <cellStyle name="Normal 3 23 9" xfId="6056"/>
    <cellStyle name="Normal 3 23 9 2" xfId="6057"/>
    <cellStyle name="Normal 3 23 9 2 2" xfId="6058"/>
    <cellStyle name="Normal 3 23 9 3" xfId="6059"/>
    <cellStyle name="Normal 3 24" xfId="6060"/>
    <cellStyle name="Normal 3 24 10" xfId="6061"/>
    <cellStyle name="Normal 3 24 10 2" xfId="6062"/>
    <cellStyle name="Normal 3 24 10 2 2" xfId="6063"/>
    <cellStyle name="Normal 3 24 10 3" xfId="6064"/>
    <cellStyle name="Normal 3 24 11" xfId="6065"/>
    <cellStyle name="Normal 3 24 11 2" xfId="6066"/>
    <cellStyle name="Normal 3 24 11 2 2" xfId="6067"/>
    <cellStyle name="Normal 3 24 11 3" xfId="6068"/>
    <cellStyle name="Normal 3 24 12" xfId="6069"/>
    <cellStyle name="Normal 3 24 12 2" xfId="6070"/>
    <cellStyle name="Normal 3 24 12 2 2" xfId="6071"/>
    <cellStyle name="Normal 3 24 12 3" xfId="6072"/>
    <cellStyle name="Normal 3 24 13" xfId="6073"/>
    <cellStyle name="Normal 3 24 13 2" xfId="6074"/>
    <cellStyle name="Normal 3 24 13 2 2" xfId="6075"/>
    <cellStyle name="Normal 3 24 13 3" xfId="6076"/>
    <cellStyle name="Normal 3 24 14" xfId="6077"/>
    <cellStyle name="Normal 3 24 14 2" xfId="6078"/>
    <cellStyle name="Normal 3 24 14 2 2" xfId="6079"/>
    <cellStyle name="Normal 3 24 14 3" xfId="6080"/>
    <cellStyle name="Normal 3 24 15" xfId="6081"/>
    <cellStyle name="Normal 3 24 15 2" xfId="6082"/>
    <cellStyle name="Normal 3 24 15 2 2" xfId="6083"/>
    <cellStyle name="Normal 3 24 15 3" xfId="6084"/>
    <cellStyle name="Normal 3 24 16" xfId="6085"/>
    <cellStyle name="Normal 3 24 16 2" xfId="6086"/>
    <cellStyle name="Normal 3 24 16 2 2" xfId="6087"/>
    <cellStyle name="Normal 3 24 16 3" xfId="6088"/>
    <cellStyle name="Normal 3 24 17" xfId="6089"/>
    <cellStyle name="Normal 3 24 17 2" xfId="6090"/>
    <cellStyle name="Normal 3 24 17 2 2" xfId="6091"/>
    <cellStyle name="Normal 3 24 17 3" xfId="6092"/>
    <cellStyle name="Normal 3 24 18" xfId="6093"/>
    <cellStyle name="Normal 3 24 18 2" xfId="6094"/>
    <cellStyle name="Normal 3 24 18 2 2" xfId="6095"/>
    <cellStyle name="Normal 3 24 18 3" xfId="6096"/>
    <cellStyle name="Normal 3 24 19" xfId="6097"/>
    <cellStyle name="Normal 3 24 19 2" xfId="6098"/>
    <cellStyle name="Normal 3 24 19 2 2" xfId="6099"/>
    <cellStyle name="Normal 3 24 19 3" xfId="6100"/>
    <cellStyle name="Normal 3 24 2" xfId="6101"/>
    <cellStyle name="Normal 3 24 2 2" xfId="6102"/>
    <cellStyle name="Normal 3 24 2 2 2" xfId="6103"/>
    <cellStyle name="Normal 3 24 2 3" xfId="6104"/>
    <cellStyle name="Normal 3 24 20" xfId="6105"/>
    <cellStyle name="Normal 3 24 20 2" xfId="6106"/>
    <cellStyle name="Normal 3 24 20 2 2" xfId="6107"/>
    <cellStyle name="Normal 3 24 20 3" xfId="6108"/>
    <cellStyle name="Normal 3 24 21" xfId="6109"/>
    <cellStyle name="Normal 3 24 21 2" xfId="6110"/>
    <cellStyle name="Normal 3 24 21 2 2" xfId="6111"/>
    <cellStyle name="Normal 3 24 21 3" xfId="6112"/>
    <cellStyle name="Normal 3 24 22" xfId="6113"/>
    <cellStyle name="Normal 3 24 22 2" xfId="6114"/>
    <cellStyle name="Normal 3 24 22 2 2" xfId="6115"/>
    <cellStyle name="Normal 3 24 22 3" xfId="6116"/>
    <cellStyle name="Normal 3 24 23" xfId="6117"/>
    <cellStyle name="Normal 3 24 23 2" xfId="6118"/>
    <cellStyle name="Normal 3 24 23 2 2" xfId="6119"/>
    <cellStyle name="Normal 3 24 23 3" xfId="6120"/>
    <cellStyle name="Normal 3 24 24" xfId="6121"/>
    <cellStyle name="Normal 3 24 24 2" xfId="6122"/>
    <cellStyle name="Normal 3 24 25" xfId="6123"/>
    <cellStyle name="Normal 3 24 3" xfId="6124"/>
    <cellStyle name="Normal 3 24 3 2" xfId="6125"/>
    <cellStyle name="Normal 3 24 3 2 2" xfId="6126"/>
    <cellStyle name="Normal 3 24 3 3" xfId="6127"/>
    <cellStyle name="Normal 3 24 4" xfId="6128"/>
    <cellStyle name="Normal 3 24 4 2" xfId="6129"/>
    <cellStyle name="Normal 3 24 4 2 2" xfId="6130"/>
    <cellStyle name="Normal 3 24 4 3" xfId="6131"/>
    <cellStyle name="Normal 3 24 5" xfId="6132"/>
    <cellStyle name="Normal 3 24 5 2" xfId="6133"/>
    <cellStyle name="Normal 3 24 5 2 2" xfId="6134"/>
    <cellStyle name="Normal 3 24 5 3" xfId="6135"/>
    <cellStyle name="Normal 3 24 6" xfId="6136"/>
    <cellStyle name="Normal 3 24 6 2" xfId="6137"/>
    <cellStyle name="Normal 3 24 6 2 2" xfId="6138"/>
    <cellStyle name="Normal 3 24 6 3" xfId="6139"/>
    <cellStyle name="Normal 3 24 7" xfId="6140"/>
    <cellStyle name="Normal 3 24 7 2" xfId="6141"/>
    <cellStyle name="Normal 3 24 7 2 2" xfId="6142"/>
    <cellStyle name="Normal 3 24 7 3" xfId="6143"/>
    <cellStyle name="Normal 3 24 8" xfId="6144"/>
    <cellStyle name="Normal 3 24 8 2" xfId="6145"/>
    <cellStyle name="Normal 3 24 8 2 2" xfId="6146"/>
    <cellStyle name="Normal 3 24 8 3" xfId="6147"/>
    <cellStyle name="Normal 3 24 9" xfId="6148"/>
    <cellStyle name="Normal 3 24 9 2" xfId="6149"/>
    <cellStyle name="Normal 3 24 9 2 2" xfId="6150"/>
    <cellStyle name="Normal 3 24 9 3" xfId="6151"/>
    <cellStyle name="Normal 3 25" xfId="6152"/>
    <cellStyle name="Normal 3 25 10" xfId="6153"/>
    <cellStyle name="Normal 3 25 10 2" xfId="6154"/>
    <cellStyle name="Normal 3 25 10 2 2" xfId="6155"/>
    <cellStyle name="Normal 3 25 10 3" xfId="6156"/>
    <cellStyle name="Normal 3 25 11" xfId="6157"/>
    <cellStyle name="Normal 3 25 11 2" xfId="6158"/>
    <cellStyle name="Normal 3 25 11 2 2" xfId="6159"/>
    <cellStyle name="Normal 3 25 11 3" xfId="6160"/>
    <cellStyle name="Normal 3 25 12" xfId="6161"/>
    <cellStyle name="Normal 3 25 12 2" xfId="6162"/>
    <cellStyle name="Normal 3 25 12 2 2" xfId="6163"/>
    <cellStyle name="Normal 3 25 12 3" xfId="6164"/>
    <cellStyle name="Normal 3 25 13" xfId="6165"/>
    <cellStyle name="Normal 3 25 13 2" xfId="6166"/>
    <cellStyle name="Normal 3 25 13 2 2" xfId="6167"/>
    <cellStyle name="Normal 3 25 13 3" xfId="6168"/>
    <cellStyle name="Normal 3 25 14" xfId="6169"/>
    <cellStyle name="Normal 3 25 14 2" xfId="6170"/>
    <cellStyle name="Normal 3 25 14 2 2" xfId="6171"/>
    <cellStyle name="Normal 3 25 14 3" xfId="6172"/>
    <cellStyle name="Normal 3 25 15" xfId="6173"/>
    <cellStyle name="Normal 3 25 15 2" xfId="6174"/>
    <cellStyle name="Normal 3 25 15 2 2" xfId="6175"/>
    <cellStyle name="Normal 3 25 15 3" xfId="6176"/>
    <cellStyle name="Normal 3 25 16" xfId="6177"/>
    <cellStyle name="Normal 3 25 16 2" xfId="6178"/>
    <cellStyle name="Normal 3 25 16 2 2" xfId="6179"/>
    <cellStyle name="Normal 3 25 16 3" xfId="6180"/>
    <cellStyle name="Normal 3 25 17" xfId="6181"/>
    <cellStyle name="Normal 3 25 17 2" xfId="6182"/>
    <cellStyle name="Normal 3 25 17 2 2" xfId="6183"/>
    <cellStyle name="Normal 3 25 17 3" xfId="6184"/>
    <cellStyle name="Normal 3 25 18" xfId="6185"/>
    <cellStyle name="Normal 3 25 18 2" xfId="6186"/>
    <cellStyle name="Normal 3 25 18 2 2" xfId="6187"/>
    <cellStyle name="Normal 3 25 18 3" xfId="6188"/>
    <cellStyle name="Normal 3 25 19" xfId="6189"/>
    <cellStyle name="Normal 3 25 19 2" xfId="6190"/>
    <cellStyle name="Normal 3 25 19 2 2" xfId="6191"/>
    <cellStyle name="Normal 3 25 19 3" xfId="6192"/>
    <cellStyle name="Normal 3 25 2" xfId="6193"/>
    <cellStyle name="Normal 3 25 2 2" xfId="6194"/>
    <cellStyle name="Normal 3 25 2 2 2" xfId="6195"/>
    <cellStyle name="Normal 3 25 2 3" xfId="6196"/>
    <cellStyle name="Normal 3 25 20" xfId="6197"/>
    <cellStyle name="Normal 3 25 20 2" xfId="6198"/>
    <cellStyle name="Normal 3 25 20 2 2" xfId="6199"/>
    <cellStyle name="Normal 3 25 20 3" xfId="6200"/>
    <cellStyle name="Normal 3 25 21" xfId="6201"/>
    <cellStyle name="Normal 3 25 21 2" xfId="6202"/>
    <cellStyle name="Normal 3 25 21 2 2" xfId="6203"/>
    <cellStyle name="Normal 3 25 21 3" xfId="6204"/>
    <cellStyle name="Normal 3 25 22" xfId="6205"/>
    <cellStyle name="Normal 3 25 22 2" xfId="6206"/>
    <cellStyle name="Normal 3 25 22 2 2" xfId="6207"/>
    <cellStyle name="Normal 3 25 22 3" xfId="6208"/>
    <cellStyle name="Normal 3 25 23" xfId="6209"/>
    <cellStyle name="Normal 3 25 23 2" xfId="6210"/>
    <cellStyle name="Normal 3 25 23 2 2" xfId="6211"/>
    <cellStyle name="Normal 3 25 23 3" xfId="6212"/>
    <cellStyle name="Normal 3 25 24" xfId="6213"/>
    <cellStyle name="Normal 3 25 24 2" xfId="6214"/>
    <cellStyle name="Normal 3 25 25" xfId="6215"/>
    <cellStyle name="Normal 3 25 3" xfId="6216"/>
    <cellStyle name="Normal 3 25 3 2" xfId="6217"/>
    <cellStyle name="Normal 3 25 3 2 2" xfId="6218"/>
    <cellStyle name="Normal 3 25 3 3" xfId="6219"/>
    <cellStyle name="Normal 3 25 4" xfId="6220"/>
    <cellStyle name="Normal 3 25 4 2" xfId="6221"/>
    <cellStyle name="Normal 3 25 4 2 2" xfId="6222"/>
    <cellStyle name="Normal 3 25 4 3" xfId="6223"/>
    <cellStyle name="Normal 3 25 5" xfId="6224"/>
    <cellStyle name="Normal 3 25 5 2" xfId="6225"/>
    <cellStyle name="Normal 3 25 5 2 2" xfId="6226"/>
    <cellStyle name="Normal 3 25 5 3" xfId="6227"/>
    <cellStyle name="Normal 3 25 6" xfId="6228"/>
    <cellStyle name="Normal 3 25 6 2" xfId="6229"/>
    <cellStyle name="Normal 3 25 6 2 2" xfId="6230"/>
    <cellStyle name="Normal 3 25 6 3" xfId="6231"/>
    <cellStyle name="Normal 3 25 7" xfId="6232"/>
    <cellStyle name="Normal 3 25 7 2" xfId="6233"/>
    <cellStyle name="Normal 3 25 7 2 2" xfId="6234"/>
    <cellStyle name="Normal 3 25 7 3" xfId="6235"/>
    <cellStyle name="Normal 3 25 8" xfId="6236"/>
    <cellStyle name="Normal 3 25 8 2" xfId="6237"/>
    <cellStyle name="Normal 3 25 8 2 2" xfId="6238"/>
    <cellStyle name="Normal 3 25 8 3" xfId="6239"/>
    <cellStyle name="Normal 3 25 9" xfId="6240"/>
    <cellStyle name="Normal 3 25 9 2" xfId="6241"/>
    <cellStyle name="Normal 3 25 9 2 2" xfId="6242"/>
    <cellStyle name="Normal 3 25 9 3" xfId="6243"/>
    <cellStyle name="Normal 3 26" xfId="6244"/>
    <cellStyle name="Normal 3 26 10" xfId="6245"/>
    <cellStyle name="Normal 3 26 10 2" xfId="6246"/>
    <cellStyle name="Normal 3 26 10 2 2" xfId="6247"/>
    <cellStyle name="Normal 3 26 10 3" xfId="6248"/>
    <cellStyle name="Normal 3 26 11" xfId="6249"/>
    <cellStyle name="Normal 3 26 11 2" xfId="6250"/>
    <cellStyle name="Normal 3 26 11 2 2" xfId="6251"/>
    <cellStyle name="Normal 3 26 11 3" xfId="6252"/>
    <cellStyle name="Normal 3 26 12" xfId="6253"/>
    <cellStyle name="Normal 3 26 12 2" xfId="6254"/>
    <cellStyle name="Normal 3 26 12 2 2" xfId="6255"/>
    <cellStyle name="Normal 3 26 12 3" xfId="6256"/>
    <cellStyle name="Normal 3 26 13" xfId="6257"/>
    <cellStyle name="Normal 3 26 13 2" xfId="6258"/>
    <cellStyle name="Normal 3 26 13 2 2" xfId="6259"/>
    <cellStyle name="Normal 3 26 13 3" xfId="6260"/>
    <cellStyle name="Normal 3 26 14" xfId="6261"/>
    <cellStyle name="Normal 3 26 14 2" xfId="6262"/>
    <cellStyle name="Normal 3 26 14 2 2" xfId="6263"/>
    <cellStyle name="Normal 3 26 14 3" xfId="6264"/>
    <cellStyle name="Normal 3 26 15" xfId="6265"/>
    <cellStyle name="Normal 3 26 15 2" xfId="6266"/>
    <cellStyle name="Normal 3 26 15 2 2" xfId="6267"/>
    <cellStyle name="Normal 3 26 15 3" xfId="6268"/>
    <cellStyle name="Normal 3 26 16" xfId="6269"/>
    <cellStyle name="Normal 3 26 16 2" xfId="6270"/>
    <cellStyle name="Normal 3 26 16 2 2" xfId="6271"/>
    <cellStyle name="Normal 3 26 16 3" xfId="6272"/>
    <cellStyle name="Normal 3 26 17" xfId="6273"/>
    <cellStyle name="Normal 3 26 17 2" xfId="6274"/>
    <cellStyle name="Normal 3 26 17 2 2" xfId="6275"/>
    <cellStyle name="Normal 3 26 17 3" xfId="6276"/>
    <cellStyle name="Normal 3 26 18" xfId="6277"/>
    <cellStyle name="Normal 3 26 18 2" xfId="6278"/>
    <cellStyle name="Normal 3 26 18 2 2" xfId="6279"/>
    <cellStyle name="Normal 3 26 18 3" xfId="6280"/>
    <cellStyle name="Normal 3 26 19" xfId="6281"/>
    <cellStyle name="Normal 3 26 19 2" xfId="6282"/>
    <cellStyle name="Normal 3 26 19 2 2" xfId="6283"/>
    <cellStyle name="Normal 3 26 19 3" xfId="6284"/>
    <cellStyle name="Normal 3 26 2" xfId="6285"/>
    <cellStyle name="Normal 3 26 2 2" xfId="6286"/>
    <cellStyle name="Normal 3 26 2 2 2" xfId="6287"/>
    <cellStyle name="Normal 3 26 2 3" xfId="6288"/>
    <cellStyle name="Normal 3 26 20" xfId="6289"/>
    <cellStyle name="Normal 3 26 20 2" xfId="6290"/>
    <cellStyle name="Normal 3 26 20 2 2" xfId="6291"/>
    <cellStyle name="Normal 3 26 20 3" xfId="6292"/>
    <cellStyle name="Normal 3 26 21" xfId="6293"/>
    <cellStyle name="Normal 3 26 21 2" xfId="6294"/>
    <cellStyle name="Normal 3 26 21 2 2" xfId="6295"/>
    <cellStyle name="Normal 3 26 21 3" xfId="6296"/>
    <cellStyle name="Normal 3 26 22" xfId="6297"/>
    <cellStyle name="Normal 3 26 22 2" xfId="6298"/>
    <cellStyle name="Normal 3 26 22 2 2" xfId="6299"/>
    <cellStyle name="Normal 3 26 22 3" xfId="6300"/>
    <cellStyle name="Normal 3 26 23" xfId="6301"/>
    <cellStyle name="Normal 3 26 23 2" xfId="6302"/>
    <cellStyle name="Normal 3 26 23 2 2" xfId="6303"/>
    <cellStyle name="Normal 3 26 23 3" xfId="6304"/>
    <cellStyle name="Normal 3 26 24" xfId="6305"/>
    <cellStyle name="Normal 3 26 24 2" xfId="6306"/>
    <cellStyle name="Normal 3 26 25" xfId="6307"/>
    <cellStyle name="Normal 3 26 3" xfId="6308"/>
    <cellStyle name="Normal 3 26 3 2" xfId="6309"/>
    <cellStyle name="Normal 3 26 3 2 2" xfId="6310"/>
    <cellStyle name="Normal 3 26 3 3" xfId="6311"/>
    <cellStyle name="Normal 3 26 4" xfId="6312"/>
    <cellStyle name="Normal 3 26 4 2" xfId="6313"/>
    <cellStyle name="Normal 3 26 4 2 2" xfId="6314"/>
    <cellStyle name="Normal 3 26 4 3" xfId="6315"/>
    <cellStyle name="Normal 3 26 5" xfId="6316"/>
    <cellStyle name="Normal 3 26 5 2" xfId="6317"/>
    <cellStyle name="Normal 3 26 5 2 2" xfId="6318"/>
    <cellStyle name="Normal 3 26 5 3" xfId="6319"/>
    <cellStyle name="Normal 3 26 6" xfId="6320"/>
    <cellStyle name="Normal 3 26 6 2" xfId="6321"/>
    <cellStyle name="Normal 3 26 6 2 2" xfId="6322"/>
    <cellStyle name="Normal 3 26 6 3" xfId="6323"/>
    <cellStyle name="Normal 3 26 7" xfId="6324"/>
    <cellStyle name="Normal 3 26 7 2" xfId="6325"/>
    <cellStyle name="Normal 3 26 7 2 2" xfId="6326"/>
    <cellStyle name="Normal 3 26 7 3" xfId="6327"/>
    <cellStyle name="Normal 3 26 8" xfId="6328"/>
    <cellStyle name="Normal 3 26 8 2" xfId="6329"/>
    <cellStyle name="Normal 3 26 8 2 2" xfId="6330"/>
    <cellStyle name="Normal 3 26 8 3" xfId="6331"/>
    <cellStyle name="Normal 3 26 9" xfId="6332"/>
    <cellStyle name="Normal 3 26 9 2" xfId="6333"/>
    <cellStyle name="Normal 3 26 9 2 2" xfId="6334"/>
    <cellStyle name="Normal 3 26 9 3" xfId="6335"/>
    <cellStyle name="Normal 3 27" xfId="6336"/>
    <cellStyle name="Normal 3 27 10" xfId="6337"/>
    <cellStyle name="Normal 3 27 10 2" xfId="6338"/>
    <cellStyle name="Normal 3 27 10 2 2" xfId="6339"/>
    <cellStyle name="Normal 3 27 10 3" xfId="6340"/>
    <cellStyle name="Normal 3 27 11" xfId="6341"/>
    <cellStyle name="Normal 3 27 11 2" xfId="6342"/>
    <cellStyle name="Normal 3 27 11 2 2" xfId="6343"/>
    <cellStyle name="Normal 3 27 11 3" xfId="6344"/>
    <cellStyle name="Normal 3 27 12" xfId="6345"/>
    <cellStyle name="Normal 3 27 12 2" xfId="6346"/>
    <cellStyle name="Normal 3 27 12 2 2" xfId="6347"/>
    <cellStyle name="Normal 3 27 12 3" xfId="6348"/>
    <cellStyle name="Normal 3 27 13" xfId="6349"/>
    <cellStyle name="Normal 3 27 13 2" xfId="6350"/>
    <cellStyle name="Normal 3 27 13 2 2" xfId="6351"/>
    <cellStyle name="Normal 3 27 13 3" xfId="6352"/>
    <cellStyle name="Normal 3 27 14" xfId="6353"/>
    <cellStyle name="Normal 3 27 14 2" xfId="6354"/>
    <cellStyle name="Normal 3 27 14 2 2" xfId="6355"/>
    <cellStyle name="Normal 3 27 14 3" xfId="6356"/>
    <cellStyle name="Normal 3 27 15" xfId="6357"/>
    <cellStyle name="Normal 3 27 15 2" xfId="6358"/>
    <cellStyle name="Normal 3 27 15 2 2" xfId="6359"/>
    <cellStyle name="Normal 3 27 15 3" xfId="6360"/>
    <cellStyle name="Normal 3 27 16" xfId="6361"/>
    <cellStyle name="Normal 3 27 16 2" xfId="6362"/>
    <cellStyle name="Normal 3 27 16 2 2" xfId="6363"/>
    <cellStyle name="Normal 3 27 16 3" xfId="6364"/>
    <cellStyle name="Normal 3 27 17" xfId="6365"/>
    <cellStyle name="Normal 3 27 17 2" xfId="6366"/>
    <cellStyle name="Normal 3 27 17 2 2" xfId="6367"/>
    <cellStyle name="Normal 3 27 17 3" xfId="6368"/>
    <cellStyle name="Normal 3 27 18" xfId="6369"/>
    <cellStyle name="Normal 3 27 18 2" xfId="6370"/>
    <cellStyle name="Normal 3 27 18 2 2" xfId="6371"/>
    <cellStyle name="Normal 3 27 18 3" xfId="6372"/>
    <cellStyle name="Normal 3 27 19" xfId="6373"/>
    <cellStyle name="Normal 3 27 19 2" xfId="6374"/>
    <cellStyle name="Normal 3 27 19 2 2" xfId="6375"/>
    <cellStyle name="Normal 3 27 19 3" xfId="6376"/>
    <cellStyle name="Normal 3 27 2" xfId="6377"/>
    <cellStyle name="Normal 3 27 2 2" xfId="6378"/>
    <cellStyle name="Normal 3 27 2 2 2" xfId="6379"/>
    <cellStyle name="Normal 3 27 2 3" xfId="6380"/>
    <cellStyle name="Normal 3 27 20" xfId="6381"/>
    <cellStyle name="Normal 3 27 20 2" xfId="6382"/>
    <cellStyle name="Normal 3 27 20 2 2" xfId="6383"/>
    <cellStyle name="Normal 3 27 20 3" xfId="6384"/>
    <cellStyle name="Normal 3 27 21" xfId="6385"/>
    <cellStyle name="Normal 3 27 21 2" xfId="6386"/>
    <cellStyle name="Normal 3 27 21 2 2" xfId="6387"/>
    <cellStyle name="Normal 3 27 21 3" xfId="6388"/>
    <cellStyle name="Normal 3 27 22" xfId="6389"/>
    <cellStyle name="Normal 3 27 22 2" xfId="6390"/>
    <cellStyle name="Normal 3 27 22 2 2" xfId="6391"/>
    <cellStyle name="Normal 3 27 22 3" xfId="6392"/>
    <cellStyle name="Normal 3 27 23" xfId="6393"/>
    <cellStyle name="Normal 3 27 23 2" xfId="6394"/>
    <cellStyle name="Normal 3 27 23 2 2" xfId="6395"/>
    <cellStyle name="Normal 3 27 23 3" xfId="6396"/>
    <cellStyle name="Normal 3 27 24" xfId="6397"/>
    <cellStyle name="Normal 3 27 24 2" xfId="6398"/>
    <cellStyle name="Normal 3 27 25" xfId="6399"/>
    <cellStyle name="Normal 3 27 3" xfId="6400"/>
    <cellStyle name="Normal 3 27 3 2" xfId="6401"/>
    <cellStyle name="Normal 3 27 3 2 2" xfId="6402"/>
    <cellStyle name="Normal 3 27 3 3" xfId="6403"/>
    <cellStyle name="Normal 3 27 4" xfId="6404"/>
    <cellStyle name="Normal 3 27 4 2" xfId="6405"/>
    <cellStyle name="Normal 3 27 4 2 2" xfId="6406"/>
    <cellStyle name="Normal 3 27 4 3" xfId="6407"/>
    <cellStyle name="Normal 3 27 5" xfId="6408"/>
    <cellStyle name="Normal 3 27 5 2" xfId="6409"/>
    <cellStyle name="Normal 3 27 5 2 2" xfId="6410"/>
    <cellStyle name="Normal 3 27 5 3" xfId="6411"/>
    <cellStyle name="Normal 3 27 6" xfId="6412"/>
    <cellStyle name="Normal 3 27 6 2" xfId="6413"/>
    <cellStyle name="Normal 3 27 6 2 2" xfId="6414"/>
    <cellStyle name="Normal 3 27 6 3" xfId="6415"/>
    <cellStyle name="Normal 3 27 7" xfId="6416"/>
    <cellStyle name="Normal 3 27 7 2" xfId="6417"/>
    <cellStyle name="Normal 3 27 7 2 2" xfId="6418"/>
    <cellStyle name="Normal 3 27 7 3" xfId="6419"/>
    <cellStyle name="Normal 3 27 8" xfId="6420"/>
    <cellStyle name="Normal 3 27 8 2" xfId="6421"/>
    <cellStyle name="Normal 3 27 8 2 2" xfId="6422"/>
    <cellStyle name="Normal 3 27 8 3" xfId="6423"/>
    <cellStyle name="Normal 3 27 9" xfId="6424"/>
    <cellStyle name="Normal 3 27 9 2" xfId="6425"/>
    <cellStyle name="Normal 3 27 9 2 2" xfId="6426"/>
    <cellStyle name="Normal 3 27 9 3" xfId="6427"/>
    <cellStyle name="Normal 3 28" xfId="6428"/>
    <cellStyle name="Normal 3 28 10" xfId="6429"/>
    <cellStyle name="Normal 3 28 10 2" xfId="6430"/>
    <cellStyle name="Normal 3 28 10 2 2" xfId="6431"/>
    <cellStyle name="Normal 3 28 10 3" xfId="6432"/>
    <cellStyle name="Normal 3 28 11" xfId="6433"/>
    <cellStyle name="Normal 3 28 11 2" xfId="6434"/>
    <cellStyle name="Normal 3 28 11 2 2" xfId="6435"/>
    <cellStyle name="Normal 3 28 11 3" xfId="6436"/>
    <cellStyle name="Normal 3 28 12" xfId="6437"/>
    <cellStyle name="Normal 3 28 12 2" xfId="6438"/>
    <cellStyle name="Normal 3 28 12 2 2" xfId="6439"/>
    <cellStyle name="Normal 3 28 12 3" xfId="6440"/>
    <cellStyle name="Normal 3 28 13" xfId="6441"/>
    <cellStyle name="Normal 3 28 13 2" xfId="6442"/>
    <cellStyle name="Normal 3 28 13 2 2" xfId="6443"/>
    <cellStyle name="Normal 3 28 13 3" xfId="6444"/>
    <cellStyle name="Normal 3 28 14" xfId="6445"/>
    <cellStyle name="Normal 3 28 14 2" xfId="6446"/>
    <cellStyle name="Normal 3 28 14 2 2" xfId="6447"/>
    <cellStyle name="Normal 3 28 14 3" xfId="6448"/>
    <cellStyle name="Normal 3 28 15" xfId="6449"/>
    <cellStyle name="Normal 3 28 15 2" xfId="6450"/>
    <cellStyle name="Normal 3 28 15 2 2" xfId="6451"/>
    <cellStyle name="Normal 3 28 15 3" xfId="6452"/>
    <cellStyle name="Normal 3 28 16" xfId="6453"/>
    <cellStyle name="Normal 3 28 16 2" xfId="6454"/>
    <cellStyle name="Normal 3 28 16 2 2" xfId="6455"/>
    <cellStyle name="Normal 3 28 16 3" xfId="6456"/>
    <cellStyle name="Normal 3 28 17" xfId="6457"/>
    <cellStyle name="Normal 3 28 17 2" xfId="6458"/>
    <cellStyle name="Normal 3 28 17 2 2" xfId="6459"/>
    <cellStyle name="Normal 3 28 17 3" xfId="6460"/>
    <cellStyle name="Normal 3 28 18" xfId="6461"/>
    <cellStyle name="Normal 3 28 18 2" xfId="6462"/>
    <cellStyle name="Normal 3 28 18 2 2" xfId="6463"/>
    <cellStyle name="Normal 3 28 18 3" xfId="6464"/>
    <cellStyle name="Normal 3 28 19" xfId="6465"/>
    <cellStyle name="Normal 3 28 19 2" xfId="6466"/>
    <cellStyle name="Normal 3 28 19 2 2" xfId="6467"/>
    <cellStyle name="Normal 3 28 19 3" xfId="6468"/>
    <cellStyle name="Normal 3 28 2" xfId="6469"/>
    <cellStyle name="Normal 3 28 2 2" xfId="6470"/>
    <cellStyle name="Normal 3 28 2 2 2" xfId="6471"/>
    <cellStyle name="Normal 3 28 2 3" xfId="6472"/>
    <cellStyle name="Normal 3 28 20" xfId="6473"/>
    <cellStyle name="Normal 3 28 20 2" xfId="6474"/>
    <cellStyle name="Normal 3 28 20 2 2" xfId="6475"/>
    <cellStyle name="Normal 3 28 20 3" xfId="6476"/>
    <cellStyle name="Normal 3 28 21" xfId="6477"/>
    <cellStyle name="Normal 3 28 21 2" xfId="6478"/>
    <cellStyle name="Normal 3 28 21 2 2" xfId="6479"/>
    <cellStyle name="Normal 3 28 21 3" xfId="6480"/>
    <cellStyle name="Normal 3 28 22" xfId="6481"/>
    <cellStyle name="Normal 3 28 22 2" xfId="6482"/>
    <cellStyle name="Normal 3 28 22 2 2" xfId="6483"/>
    <cellStyle name="Normal 3 28 22 3" xfId="6484"/>
    <cellStyle name="Normal 3 28 23" xfId="6485"/>
    <cellStyle name="Normal 3 28 23 2" xfId="6486"/>
    <cellStyle name="Normal 3 28 23 2 2" xfId="6487"/>
    <cellStyle name="Normal 3 28 23 3" xfId="6488"/>
    <cellStyle name="Normal 3 28 24" xfId="6489"/>
    <cellStyle name="Normal 3 28 24 2" xfId="6490"/>
    <cellStyle name="Normal 3 28 25" xfId="6491"/>
    <cellStyle name="Normal 3 28 3" xfId="6492"/>
    <cellStyle name="Normal 3 28 3 2" xfId="6493"/>
    <cellStyle name="Normal 3 28 3 2 2" xfId="6494"/>
    <cellStyle name="Normal 3 28 3 3" xfId="6495"/>
    <cellStyle name="Normal 3 28 4" xfId="6496"/>
    <cellStyle name="Normal 3 28 4 2" xfId="6497"/>
    <cellStyle name="Normal 3 28 4 2 2" xfId="6498"/>
    <cellStyle name="Normal 3 28 4 3" xfId="6499"/>
    <cellStyle name="Normal 3 28 5" xfId="6500"/>
    <cellStyle name="Normal 3 28 5 2" xfId="6501"/>
    <cellStyle name="Normal 3 28 5 2 2" xfId="6502"/>
    <cellStyle name="Normal 3 28 5 3" xfId="6503"/>
    <cellStyle name="Normal 3 28 6" xfId="6504"/>
    <cellStyle name="Normal 3 28 6 2" xfId="6505"/>
    <cellStyle name="Normal 3 28 6 2 2" xfId="6506"/>
    <cellStyle name="Normal 3 28 6 3" xfId="6507"/>
    <cellStyle name="Normal 3 28 7" xfId="6508"/>
    <cellStyle name="Normal 3 28 7 2" xfId="6509"/>
    <cellStyle name="Normal 3 28 7 2 2" xfId="6510"/>
    <cellStyle name="Normal 3 28 7 3" xfId="6511"/>
    <cellStyle name="Normal 3 28 8" xfId="6512"/>
    <cellStyle name="Normal 3 28 8 2" xfId="6513"/>
    <cellStyle name="Normal 3 28 8 2 2" xfId="6514"/>
    <cellStyle name="Normal 3 28 8 3" xfId="6515"/>
    <cellStyle name="Normal 3 28 9" xfId="6516"/>
    <cellStyle name="Normal 3 28 9 2" xfId="6517"/>
    <cellStyle name="Normal 3 28 9 2 2" xfId="6518"/>
    <cellStyle name="Normal 3 28 9 3" xfId="6519"/>
    <cellStyle name="Normal 3 29" xfId="6520"/>
    <cellStyle name="Normal 3 29 10" xfId="6521"/>
    <cellStyle name="Normal 3 29 10 2" xfId="6522"/>
    <cellStyle name="Normal 3 29 10 2 2" xfId="6523"/>
    <cellStyle name="Normal 3 29 10 3" xfId="6524"/>
    <cellStyle name="Normal 3 29 11" xfId="6525"/>
    <cellStyle name="Normal 3 29 11 2" xfId="6526"/>
    <cellStyle name="Normal 3 29 11 2 2" xfId="6527"/>
    <cellStyle name="Normal 3 29 11 3" xfId="6528"/>
    <cellStyle name="Normal 3 29 12" xfId="6529"/>
    <cellStyle name="Normal 3 29 12 2" xfId="6530"/>
    <cellStyle name="Normal 3 29 12 2 2" xfId="6531"/>
    <cellStyle name="Normal 3 29 12 3" xfId="6532"/>
    <cellStyle name="Normal 3 29 13" xfId="6533"/>
    <cellStyle name="Normal 3 29 13 2" xfId="6534"/>
    <cellStyle name="Normal 3 29 13 2 2" xfId="6535"/>
    <cellStyle name="Normal 3 29 13 3" xfId="6536"/>
    <cellStyle name="Normal 3 29 14" xfId="6537"/>
    <cellStyle name="Normal 3 29 14 2" xfId="6538"/>
    <cellStyle name="Normal 3 29 14 2 2" xfId="6539"/>
    <cellStyle name="Normal 3 29 14 3" xfId="6540"/>
    <cellStyle name="Normal 3 29 15" xfId="6541"/>
    <cellStyle name="Normal 3 29 15 2" xfId="6542"/>
    <cellStyle name="Normal 3 29 15 2 2" xfId="6543"/>
    <cellStyle name="Normal 3 29 15 3" xfId="6544"/>
    <cellStyle name="Normal 3 29 16" xfId="6545"/>
    <cellStyle name="Normal 3 29 16 2" xfId="6546"/>
    <cellStyle name="Normal 3 29 16 2 2" xfId="6547"/>
    <cellStyle name="Normal 3 29 16 3" xfId="6548"/>
    <cellStyle name="Normal 3 29 17" xfId="6549"/>
    <cellStyle name="Normal 3 29 17 2" xfId="6550"/>
    <cellStyle name="Normal 3 29 17 2 2" xfId="6551"/>
    <cellStyle name="Normal 3 29 17 3" xfId="6552"/>
    <cellStyle name="Normal 3 29 18" xfId="6553"/>
    <cellStyle name="Normal 3 29 18 2" xfId="6554"/>
    <cellStyle name="Normal 3 29 18 2 2" xfId="6555"/>
    <cellStyle name="Normal 3 29 18 3" xfId="6556"/>
    <cellStyle name="Normal 3 29 19" xfId="6557"/>
    <cellStyle name="Normal 3 29 19 2" xfId="6558"/>
    <cellStyle name="Normal 3 29 19 2 2" xfId="6559"/>
    <cellStyle name="Normal 3 29 19 3" xfId="6560"/>
    <cellStyle name="Normal 3 29 2" xfId="6561"/>
    <cellStyle name="Normal 3 29 2 2" xfId="6562"/>
    <cellStyle name="Normal 3 29 2 2 2" xfId="6563"/>
    <cellStyle name="Normal 3 29 2 3" xfId="6564"/>
    <cellStyle name="Normal 3 29 20" xfId="6565"/>
    <cellStyle name="Normal 3 29 20 2" xfId="6566"/>
    <cellStyle name="Normal 3 29 20 2 2" xfId="6567"/>
    <cellStyle name="Normal 3 29 20 3" xfId="6568"/>
    <cellStyle name="Normal 3 29 21" xfId="6569"/>
    <cellStyle name="Normal 3 29 21 2" xfId="6570"/>
    <cellStyle name="Normal 3 29 21 2 2" xfId="6571"/>
    <cellStyle name="Normal 3 29 21 3" xfId="6572"/>
    <cellStyle name="Normal 3 29 22" xfId="6573"/>
    <cellStyle name="Normal 3 29 22 2" xfId="6574"/>
    <cellStyle name="Normal 3 29 22 2 2" xfId="6575"/>
    <cellStyle name="Normal 3 29 22 3" xfId="6576"/>
    <cellStyle name="Normal 3 29 23" xfId="6577"/>
    <cellStyle name="Normal 3 29 23 2" xfId="6578"/>
    <cellStyle name="Normal 3 29 23 2 2" xfId="6579"/>
    <cellStyle name="Normal 3 29 23 3" xfId="6580"/>
    <cellStyle name="Normal 3 29 24" xfId="6581"/>
    <cellStyle name="Normal 3 29 24 2" xfId="6582"/>
    <cellStyle name="Normal 3 29 25" xfId="6583"/>
    <cellStyle name="Normal 3 29 3" xfId="6584"/>
    <cellStyle name="Normal 3 29 3 2" xfId="6585"/>
    <cellStyle name="Normal 3 29 3 2 2" xfId="6586"/>
    <cellStyle name="Normal 3 29 3 3" xfId="6587"/>
    <cellStyle name="Normal 3 29 4" xfId="6588"/>
    <cellStyle name="Normal 3 29 4 2" xfId="6589"/>
    <cellStyle name="Normal 3 29 4 2 2" xfId="6590"/>
    <cellStyle name="Normal 3 29 4 3" xfId="6591"/>
    <cellStyle name="Normal 3 29 5" xfId="6592"/>
    <cellStyle name="Normal 3 29 5 2" xfId="6593"/>
    <cellStyle name="Normal 3 29 5 2 2" xfId="6594"/>
    <cellStyle name="Normal 3 29 5 3" xfId="6595"/>
    <cellStyle name="Normal 3 29 6" xfId="6596"/>
    <cellStyle name="Normal 3 29 6 2" xfId="6597"/>
    <cellStyle name="Normal 3 29 6 2 2" xfId="6598"/>
    <cellStyle name="Normal 3 29 6 3" xfId="6599"/>
    <cellStyle name="Normal 3 29 7" xfId="6600"/>
    <cellStyle name="Normal 3 29 7 2" xfId="6601"/>
    <cellStyle name="Normal 3 29 7 2 2" xfId="6602"/>
    <cellStyle name="Normal 3 29 7 3" xfId="6603"/>
    <cellStyle name="Normal 3 29 8" xfId="6604"/>
    <cellStyle name="Normal 3 29 8 2" xfId="6605"/>
    <cellStyle name="Normal 3 29 8 2 2" xfId="6606"/>
    <cellStyle name="Normal 3 29 8 3" xfId="6607"/>
    <cellStyle name="Normal 3 29 9" xfId="6608"/>
    <cellStyle name="Normal 3 29 9 2" xfId="6609"/>
    <cellStyle name="Normal 3 29 9 2 2" xfId="6610"/>
    <cellStyle name="Normal 3 29 9 3" xfId="6611"/>
    <cellStyle name="Normal 3 3" xfId="270"/>
    <cellStyle name="Normal 3 3 10" xfId="6612"/>
    <cellStyle name="Normal 3 3 10 2" xfId="6613"/>
    <cellStyle name="Normal 3 3 10 2 2" xfId="6614"/>
    <cellStyle name="Normal 3 3 10 3" xfId="6615"/>
    <cellStyle name="Normal 3 3 11" xfId="6616"/>
    <cellStyle name="Normal 3 3 11 2" xfId="6617"/>
    <cellStyle name="Normal 3 3 11 2 2" xfId="6618"/>
    <cellStyle name="Normal 3 3 11 3" xfId="6619"/>
    <cellStyle name="Normal 3 3 12" xfId="6620"/>
    <cellStyle name="Normal 3 3 12 2" xfId="6621"/>
    <cellStyle name="Normal 3 3 12 2 2" xfId="6622"/>
    <cellStyle name="Normal 3 3 12 3" xfId="6623"/>
    <cellStyle name="Normal 3 3 13" xfId="6624"/>
    <cellStyle name="Normal 3 3 13 2" xfId="6625"/>
    <cellStyle name="Normal 3 3 13 2 2" xfId="6626"/>
    <cellStyle name="Normal 3 3 13 3" xfId="6627"/>
    <cellStyle name="Normal 3 3 14" xfId="6628"/>
    <cellStyle name="Normal 3 3 14 2" xfId="6629"/>
    <cellStyle name="Normal 3 3 14 2 2" xfId="6630"/>
    <cellStyle name="Normal 3 3 14 3" xfId="6631"/>
    <cellStyle name="Normal 3 3 15" xfId="6632"/>
    <cellStyle name="Normal 3 3 15 2" xfId="6633"/>
    <cellStyle name="Normal 3 3 15 2 2" xfId="6634"/>
    <cellStyle name="Normal 3 3 15 3" xfId="6635"/>
    <cellStyle name="Normal 3 3 16" xfId="6636"/>
    <cellStyle name="Normal 3 3 16 2" xfId="6637"/>
    <cellStyle name="Normal 3 3 16 2 2" xfId="6638"/>
    <cellStyle name="Normal 3 3 16 3" xfId="6639"/>
    <cellStyle name="Normal 3 3 17" xfId="6640"/>
    <cellStyle name="Normal 3 3 17 2" xfId="6641"/>
    <cellStyle name="Normal 3 3 17 2 2" xfId="6642"/>
    <cellStyle name="Normal 3 3 17 3" xfId="6643"/>
    <cellStyle name="Normal 3 3 18" xfId="6644"/>
    <cellStyle name="Normal 3 3 18 2" xfId="6645"/>
    <cellStyle name="Normal 3 3 18 2 2" xfId="6646"/>
    <cellStyle name="Normal 3 3 18 3" xfId="6647"/>
    <cellStyle name="Normal 3 3 19" xfId="6648"/>
    <cellStyle name="Normal 3 3 19 2" xfId="6649"/>
    <cellStyle name="Normal 3 3 19 2 2" xfId="6650"/>
    <cellStyle name="Normal 3 3 19 3" xfId="6651"/>
    <cellStyle name="Normal 3 3 2" xfId="271"/>
    <cellStyle name="Normal 3 3 2 2" xfId="272"/>
    <cellStyle name="Normal 3 3 2 2 2" xfId="6652"/>
    <cellStyle name="Normal 3 3 2 3" xfId="6653"/>
    <cellStyle name="Normal 3 3 20" xfId="6654"/>
    <cellStyle name="Normal 3 3 20 2" xfId="6655"/>
    <cellStyle name="Normal 3 3 20 2 2" xfId="6656"/>
    <cellStyle name="Normal 3 3 20 3" xfId="6657"/>
    <cellStyle name="Normal 3 3 21" xfId="6658"/>
    <cellStyle name="Normal 3 3 21 2" xfId="6659"/>
    <cellStyle name="Normal 3 3 21 2 2" xfId="6660"/>
    <cellStyle name="Normal 3 3 21 3" xfId="6661"/>
    <cellStyle name="Normal 3 3 22" xfId="6662"/>
    <cellStyle name="Normal 3 3 22 2" xfId="6663"/>
    <cellStyle name="Normal 3 3 22 2 2" xfId="6664"/>
    <cellStyle name="Normal 3 3 22 3" xfId="6665"/>
    <cellStyle name="Normal 3 3 23" xfId="6666"/>
    <cellStyle name="Normal 3 3 23 2" xfId="6667"/>
    <cellStyle name="Normal 3 3 23 2 2" xfId="6668"/>
    <cellStyle name="Normal 3 3 23 3" xfId="6669"/>
    <cellStyle name="Normal 3 3 24" xfId="6670"/>
    <cellStyle name="Normal 3 3 24 2" xfId="6671"/>
    <cellStyle name="Normal 3 3 25" xfId="6672"/>
    <cellStyle name="Normal 3 3 3" xfId="6673"/>
    <cellStyle name="Normal 3 3 3 2" xfId="6674"/>
    <cellStyle name="Normal 3 3 3 2 2" xfId="6675"/>
    <cellStyle name="Normal 3 3 3 3" xfId="6676"/>
    <cellStyle name="Normal 3 3 4" xfId="6677"/>
    <cellStyle name="Normal 3 3 4 2" xfId="6678"/>
    <cellStyle name="Normal 3 3 4 2 2" xfId="6679"/>
    <cellStyle name="Normal 3 3 4 3" xfId="6680"/>
    <cellStyle name="Normal 3 3 5" xfId="6681"/>
    <cellStyle name="Normal 3 3 5 2" xfId="6682"/>
    <cellStyle name="Normal 3 3 5 2 2" xfId="6683"/>
    <cellStyle name="Normal 3 3 5 3" xfId="6684"/>
    <cellStyle name="Normal 3 3 6" xfId="6685"/>
    <cellStyle name="Normal 3 3 6 2" xfId="6686"/>
    <cellStyle name="Normal 3 3 6 2 2" xfId="6687"/>
    <cellStyle name="Normal 3 3 6 3" xfId="6688"/>
    <cellStyle name="Normal 3 3 7" xfId="6689"/>
    <cellStyle name="Normal 3 3 7 2" xfId="6690"/>
    <cellStyle name="Normal 3 3 7 2 2" xfId="6691"/>
    <cellStyle name="Normal 3 3 7 3" xfId="6692"/>
    <cellStyle name="Normal 3 3 8" xfId="6693"/>
    <cellStyle name="Normal 3 3 8 2" xfId="6694"/>
    <cellStyle name="Normal 3 3 8 2 2" xfId="6695"/>
    <cellStyle name="Normal 3 3 8 3" xfId="6696"/>
    <cellStyle name="Normal 3 3 9" xfId="6697"/>
    <cellStyle name="Normal 3 3 9 2" xfId="6698"/>
    <cellStyle name="Normal 3 3 9 2 2" xfId="6699"/>
    <cellStyle name="Normal 3 3 9 3" xfId="6700"/>
    <cellStyle name="Normal 3 30" xfId="6701"/>
    <cellStyle name="Normal 3 30 10" xfId="6702"/>
    <cellStyle name="Normal 3 30 10 2" xfId="6703"/>
    <cellStyle name="Normal 3 30 10 2 2" xfId="6704"/>
    <cellStyle name="Normal 3 30 10 3" xfId="6705"/>
    <cellStyle name="Normal 3 30 11" xfId="6706"/>
    <cellStyle name="Normal 3 30 11 2" xfId="6707"/>
    <cellStyle name="Normal 3 30 11 2 2" xfId="6708"/>
    <cellStyle name="Normal 3 30 11 3" xfId="6709"/>
    <cellStyle name="Normal 3 30 12" xfId="6710"/>
    <cellStyle name="Normal 3 30 12 2" xfId="6711"/>
    <cellStyle name="Normal 3 30 12 2 2" xfId="6712"/>
    <cellStyle name="Normal 3 30 12 3" xfId="6713"/>
    <cellStyle name="Normal 3 30 13" xfId="6714"/>
    <cellStyle name="Normal 3 30 13 2" xfId="6715"/>
    <cellStyle name="Normal 3 30 13 2 2" xfId="6716"/>
    <cellStyle name="Normal 3 30 13 3" xfId="6717"/>
    <cellStyle name="Normal 3 30 14" xfId="6718"/>
    <cellStyle name="Normal 3 30 14 2" xfId="6719"/>
    <cellStyle name="Normal 3 30 14 2 2" xfId="6720"/>
    <cellStyle name="Normal 3 30 14 3" xfId="6721"/>
    <cellStyle name="Normal 3 30 15" xfId="6722"/>
    <cellStyle name="Normal 3 30 15 2" xfId="6723"/>
    <cellStyle name="Normal 3 30 15 2 2" xfId="6724"/>
    <cellStyle name="Normal 3 30 15 3" xfId="6725"/>
    <cellStyle name="Normal 3 30 16" xfId="6726"/>
    <cellStyle name="Normal 3 30 16 2" xfId="6727"/>
    <cellStyle name="Normal 3 30 16 2 2" xfId="6728"/>
    <cellStyle name="Normal 3 30 16 3" xfId="6729"/>
    <cellStyle name="Normal 3 30 17" xfId="6730"/>
    <cellStyle name="Normal 3 30 17 2" xfId="6731"/>
    <cellStyle name="Normal 3 30 17 2 2" xfId="6732"/>
    <cellStyle name="Normal 3 30 17 3" xfId="6733"/>
    <cellStyle name="Normal 3 30 18" xfId="6734"/>
    <cellStyle name="Normal 3 30 18 2" xfId="6735"/>
    <cellStyle name="Normal 3 30 18 2 2" xfId="6736"/>
    <cellStyle name="Normal 3 30 18 3" xfId="6737"/>
    <cellStyle name="Normal 3 30 19" xfId="6738"/>
    <cellStyle name="Normal 3 30 19 2" xfId="6739"/>
    <cellStyle name="Normal 3 30 19 2 2" xfId="6740"/>
    <cellStyle name="Normal 3 30 19 3" xfId="6741"/>
    <cellStyle name="Normal 3 30 2" xfId="6742"/>
    <cellStyle name="Normal 3 30 2 2" xfId="6743"/>
    <cellStyle name="Normal 3 30 2 2 2" xfId="6744"/>
    <cellStyle name="Normal 3 30 2 3" xfId="6745"/>
    <cellStyle name="Normal 3 30 20" xfId="6746"/>
    <cellStyle name="Normal 3 30 20 2" xfId="6747"/>
    <cellStyle name="Normal 3 30 20 2 2" xfId="6748"/>
    <cellStyle name="Normal 3 30 20 3" xfId="6749"/>
    <cellStyle name="Normal 3 30 21" xfId="6750"/>
    <cellStyle name="Normal 3 30 21 2" xfId="6751"/>
    <cellStyle name="Normal 3 30 21 2 2" xfId="6752"/>
    <cellStyle name="Normal 3 30 21 3" xfId="6753"/>
    <cellStyle name="Normal 3 30 22" xfId="6754"/>
    <cellStyle name="Normal 3 30 22 2" xfId="6755"/>
    <cellStyle name="Normal 3 30 22 2 2" xfId="6756"/>
    <cellStyle name="Normal 3 30 22 3" xfId="6757"/>
    <cellStyle name="Normal 3 30 23" xfId="6758"/>
    <cellStyle name="Normal 3 30 23 2" xfId="6759"/>
    <cellStyle name="Normal 3 30 23 2 2" xfId="6760"/>
    <cellStyle name="Normal 3 30 23 3" xfId="6761"/>
    <cellStyle name="Normal 3 30 24" xfId="6762"/>
    <cellStyle name="Normal 3 30 24 2" xfId="6763"/>
    <cellStyle name="Normal 3 30 25" xfId="6764"/>
    <cellStyle name="Normal 3 30 3" xfId="6765"/>
    <cellStyle name="Normal 3 30 3 2" xfId="6766"/>
    <cellStyle name="Normal 3 30 3 2 2" xfId="6767"/>
    <cellStyle name="Normal 3 30 3 3" xfId="6768"/>
    <cellStyle name="Normal 3 30 4" xfId="6769"/>
    <cellStyle name="Normal 3 30 4 2" xfId="6770"/>
    <cellStyle name="Normal 3 30 4 2 2" xfId="6771"/>
    <cellStyle name="Normal 3 30 4 3" xfId="6772"/>
    <cellStyle name="Normal 3 30 5" xfId="6773"/>
    <cellStyle name="Normal 3 30 5 2" xfId="6774"/>
    <cellStyle name="Normal 3 30 5 2 2" xfId="6775"/>
    <cellStyle name="Normal 3 30 5 3" xfId="6776"/>
    <cellStyle name="Normal 3 30 6" xfId="6777"/>
    <cellStyle name="Normal 3 30 6 2" xfId="6778"/>
    <cellStyle name="Normal 3 30 6 2 2" xfId="6779"/>
    <cellStyle name="Normal 3 30 6 3" xfId="6780"/>
    <cellStyle name="Normal 3 30 7" xfId="6781"/>
    <cellStyle name="Normal 3 30 7 2" xfId="6782"/>
    <cellStyle name="Normal 3 30 7 2 2" xfId="6783"/>
    <cellStyle name="Normal 3 30 7 3" xfId="6784"/>
    <cellStyle name="Normal 3 30 8" xfId="6785"/>
    <cellStyle name="Normal 3 30 8 2" xfId="6786"/>
    <cellStyle name="Normal 3 30 8 2 2" xfId="6787"/>
    <cellStyle name="Normal 3 30 8 3" xfId="6788"/>
    <cellStyle name="Normal 3 30 9" xfId="6789"/>
    <cellStyle name="Normal 3 30 9 2" xfId="6790"/>
    <cellStyle name="Normal 3 30 9 2 2" xfId="6791"/>
    <cellStyle name="Normal 3 30 9 3" xfId="6792"/>
    <cellStyle name="Normal 3 31" xfId="6793"/>
    <cellStyle name="Normal 3 31 10" xfId="6794"/>
    <cellStyle name="Normal 3 31 10 2" xfId="6795"/>
    <cellStyle name="Normal 3 31 10 2 2" xfId="6796"/>
    <cellStyle name="Normal 3 31 10 3" xfId="6797"/>
    <cellStyle name="Normal 3 31 11" xfId="6798"/>
    <cellStyle name="Normal 3 31 11 2" xfId="6799"/>
    <cellStyle name="Normal 3 31 11 2 2" xfId="6800"/>
    <cellStyle name="Normal 3 31 11 3" xfId="6801"/>
    <cellStyle name="Normal 3 31 12" xfId="6802"/>
    <cellStyle name="Normal 3 31 12 2" xfId="6803"/>
    <cellStyle name="Normal 3 31 12 2 2" xfId="6804"/>
    <cellStyle name="Normal 3 31 12 3" xfId="6805"/>
    <cellStyle name="Normal 3 31 13" xfId="6806"/>
    <cellStyle name="Normal 3 31 13 2" xfId="6807"/>
    <cellStyle name="Normal 3 31 13 2 2" xfId="6808"/>
    <cellStyle name="Normal 3 31 13 3" xfId="6809"/>
    <cellStyle name="Normal 3 31 14" xfId="6810"/>
    <cellStyle name="Normal 3 31 14 2" xfId="6811"/>
    <cellStyle name="Normal 3 31 14 2 2" xfId="6812"/>
    <cellStyle name="Normal 3 31 14 3" xfId="6813"/>
    <cellStyle name="Normal 3 31 15" xfId="6814"/>
    <cellStyle name="Normal 3 31 15 2" xfId="6815"/>
    <cellStyle name="Normal 3 31 15 2 2" xfId="6816"/>
    <cellStyle name="Normal 3 31 15 3" xfId="6817"/>
    <cellStyle name="Normal 3 31 16" xfId="6818"/>
    <cellStyle name="Normal 3 31 16 2" xfId="6819"/>
    <cellStyle name="Normal 3 31 16 2 2" xfId="6820"/>
    <cellStyle name="Normal 3 31 16 3" xfId="6821"/>
    <cellStyle name="Normal 3 31 17" xfId="6822"/>
    <cellStyle name="Normal 3 31 17 2" xfId="6823"/>
    <cellStyle name="Normal 3 31 17 2 2" xfId="6824"/>
    <cellStyle name="Normal 3 31 17 3" xfId="6825"/>
    <cellStyle name="Normal 3 31 18" xfId="6826"/>
    <cellStyle name="Normal 3 31 18 2" xfId="6827"/>
    <cellStyle name="Normal 3 31 18 2 2" xfId="6828"/>
    <cellStyle name="Normal 3 31 18 3" xfId="6829"/>
    <cellStyle name="Normal 3 31 19" xfId="6830"/>
    <cellStyle name="Normal 3 31 19 2" xfId="6831"/>
    <cellStyle name="Normal 3 31 19 2 2" xfId="6832"/>
    <cellStyle name="Normal 3 31 19 3" xfId="6833"/>
    <cellStyle name="Normal 3 31 2" xfId="6834"/>
    <cellStyle name="Normal 3 31 2 2" xfId="6835"/>
    <cellStyle name="Normal 3 31 2 2 2" xfId="6836"/>
    <cellStyle name="Normal 3 31 2 3" xfId="6837"/>
    <cellStyle name="Normal 3 31 20" xfId="6838"/>
    <cellStyle name="Normal 3 31 20 2" xfId="6839"/>
    <cellStyle name="Normal 3 31 20 2 2" xfId="6840"/>
    <cellStyle name="Normal 3 31 20 3" xfId="6841"/>
    <cellStyle name="Normal 3 31 21" xfId="6842"/>
    <cellStyle name="Normal 3 31 21 2" xfId="6843"/>
    <cellStyle name="Normal 3 31 21 2 2" xfId="6844"/>
    <cellStyle name="Normal 3 31 21 3" xfId="6845"/>
    <cellStyle name="Normal 3 31 22" xfId="6846"/>
    <cellStyle name="Normal 3 31 22 2" xfId="6847"/>
    <cellStyle name="Normal 3 31 22 2 2" xfId="6848"/>
    <cellStyle name="Normal 3 31 22 3" xfId="6849"/>
    <cellStyle name="Normal 3 31 23" xfId="6850"/>
    <cellStyle name="Normal 3 31 23 2" xfId="6851"/>
    <cellStyle name="Normal 3 31 23 2 2" xfId="6852"/>
    <cellStyle name="Normal 3 31 23 3" xfId="6853"/>
    <cellStyle name="Normal 3 31 24" xfId="6854"/>
    <cellStyle name="Normal 3 31 24 2" xfId="6855"/>
    <cellStyle name="Normal 3 31 25" xfId="6856"/>
    <cellStyle name="Normal 3 31 3" xfId="6857"/>
    <cellStyle name="Normal 3 31 3 2" xfId="6858"/>
    <cellStyle name="Normal 3 31 3 2 2" xfId="6859"/>
    <cellStyle name="Normal 3 31 3 3" xfId="6860"/>
    <cellStyle name="Normal 3 31 4" xfId="6861"/>
    <cellStyle name="Normal 3 31 4 2" xfId="6862"/>
    <cellStyle name="Normal 3 31 4 2 2" xfId="6863"/>
    <cellStyle name="Normal 3 31 4 3" xfId="6864"/>
    <cellStyle name="Normal 3 31 5" xfId="6865"/>
    <cellStyle name="Normal 3 31 5 2" xfId="6866"/>
    <cellStyle name="Normal 3 31 5 2 2" xfId="6867"/>
    <cellStyle name="Normal 3 31 5 3" xfId="6868"/>
    <cellStyle name="Normal 3 31 6" xfId="6869"/>
    <cellStyle name="Normal 3 31 6 2" xfId="6870"/>
    <cellStyle name="Normal 3 31 6 2 2" xfId="6871"/>
    <cellStyle name="Normal 3 31 6 3" xfId="6872"/>
    <cellStyle name="Normal 3 31 7" xfId="6873"/>
    <cellStyle name="Normal 3 31 7 2" xfId="6874"/>
    <cellStyle name="Normal 3 31 7 2 2" xfId="6875"/>
    <cellStyle name="Normal 3 31 7 3" xfId="6876"/>
    <cellStyle name="Normal 3 31 8" xfId="6877"/>
    <cellStyle name="Normal 3 31 8 2" xfId="6878"/>
    <cellStyle name="Normal 3 31 8 2 2" xfId="6879"/>
    <cellStyle name="Normal 3 31 8 3" xfId="6880"/>
    <cellStyle name="Normal 3 31 9" xfId="6881"/>
    <cellStyle name="Normal 3 31 9 2" xfId="6882"/>
    <cellStyle name="Normal 3 31 9 2 2" xfId="6883"/>
    <cellStyle name="Normal 3 31 9 3" xfId="6884"/>
    <cellStyle name="Normal 3 32" xfId="6885"/>
    <cellStyle name="Normal 3 32 10" xfId="6886"/>
    <cellStyle name="Normal 3 32 10 2" xfId="6887"/>
    <cellStyle name="Normal 3 32 10 2 2" xfId="6888"/>
    <cellStyle name="Normal 3 32 10 3" xfId="6889"/>
    <cellStyle name="Normal 3 32 11" xfId="6890"/>
    <cellStyle name="Normal 3 32 11 2" xfId="6891"/>
    <cellStyle name="Normal 3 32 11 2 2" xfId="6892"/>
    <cellStyle name="Normal 3 32 11 3" xfId="6893"/>
    <cellStyle name="Normal 3 32 12" xfId="6894"/>
    <cellStyle name="Normal 3 32 12 2" xfId="6895"/>
    <cellStyle name="Normal 3 32 12 2 2" xfId="6896"/>
    <cellStyle name="Normal 3 32 12 3" xfId="6897"/>
    <cellStyle name="Normal 3 32 13" xfId="6898"/>
    <cellStyle name="Normal 3 32 13 2" xfId="6899"/>
    <cellStyle name="Normal 3 32 13 2 2" xfId="6900"/>
    <cellStyle name="Normal 3 32 13 3" xfId="6901"/>
    <cellStyle name="Normal 3 32 14" xfId="6902"/>
    <cellStyle name="Normal 3 32 14 2" xfId="6903"/>
    <cellStyle name="Normal 3 32 14 2 2" xfId="6904"/>
    <cellStyle name="Normal 3 32 14 3" xfId="6905"/>
    <cellStyle name="Normal 3 32 15" xfId="6906"/>
    <cellStyle name="Normal 3 32 15 2" xfId="6907"/>
    <cellStyle name="Normal 3 32 15 2 2" xfId="6908"/>
    <cellStyle name="Normal 3 32 15 3" xfId="6909"/>
    <cellStyle name="Normal 3 32 16" xfId="6910"/>
    <cellStyle name="Normal 3 32 16 2" xfId="6911"/>
    <cellStyle name="Normal 3 32 16 2 2" xfId="6912"/>
    <cellStyle name="Normal 3 32 16 3" xfId="6913"/>
    <cellStyle name="Normal 3 32 17" xfId="6914"/>
    <cellStyle name="Normal 3 32 17 2" xfId="6915"/>
    <cellStyle name="Normal 3 32 17 2 2" xfId="6916"/>
    <cellStyle name="Normal 3 32 17 3" xfId="6917"/>
    <cellStyle name="Normal 3 32 18" xfId="6918"/>
    <cellStyle name="Normal 3 32 18 2" xfId="6919"/>
    <cellStyle name="Normal 3 32 18 2 2" xfId="6920"/>
    <cellStyle name="Normal 3 32 18 3" xfId="6921"/>
    <cellStyle name="Normal 3 32 19" xfId="6922"/>
    <cellStyle name="Normal 3 32 19 2" xfId="6923"/>
    <cellStyle name="Normal 3 32 19 2 2" xfId="6924"/>
    <cellStyle name="Normal 3 32 19 3" xfId="6925"/>
    <cellStyle name="Normal 3 32 2" xfId="6926"/>
    <cellStyle name="Normal 3 32 2 2" xfId="6927"/>
    <cellStyle name="Normal 3 32 2 2 2" xfId="6928"/>
    <cellStyle name="Normal 3 32 2 3" xfId="6929"/>
    <cellStyle name="Normal 3 32 20" xfId="6930"/>
    <cellStyle name="Normal 3 32 20 2" xfId="6931"/>
    <cellStyle name="Normal 3 32 20 2 2" xfId="6932"/>
    <cellStyle name="Normal 3 32 20 3" xfId="6933"/>
    <cellStyle name="Normal 3 32 21" xfId="6934"/>
    <cellStyle name="Normal 3 32 21 2" xfId="6935"/>
    <cellStyle name="Normal 3 32 21 2 2" xfId="6936"/>
    <cellStyle name="Normal 3 32 21 3" xfId="6937"/>
    <cellStyle name="Normal 3 32 22" xfId="6938"/>
    <cellStyle name="Normal 3 32 22 2" xfId="6939"/>
    <cellStyle name="Normal 3 32 22 2 2" xfId="6940"/>
    <cellStyle name="Normal 3 32 22 3" xfId="6941"/>
    <cellStyle name="Normal 3 32 23" xfId="6942"/>
    <cellStyle name="Normal 3 32 23 2" xfId="6943"/>
    <cellStyle name="Normal 3 32 23 2 2" xfId="6944"/>
    <cellStyle name="Normal 3 32 23 3" xfId="6945"/>
    <cellStyle name="Normal 3 32 24" xfId="6946"/>
    <cellStyle name="Normal 3 32 24 2" xfId="6947"/>
    <cellStyle name="Normal 3 32 25" xfId="6948"/>
    <cellStyle name="Normal 3 32 3" xfId="6949"/>
    <cellStyle name="Normal 3 32 3 2" xfId="6950"/>
    <cellStyle name="Normal 3 32 3 2 2" xfId="6951"/>
    <cellStyle name="Normal 3 32 3 3" xfId="6952"/>
    <cellStyle name="Normal 3 32 4" xfId="6953"/>
    <cellStyle name="Normal 3 32 4 2" xfId="6954"/>
    <cellStyle name="Normal 3 32 4 2 2" xfId="6955"/>
    <cellStyle name="Normal 3 32 4 3" xfId="6956"/>
    <cellStyle name="Normal 3 32 5" xfId="6957"/>
    <cellStyle name="Normal 3 32 5 2" xfId="6958"/>
    <cellStyle name="Normal 3 32 5 2 2" xfId="6959"/>
    <cellStyle name="Normal 3 32 5 3" xfId="6960"/>
    <cellStyle name="Normal 3 32 6" xfId="6961"/>
    <cellStyle name="Normal 3 32 6 2" xfId="6962"/>
    <cellStyle name="Normal 3 32 6 2 2" xfId="6963"/>
    <cellStyle name="Normal 3 32 6 3" xfId="6964"/>
    <cellStyle name="Normal 3 32 7" xfId="6965"/>
    <cellStyle name="Normal 3 32 7 2" xfId="6966"/>
    <cellStyle name="Normal 3 32 7 2 2" xfId="6967"/>
    <cellStyle name="Normal 3 32 7 3" xfId="6968"/>
    <cellStyle name="Normal 3 32 8" xfId="6969"/>
    <cellStyle name="Normal 3 32 8 2" xfId="6970"/>
    <cellStyle name="Normal 3 32 8 2 2" xfId="6971"/>
    <cellStyle name="Normal 3 32 8 3" xfId="6972"/>
    <cellStyle name="Normal 3 32 9" xfId="6973"/>
    <cellStyle name="Normal 3 32 9 2" xfId="6974"/>
    <cellStyle name="Normal 3 32 9 2 2" xfId="6975"/>
    <cellStyle name="Normal 3 32 9 3" xfId="6976"/>
    <cellStyle name="Normal 3 33" xfId="6977"/>
    <cellStyle name="Normal 3 33 10" xfId="6978"/>
    <cellStyle name="Normal 3 33 10 2" xfId="6979"/>
    <cellStyle name="Normal 3 33 10 2 2" xfId="6980"/>
    <cellStyle name="Normal 3 33 10 3" xfId="6981"/>
    <cellStyle name="Normal 3 33 11" xfId="6982"/>
    <cellStyle name="Normal 3 33 11 2" xfId="6983"/>
    <cellStyle name="Normal 3 33 11 2 2" xfId="6984"/>
    <cellStyle name="Normal 3 33 11 3" xfId="6985"/>
    <cellStyle name="Normal 3 33 12" xfId="6986"/>
    <cellStyle name="Normal 3 33 12 2" xfId="6987"/>
    <cellStyle name="Normal 3 33 12 2 2" xfId="6988"/>
    <cellStyle name="Normal 3 33 12 3" xfId="6989"/>
    <cellStyle name="Normal 3 33 13" xfId="6990"/>
    <cellStyle name="Normal 3 33 13 2" xfId="6991"/>
    <cellStyle name="Normal 3 33 13 2 2" xfId="6992"/>
    <cellStyle name="Normal 3 33 13 3" xfId="6993"/>
    <cellStyle name="Normal 3 33 14" xfId="6994"/>
    <cellStyle name="Normal 3 33 14 2" xfId="6995"/>
    <cellStyle name="Normal 3 33 14 2 2" xfId="6996"/>
    <cellStyle name="Normal 3 33 14 3" xfId="6997"/>
    <cellStyle name="Normal 3 33 15" xfId="6998"/>
    <cellStyle name="Normal 3 33 15 2" xfId="6999"/>
    <cellStyle name="Normal 3 33 15 2 2" xfId="7000"/>
    <cellStyle name="Normal 3 33 15 3" xfId="7001"/>
    <cellStyle name="Normal 3 33 16" xfId="7002"/>
    <cellStyle name="Normal 3 33 16 2" xfId="7003"/>
    <cellStyle name="Normal 3 33 16 2 2" xfId="7004"/>
    <cellStyle name="Normal 3 33 16 3" xfId="7005"/>
    <cellStyle name="Normal 3 33 17" xfId="7006"/>
    <cellStyle name="Normal 3 33 17 2" xfId="7007"/>
    <cellStyle name="Normal 3 33 17 2 2" xfId="7008"/>
    <cellStyle name="Normal 3 33 17 3" xfId="7009"/>
    <cellStyle name="Normal 3 33 18" xfId="7010"/>
    <cellStyle name="Normal 3 33 18 2" xfId="7011"/>
    <cellStyle name="Normal 3 33 18 2 2" xfId="7012"/>
    <cellStyle name="Normal 3 33 18 3" xfId="7013"/>
    <cellStyle name="Normal 3 33 19" xfId="7014"/>
    <cellStyle name="Normal 3 33 19 2" xfId="7015"/>
    <cellStyle name="Normal 3 33 19 2 2" xfId="7016"/>
    <cellStyle name="Normal 3 33 19 3" xfId="7017"/>
    <cellStyle name="Normal 3 33 2" xfId="7018"/>
    <cellStyle name="Normal 3 33 2 2" xfId="7019"/>
    <cellStyle name="Normal 3 33 2 2 2" xfId="7020"/>
    <cellStyle name="Normal 3 33 2 3" xfId="7021"/>
    <cellStyle name="Normal 3 33 20" xfId="7022"/>
    <cellStyle name="Normal 3 33 20 2" xfId="7023"/>
    <cellStyle name="Normal 3 33 20 2 2" xfId="7024"/>
    <cellStyle name="Normal 3 33 20 3" xfId="7025"/>
    <cellStyle name="Normal 3 33 21" xfId="7026"/>
    <cellStyle name="Normal 3 33 21 2" xfId="7027"/>
    <cellStyle name="Normal 3 33 21 2 2" xfId="7028"/>
    <cellStyle name="Normal 3 33 21 3" xfId="7029"/>
    <cellStyle name="Normal 3 33 22" xfId="7030"/>
    <cellStyle name="Normal 3 33 22 2" xfId="7031"/>
    <cellStyle name="Normal 3 33 22 2 2" xfId="7032"/>
    <cellStyle name="Normal 3 33 22 3" xfId="7033"/>
    <cellStyle name="Normal 3 33 23" xfId="7034"/>
    <cellStyle name="Normal 3 33 23 2" xfId="7035"/>
    <cellStyle name="Normal 3 33 23 2 2" xfId="7036"/>
    <cellStyle name="Normal 3 33 23 3" xfId="7037"/>
    <cellStyle name="Normal 3 33 24" xfId="7038"/>
    <cellStyle name="Normal 3 33 24 2" xfId="7039"/>
    <cellStyle name="Normal 3 33 25" xfId="7040"/>
    <cellStyle name="Normal 3 33 3" xfId="7041"/>
    <cellStyle name="Normal 3 33 3 2" xfId="7042"/>
    <cellStyle name="Normal 3 33 3 2 2" xfId="7043"/>
    <cellStyle name="Normal 3 33 3 3" xfId="7044"/>
    <cellStyle name="Normal 3 33 4" xfId="7045"/>
    <cellStyle name="Normal 3 33 4 2" xfId="7046"/>
    <cellStyle name="Normal 3 33 4 2 2" xfId="7047"/>
    <cellStyle name="Normal 3 33 4 3" xfId="7048"/>
    <cellStyle name="Normal 3 33 5" xfId="7049"/>
    <cellStyle name="Normal 3 33 5 2" xfId="7050"/>
    <cellStyle name="Normal 3 33 5 2 2" xfId="7051"/>
    <cellStyle name="Normal 3 33 5 3" xfId="7052"/>
    <cellStyle name="Normal 3 33 6" xfId="7053"/>
    <cellStyle name="Normal 3 33 6 2" xfId="7054"/>
    <cellStyle name="Normal 3 33 6 2 2" xfId="7055"/>
    <cellStyle name="Normal 3 33 6 3" xfId="7056"/>
    <cellStyle name="Normal 3 33 7" xfId="7057"/>
    <cellStyle name="Normal 3 33 7 2" xfId="7058"/>
    <cellStyle name="Normal 3 33 7 2 2" xfId="7059"/>
    <cellStyle name="Normal 3 33 7 3" xfId="7060"/>
    <cellStyle name="Normal 3 33 8" xfId="7061"/>
    <cellStyle name="Normal 3 33 8 2" xfId="7062"/>
    <cellStyle name="Normal 3 33 8 2 2" xfId="7063"/>
    <cellStyle name="Normal 3 33 8 3" xfId="7064"/>
    <cellStyle name="Normal 3 33 9" xfId="7065"/>
    <cellStyle name="Normal 3 33 9 2" xfId="7066"/>
    <cellStyle name="Normal 3 33 9 2 2" xfId="7067"/>
    <cellStyle name="Normal 3 33 9 3" xfId="7068"/>
    <cellStyle name="Normal 3 34" xfId="7069"/>
    <cellStyle name="Normal 3 34 2" xfId="7070"/>
    <cellStyle name="Normal 3 34 2 2" xfId="7071"/>
    <cellStyle name="Normal 3 34 3" xfId="7072"/>
    <cellStyle name="Normal 3 35" xfId="7073"/>
    <cellStyle name="Normal 3 35 2" xfId="7074"/>
    <cellStyle name="Normal 3 35 2 2" xfId="7075"/>
    <cellStyle name="Normal 3 35 3" xfId="7076"/>
    <cellStyle name="Normal 3 36" xfId="7077"/>
    <cellStyle name="Normal 3 36 2" xfId="7078"/>
    <cellStyle name="Normal 3 36 2 2" xfId="7079"/>
    <cellStyle name="Normal 3 36 3" xfId="7080"/>
    <cellStyle name="Normal 3 37" xfId="7081"/>
    <cellStyle name="Normal 3 37 2" xfId="7082"/>
    <cellStyle name="Normal 3 37 2 2" xfId="7083"/>
    <cellStyle name="Normal 3 37 3" xfId="7084"/>
    <cellStyle name="Normal 3 38" xfId="7085"/>
    <cellStyle name="Normal 3 38 2" xfId="7086"/>
    <cellStyle name="Normal 3 38 2 2" xfId="7087"/>
    <cellStyle name="Normal 3 38 3" xfId="7088"/>
    <cellStyle name="Normal 3 39" xfId="7089"/>
    <cellStyle name="Normal 3 39 2" xfId="7090"/>
    <cellStyle name="Normal 3 39 2 2" xfId="7091"/>
    <cellStyle name="Normal 3 39 3" xfId="7092"/>
    <cellStyle name="Normal 3 4" xfId="273"/>
    <cellStyle name="Normal 3 4 10" xfId="7093"/>
    <cellStyle name="Normal 3 4 10 2" xfId="7094"/>
    <cellStyle name="Normal 3 4 10 2 2" xfId="7095"/>
    <cellStyle name="Normal 3 4 10 3" xfId="7096"/>
    <cellStyle name="Normal 3 4 11" xfId="7097"/>
    <cellStyle name="Normal 3 4 11 2" xfId="7098"/>
    <cellStyle name="Normal 3 4 11 2 2" xfId="7099"/>
    <cellStyle name="Normal 3 4 11 3" xfId="7100"/>
    <cellStyle name="Normal 3 4 12" xfId="7101"/>
    <cellStyle name="Normal 3 4 12 2" xfId="7102"/>
    <cellStyle name="Normal 3 4 12 2 2" xfId="7103"/>
    <cellStyle name="Normal 3 4 12 3" xfId="7104"/>
    <cellStyle name="Normal 3 4 13" xfId="7105"/>
    <cellStyle name="Normal 3 4 13 2" xfId="7106"/>
    <cellStyle name="Normal 3 4 13 2 2" xfId="7107"/>
    <cellStyle name="Normal 3 4 13 3" xfId="7108"/>
    <cellStyle name="Normal 3 4 14" xfId="7109"/>
    <cellStyle name="Normal 3 4 14 2" xfId="7110"/>
    <cellStyle name="Normal 3 4 14 2 2" xfId="7111"/>
    <cellStyle name="Normal 3 4 14 3" xfId="7112"/>
    <cellStyle name="Normal 3 4 15" xfId="7113"/>
    <cellStyle name="Normal 3 4 15 2" xfId="7114"/>
    <cellStyle name="Normal 3 4 15 2 2" xfId="7115"/>
    <cellStyle name="Normal 3 4 15 3" xfId="7116"/>
    <cellStyle name="Normal 3 4 16" xfId="7117"/>
    <cellStyle name="Normal 3 4 16 2" xfId="7118"/>
    <cellStyle name="Normal 3 4 16 2 2" xfId="7119"/>
    <cellStyle name="Normal 3 4 16 3" xfId="7120"/>
    <cellStyle name="Normal 3 4 17" xfId="7121"/>
    <cellStyle name="Normal 3 4 17 2" xfId="7122"/>
    <cellStyle name="Normal 3 4 17 2 2" xfId="7123"/>
    <cellStyle name="Normal 3 4 17 3" xfId="7124"/>
    <cellStyle name="Normal 3 4 18" xfId="7125"/>
    <cellStyle name="Normal 3 4 18 2" xfId="7126"/>
    <cellStyle name="Normal 3 4 18 2 2" xfId="7127"/>
    <cellStyle name="Normal 3 4 18 3" xfId="7128"/>
    <cellStyle name="Normal 3 4 19" xfId="7129"/>
    <cellStyle name="Normal 3 4 19 2" xfId="7130"/>
    <cellStyle name="Normal 3 4 19 2 2" xfId="7131"/>
    <cellStyle name="Normal 3 4 19 3" xfId="7132"/>
    <cellStyle name="Normal 3 4 2" xfId="453"/>
    <cellStyle name="Normal 3 4 2 2" xfId="7133"/>
    <cellStyle name="Normal 3 4 2 2 2" xfId="7134"/>
    <cellStyle name="Normal 3 4 2 3" xfId="7135"/>
    <cellStyle name="Normal 3 4 20" xfId="7136"/>
    <cellStyle name="Normal 3 4 20 2" xfId="7137"/>
    <cellStyle name="Normal 3 4 20 2 2" xfId="7138"/>
    <cellStyle name="Normal 3 4 20 3" xfId="7139"/>
    <cellStyle name="Normal 3 4 21" xfId="7140"/>
    <cellStyle name="Normal 3 4 21 2" xfId="7141"/>
    <cellStyle name="Normal 3 4 21 2 2" xfId="7142"/>
    <cellStyle name="Normal 3 4 21 3" xfId="7143"/>
    <cellStyle name="Normal 3 4 22" xfId="7144"/>
    <cellStyle name="Normal 3 4 22 2" xfId="7145"/>
    <cellStyle name="Normal 3 4 22 2 2" xfId="7146"/>
    <cellStyle name="Normal 3 4 22 3" xfId="7147"/>
    <cellStyle name="Normal 3 4 23" xfId="7148"/>
    <cellStyle name="Normal 3 4 23 2" xfId="7149"/>
    <cellStyle name="Normal 3 4 23 2 2" xfId="7150"/>
    <cellStyle name="Normal 3 4 23 3" xfId="7151"/>
    <cellStyle name="Normal 3 4 24" xfId="7152"/>
    <cellStyle name="Normal 3 4 24 2" xfId="7153"/>
    <cellStyle name="Normal 3 4 25" xfId="7154"/>
    <cellStyle name="Normal 3 4 3" xfId="7155"/>
    <cellStyle name="Normal 3 4 3 2" xfId="7156"/>
    <cellStyle name="Normal 3 4 3 2 2" xfId="7157"/>
    <cellStyle name="Normal 3 4 3 3" xfId="7158"/>
    <cellStyle name="Normal 3 4 4" xfId="7159"/>
    <cellStyle name="Normal 3 4 4 2" xfId="7160"/>
    <cellStyle name="Normal 3 4 4 2 2" xfId="7161"/>
    <cellStyle name="Normal 3 4 4 3" xfId="7162"/>
    <cellStyle name="Normal 3 4 5" xfId="7163"/>
    <cellStyle name="Normal 3 4 5 2" xfId="7164"/>
    <cellStyle name="Normal 3 4 5 2 2" xfId="7165"/>
    <cellStyle name="Normal 3 4 5 3" xfId="7166"/>
    <cellStyle name="Normal 3 4 6" xfId="7167"/>
    <cellStyle name="Normal 3 4 6 2" xfId="7168"/>
    <cellStyle name="Normal 3 4 6 2 2" xfId="7169"/>
    <cellStyle name="Normal 3 4 6 3" xfId="7170"/>
    <cellStyle name="Normal 3 4 7" xfId="7171"/>
    <cellStyle name="Normal 3 4 7 2" xfId="7172"/>
    <cellStyle name="Normal 3 4 7 2 2" xfId="7173"/>
    <cellStyle name="Normal 3 4 7 3" xfId="7174"/>
    <cellStyle name="Normal 3 4 8" xfId="7175"/>
    <cellStyle name="Normal 3 4 8 2" xfId="7176"/>
    <cellStyle name="Normal 3 4 8 2 2" xfId="7177"/>
    <cellStyle name="Normal 3 4 8 3" xfId="7178"/>
    <cellStyle name="Normal 3 4 9" xfId="7179"/>
    <cellStyle name="Normal 3 4 9 2" xfId="7180"/>
    <cellStyle name="Normal 3 4 9 2 2" xfId="7181"/>
    <cellStyle name="Normal 3 4 9 3" xfId="7182"/>
    <cellStyle name="Normal 3 40" xfId="7183"/>
    <cellStyle name="Normal 3 40 2" xfId="7184"/>
    <cellStyle name="Normal 3 40 2 2" xfId="7185"/>
    <cellStyle name="Normal 3 40 3" xfId="7186"/>
    <cellStyle name="Normal 3 41" xfId="7187"/>
    <cellStyle name="Normal 3 41 2" xfId="7188"/>
    <cellStyle name="Normal 3 41 2 2" xfId="7189"/>
    <cellStyle name="Normal 3 41 3" xfId="7190"/>
    <cellStyle name="Normal 3 42" xfId="7191"/>
    <cellStyle name="Normal 3 42 2" xfId="7192"/>
    <cellStyle name="Normal 3 42 2 2" xfId="7193"/>
    <cellStyle name="Normal 3 42 3" xfId="7194"/>
    <cellStyle name="Normal 3 43" xfId="7195"/>
    <cellStyle name="Normal 3 43 2" xfId="7196"/>
    <cellStyle name="Normal 3 43 2 2" xfId="7197"/>
    <cellStyle name="Normal 3 43 3" xfId="7198"/>
    <cellStyle name="Normal 3 44" xfId="7199"/>
    <cellStyle name="Normal 3 44 2" xfId="7200"/>
    <cellStyle name="Normal 3 44 2 2" xfId="7201"/>
    <cellStyle name="Normal 3 44 3" xfId="7202"/>
    <cellStyle name="Normal 3 45" xfId="7203"/>
    <cellStyle name="Normal 3 45 2" xfId="7204"/>
    <cellStyle name="Normal 3 45 2 2" xfId="7205"/>
    <cellStyle name="Normal 3 45 3" xfId="7206"/>
    <cellStyle name="Normal 3 46" xfId="7207"/>
    <cellStyle name="Normal 3 46 2" xfId="7208"/>
    <cellStyle name="Normal 3 46 2 2" xfId="7209"/>
    <cellStyle name="Normal 3 46 3" xfId="7210"/>
    <cellStyle name="Normal 3 47" xfId="7211"/>
    <cellStyle name="Normal 3 47 2" xfId="7212"/>
    <cellStyle name="Normal 3 47 2 2" xfId="7213"/>
    <cellStyle name="Normal 3 47 3" xfId="7214"/>
    <cellStyle name="Normal 3 48" xfId="7215"/>
    <cellStyle name="Normal 3 48 2" xfId="7216"/>
    <cellStyle name="Normal 3 48 2 2" xfId="7217"/>
    <cellStyle name="Normal 3 48 3" xfId="7218"/>
    <cellStyle name="Normal 3 49" xfId="7219"/>
    <cellStyle name="Normal 3 49 2" xfId="7220"/>
    <cellStyle name="Normal 3 49 2 2" xfId="7221"/>
    <cellStyle name="Normal 3 49 3" xfId="7222"/>
    <cellStyle name="Normal 3 5" xfId="454"/>
    <cellStyle name="Normal 3 5 10" xfId="7223"/>
    <cellStyle name="Normal 3 5 10 2" xfId="7224"/>
    <cellStyle name="Normal 3 5 10 2 2" xfId="7225"/>
    <cellStyle name="Normal 3 5 10 3" xfId="7226"/>
    <cellStyle name="Normal 3 5 11" xfId="7227"/>
    <cellStyle name="Normal 3 5 11 2" xfId="7228"/>
    <cellStyle name="Normal 3 5 11 2 2" xfId="7229"/>
    <cellStyle name="Normal 3 5 11 3" xfId="7230"/>
    <cellStyle name="Normal 3 5 12" xfId="7231"/>
    <cellStyle name="Normal 3 5 12 2" xfId="7232"/>
    <cellStyle name="Normal 3 5 12 2 2" xfId="7233"/>
    <cellStyle name="Normal 3 5 12 3" xfId="7234"/>
    <cellStyle name="Normal 3 5 13" xfId="7235"/>
    <cellStyle name="Normal 3 5 13 2" xfId="7236"/>
    <cellStyle name="Normal 3 5 13 2 2" xfId="7237"/>
    <cellStyle name="Normal 3 5 13 3" xfId="7238"/>
    <cellStyle name="Normal 3 5 14" xfId="7239"/>
    <cellStyle name="Normal 3 5 14 2" xfId="7240"/>
    <cellStyle name="Normal 3 5 14 2 2" xfId="7241"/>
    <cellStyle name="Normal 3 5 14 3" xfId="7242"/>
    <cellStyle name="Normal 3 5 15" xfId="7243"/>
    <cellStyle name="Normal 3 5 15 2" xfId="7244"/>
    <cellStyle name="Normal 3 5 15 2 2" xfId="7245"/>
    <cellStyle name="Normal 3 5 15 3" xfId="7246"/>
    <cellStyle name="Normal 3 5 16" xfId="7247"/>
    <cellStyle name="Normal 3 5 16 2" xfId="7248"/>
    <cellStyle name="Normal 3 5 16 2 2" xfId="7249"/>
    <cellStyle name="Normal 3 5 16 3" xfId="7250"/>
    <cellStyle name="Normal 3 5 17" xfId="7251"/>
    <cellStyle name="Normal 3 5 17 2" xfId="7252"/>
    <cellStyle name="Normal 3 5 17 2 2" xfId="7253"/>
    <cellStyle name="Normal 3 5 17 3" xfId="7254"/>
    <cellStyle name="Normal 3 5 18" xfId="7255"/>
    <cellStyle name="Normal 3 5 18 2" xfId="7256"/>
    <cellStyle name="Normal 3 5 18 2 2" xfId="7257"/>
    <cellStyle name="Normal 3 5 18 3" xfId="7258"/>
    <cellStyle name="Normal 3 5 19" xfId="7259"/>
    <cellStyle name="Normal 3 5 19 2" xfId="7260"/>
    <cellStyle name="Normal 3 5 19 2 2" xfId="7261"/>
    <cellStyle name="Normal 3 5 19 3" xfId="7262"/>
    <cellStyle name="Normal 3 5 2" xfId="7263"/>
    <cellStyle name="Normal 3 5 2 2" xfId="7264"/>
    <cellStyle name="Normal 3 5 2 2 2" xfId="7265"/>
    <cellStyle name="Normal 3 5 2 3" xfId="7266"/>
    <cellStyle name="Normal 3 5 20" xfId="7267"/>
    <cellStyle name="Normal 3 5 20 2" xfId="7268"/>
    <cellStyle name="Normal 3 5 20 2 2" xfId="7269"/>
    <cellStyle name="Normal 3 5 20 3" xfId="7270"/>
    <cellStyle name="Normal 3 5 21" xfId="7271"/>
    <cellStyle name="Normal 3 5 21 2" xfId="7272"/>
    <cellStyle name="Normal 3 5 21 2 2" xfId="7273"/>
    <cellStyle name="Normal 3 5 21 3" xfId="7274"/>
    <cellStyle name="Normal 3 5 22" xfId="7275"/>
    <cellStyle name="Normal 3 5 22 2" xfId="7276"/>
    <cellStyle name="Normal 3 5 22 2 2" xfId="7277"/>
    <cellStyle name="Normal 3 5 22 3" xfId="7278"/>
    <cellStyle name="Normal 3 5 23" xfId="7279"/>
    <cellStyle name="Normal 3 5 23 2" xfId="7280"/>
    <cellStyle name="Normal 3 5 23 2 2" xfId="7281"/>
    <cellStyle name="Normal 3 5 23 3" xfId="7282"/>
    <cellStyle name="Normal 3 5 24" xfId="7283"/>
    <cellStyle name="Normal 3 5 24 2" xfId="7284"/>
    <cellStyle name="Normal 3 5 25" xfId="7285"/>
    <cellStyle name="Normal 3 5 3" xfId="7286"/>
    <cellStyle name="Normal 3 5 3 2" xfId="7287"/>
    <cellStyle name="Normal 3 5 3 2 2" xfId="7288"/>
    <cellStyle name="Normal 3 5 3 3" xfId="7289"/>
    <cellStyle name="Normal 3 5 4" xfId="7290"/>
    <cellStyle name="Normal 3 5 4 2" xfId="7291"/>
    <cellStyle name="Normal 3 5 4 2 2" xfId="7292"/>
    <cellStyle name="Normal 3 5 4 3" xfId="7293"/>
    <cellStyle name="Normal 3 5 5" xfId="7294"/>
    <cellStyle name="Normal 3 5 5 2" xfId="7295"/>
    <cellStyle name="Normal 3 5 5 2 2" xfId="7296"/>
    <cellStyle name="Normal 3 5 5 3" xfId="7297"/>
    <cellStyle name="Normal 3 5 6" xfId="7298"/>
    <cellStyle name="Normal 3 5 6 2" xfId="7299"/>
    <cellStyle name="Normal 3 5 6 2 2" xfId="7300"/>
    <cellStyle name="Normal 3 5 6 3" xfId="7301"/>
    <cellStyle name="Normal 3 5 7" xfId="7302"/>
    <cellStyle name="Normal 3 5 7 2" xfId="7303"/>
    <cellStyle name="Normal 3 5 7 2 2" xfId="7304"/>
    <cellStyle name="Normal 3 5 7 3" xfId="7305"/>
    <cellStyle name="Normal 3 5 8" xfId="7306"/>
    <cellStyle name="Normal 3 5 8 2" xfId="7307"/>
    <cellStyle name="Normal 3 5 8 2 2" xfId="7308"/>
    <cellStyle name="Normal 3 5 8 3" xfId="7309"/>
    <cellStyle name="Normal 3 5 9" xfId="7310"/>
    <cellStyle name="Normal 3 5 9 2" xfId="7311"/>
    <cellStyle name="Normal 3 5 9 2 2" xfId="7312"/>
    <cellStyle name="Normal 3 5 9 3" xfId="7313"/>
    <cellStyle name="Normal 3 50" xfId="7314"/>
    <cellStyle name="Normal 3 50 2" xfId="7315"/>
    <cellStyle name="Normal 3 50 2 2" xfId="7316"/>
    <cellStyle name="Normal 3 50 3" xfId="7317"/>
    <cellStyle name="Normal 3 51" xfId="7318"/>
    <cellStyle name="Normal 3 51 2" xfId="7319"/>
    <cellStyle name="Normal 3 51 2 2" xfId="7320"/>
    <cellStyle name="Normal 3 51 3" xfId="7321"/>
    <cellStyle name="Normal 3 52" xfId="7322"/>
    <cellStyle name="Normal 3 52 2" xfId="7323"/>
    <cellStyle name="Normal 3 52 2 2" xfId="7324"/>
    <cellStyle name="Normal 3 52 3" xfId="7325"/>
    <cellStyle name="Normal 3 53" xfId="7326"/>
    <cellStyle name="Normal 3 53 2" xfId="7327"/>
    <cellStyle name="Normal 3 53 2 2" xfId="7328"/>
    <cellStyle name="Normal 3 53 3" xfId="7329"/>
    <cellStyle name="Normal 3 54" xfId="7330"/>
    <cellStyle name="Normal 3 54 2" xfId="7331"/>
    <cellStyle name="Normal 3 54 2 2" xfId="7332"/>
    <cellStyle name="Normal 3 54 3" xfId="7333"/>
    <cellStyle name="Normal 3 55" xfId="7334"/>
    <cellStyle name="Normal 3 55 2" xfId="7335"/>
    <cellStyle name="Normal 3 55 2 2" xfId="7336"/>
    <cellStyle name="Normal 3 55 3" xfId="7337"/>
    <cellStyle name="Normal 3 56" xfId="7338"/>
    <cellStyle name="Normal 3 56 2" xfId="7339"/>
    <cellStyle name="Normal 3 56 2 2" xfId="7340"/>
    <cellStyle name="Normal 3 56 3" xfId="7341"/>
    <cellStyle name="Normal 3 57" xfId="7342"/>
    <cellStyle name="Normal 3 57 2" xfId="7343"/>
    <cellStyle name="Normal 3 57 2 2" xfId="7344"/>
    <cellStyle name="Normal 3 57 3" xfId="7345"/>
    <cellStyle name="Normal 3 58" xfId="7346"/>
    <cellStyle name="Normal 3 58 2" xfId="7347"/>
    <cellStyle name="Normal 3 58 2 2" xfId="7348"/>
    <cellStyle name="Normal 3 58 3" xfId="7349"/>
    <cellStyle name="Normal 3 59" xfId="7350"/>
    <cellStyle name="Normal 3 59 2" xfId="7351"/>
    <cellStyle name="Normal 3 59 2 2" xfId="7352"/>
    <cellStyle name="Normal 3 59 3" xfId="7353"/>
    <cellStyle name="Normal 3 6" xfId="7354"/>
    <cellStyle name="Normal 3 6 10" xfId="7355"/>
    <cellStyle name="Normal 3 6 10 2" xfId="7356"/>
    <cellStyle name="Normal 3 6 10 2 2" xfId="7357"/>
    <cellStyle name="Normal 3 6 10 3" xfId="7358"/>
    <cellStyle name="Normal 3 6 11" xfId="7359"/>
    <cellStyle name="Normal 3 6 11 2" xfId="7360"/>
    <cellStyle name="Normal 3 6 11 2 2" xfId="7361"/>
    <cellStyle name="Normal 3 6 11 3" xfId="7362"/>
    <cellStyle name="Normal 3 6 12" xfId="7363"/>
    <cellStyle name="Normal 3 6 12 2" xfId="7364"/>
    <cellStyle name="Normal 3 6 12 2 2" xfId="7365"/>
    <cellStyle name="Normal 3 6 12 3" xfId="7366"/>
    <cellStyle name="Normal 3 6 13" xfId="7367"/>
    <cellStyle name="Normal 3 6 13 2" xfId="7368"/>
    <cellStyle name="Normal 3 6 13 2 2" xfId="7369"/>
    <cellStyle name="Normal 3 6 13 3" xfId="7370"/>
    <cellStyle name="Normal 3 6 14" xfId="7371"/>
    <cellStyle name="Normal 3 6 14 2" xfId="7372"/>
    <cellStyle name="Normal 3 6 14 2 2" xfId="7373"/>
    <cellStyle name="Normal 3 6 14 3" xfId="7374"/>
    <cellStyle name="Normal 3 6 15" xfId="7375"/>
    <cellStyle name="Normal 3 6 15 2" xfId="7376"/>
    <cellStyle name="Normal 3 6 15 2 2" xfId="7377"/>
    <cellStyle name="Normal 3 6 15 3" xfId="7378"/>
    <cellStyle name="Normal 3 6 16" xfId="7379"/>
    <cellStyle name="Normal 3 6 16 2" xfId="7380"/>
    <cellStyle name="Normal 3 6 16 2 2" xfId="7381"/>
    <cellStyle name="Normal 3 6 16 3" xfId="7382"/>
    <cellStyle name="Normal 3 6 17" xfId="7383"/>
    <cellStyle name="Normal 3 6 17 2" xfId="7384"/>
    <cellStyle name="Normal 3 6 17 2 2" xfId="7385"/>
    <cellStyle name="Normal 3 6 17 3" xfId="7386"/>
    <cellStyle name="Normal 3 6 18" xfId="7387"/>
    <cellStyle name="Normal 3 6 18 2" xfId="7388"/>
    <cellStyle name="Normal 3 6 18 2 2" xfId="7389"/>
    <cellStyle name="Normal 3 6 18 3" xfId="7390"/>
    <cellStyle name="Normal 3 6 19" xfId="7391"/>
    <cellStyle name="Normal 3 6 19 2" xfId="7392"/>
    <cellStyle name="Normal 3 6 19 2 2" xfId="7393"/>
    <cellStyle name="Normal 3 6 19 3" xfId="7394"/>
    <cellStyle name="Normal 3 6 2" xfId="7395"/>
    <cellStyle name="Normal 3 6 2 2" xfId="7396"/>
    <cellStyle name="Normal 3 6 2 2 2" xfId="7397"/>
    <cellStyle name="Normal 3 6 2 3" xfId="7398"/>
    <cellStyle name="Normal 3 6 20" xfId="7399"/>
    <cellStyle name="Normal 3 6 20 2" xfId="7400"/>
    <cellStyle name="Normal 3 6 20 2 2" xfId="7401"/>
    <cellStyle name="Normal 3 6 20 3" xfId="7402"/>
    <cellStyle name="Normal 3 6 21" xfId="7403"/>
    <cellStyle name="Normal 3 6 21 2" xfId="7404"/>
    <cellStyle name="Normal 3 6 21 2 2" xfId="7405"/>
    <cellStyle name="Normal 3 6 21 3" xfId="7406"/>
    <cellStyle name="Normal 3 6 22" xfId="7407"/>
    <cellStyle name="Normal 3 6 22 2" xfId="7408"/>
    <cellStyle name="Normal 3 6 22 2 2" xfId="7409"/>
    <cellStyle name="Normal 3 6 22 3" xfId="7410"/>
    <cellStyle name="Normal 3 6 23" xfId="7411"/>
    <cellStyle name="Normal 3 6 23 2" xfId="7412"/>
    <cellStyle name="Normal 3 6 23 2 2" xfId="7413"/>
    <cellStyle name="Normal 3 6 23 3" xfId="7414"/>
    <cellStyle name="Normal 3 6 24" xfId="7415"/>
    <cellStyle name="Normal 3 6 24 2" xfId="7416"/>
    <cellStyle name="Normal 3 6 25" xfId="7417"/>
    <cellStyle name="Normal 3 6 3" xfId="7418"/>
    <cellStyle name="Normal 3 6 3 2" xfId="7419"/>
    <cellStyle name="Normal 3 6 3 2 2" xfId="7420"/>
    <cellStyle name="Normal 3 6 3 3" xfId="7421"/>
    <cellStyle name="Normal 3 6 4" xfId="7422"/>
    <cellStyle name="Normal 3 6 4 2" xfId="7423"/>
    <cellStyle name="Normal 3 6 4 2 2" xfId="7424"/>
    <cellStyle name="Normal 3 6 4 3" xfId="7425"/>
    <cellStyle name="Normal 3 6 5" xfId="7426"/>
    <cellStyle name="Normal 3 6 5 2" xfId="7427"/>
    <cellStyle name="Normal 3 6 5 2 2" xfId="7428"/>
    <cellStyle name="Normal 3 6 5 3" xfId="7429"/>
    <cellStyle name="Normal 3 6 6" xfId="7430"/>
    <cellStyle name="Normal 3 6 6 2" xfId="7431"/>
    <cellStyle name="Normal 3 6 6 2 2" xfId="7432"/>
    <cellStyle name="Normal 3 6 6 3" xfId="7433"/>
    <cellStyle name="Normal 3 6 7" xfId="7434"/>
    <cellStyle name="Normal 3 6 7 2" xfId="7435"/>
    <cellStyle name="Normal 3 6 7 2 2" xfId="7436"/>
    <cellStyle name="Normal 3 6 7 3" xfId="7437"/>
    <cellStyle name="Normal 3 6 8" xfId="7438"/>
    <cellStyle name="Normal 3 6 8 2" xfId="7439"/>
    <cellStyle name="Normal 3 6 8 2 2" xfId="7440"/>
    <cellStyle name="Normal 3 6 8 3" xfId="7441"/>
    <cellStyle name="Normal 3 6 9" xfId="7442"/>
    <cellStyle name="Normal 3 6 9 2" xfId="7443"/>
    <cellStyle name="Normal 3 6 9 2 2" xfId="7444"/>
    <cellStyle name="Normal 3 6 9 3" xfId="7445"/>
    <cellStyle name="Normal 3 60" xfId="7446"/>
    <cellStyle name="Normal 3 60 2" xfId="7447"/>
    <cellStyle name="Normal 3 60 2 2" xfId="7448"/>
    <cellStyle name="Normal 3 60 3" xfId="7449"/>
    <cellStyle name="Normal 3 61" xfId="7450"/>
    <cellStyle name="Normal 3 61 2" xfId="7451"/>
    <cellStyle name="Normal 3 61 2 2" xfId="7452"/>
    <cellStyle name="Normal 3 61 3" xfId="7453"/>
    <cellStyle name="Normal 3 62" xfId="7454"/>
    <cellStyle name="Normal 3 62 2" xfId="7455"/>
    <cellStyle name="Normal 3 62 2 2" xfId="7456"/>
    <cellStyle name="Normal 3 62 3" xfId="7457"/>
    <cellStyle name="Normal 3 63" xfId="7458"/>
    <cellStyle name="Normal 3 63 2" xfId="7459"/>
    <cellStyle name="Normal 3 63 2 2" xfId="7460"/>
    <cellStyle name="Normal 3 63 3" xfId="7461"/>
    <cellStyle name="Normal 3 64" xfId="7462"/>
    <cellStyle name="Normal 3 64 2" xfId="7463"/>
    <cellStyle name="Normal 3 64 2 2" xfId="7464"/>
    <cellStyle name="Normal 3 64 3" xfId="7465"/>
    <cellStyle name="Normal 3 65" xfId="7466"/>
    <cellStyle name="Normal 3 65 2" xfId="7467"/>
    <cellStyle name="Normal 3 65 2 2" xfId="7468"/>
    <cellStyle name="Normal 3 65 3" xfId="7469"/>
    <cellStyle name="Normal 3 66" xfId="274"/>
    <cellStyle name="Normal 3 67" xfId="7470"/>
    <cellStyle name="Normal 3 68" xfId="7471"/>
    <cellStyle name="Normal 3 7" xfId="7472"/>
    <cellStyle name="Normal 3 7 10" xfId="7473"/>
    <cellStyle name="Normal 3 7 10 2" xfId="7474"/>
    <cellStyle name="Normal 3 7 10 2 2" xfId="7475"/>
    <cellStyle name="Normal 3 7 10 3" xfId="7476"/>
    <cellStyle name="Normal 3 7 11" xfId="7477"/>
    <cellStyle name="Normal 3 7 11 2" xfId="7478"/>
    <cellStyle name="Normal 3 7 11 2 2" xfId="7479"/>
    <cellStyle name="Normal 3 7 11 3" xfId="7480"/>
    <cellStyle name="Normal 3 7 12" xfId="7481"/>
    <cellStyle name="Normal 3 7 12 2" xfId="7482"/>
    <cellStyle name="Normal 3 7 12 2 2" xfId="7483"/>
    <cellStyle name="Normal 3 7 12 3" xfId="7484"/>
    <cellStyle name="Normal 3 7 13" xfId="7485"/>
    <cellStyle name="Normal 3 7 13 2" xfId="7486"/>
    <cellStyle name="Normal 3 7 13 2 2" xfId="7487"/>
    <cellStyle name="Normal 3 7 13 3" xfId="7488"/>
    <cellStyle name="Normal 3 7 14" xfId="7489"/>
    <cellStyle name="Normal 3 7 14 2" xfId="7490"/>
    <cellStyle name="Normal 3 7 14 2 2" xfId="7491"/>
    <cellStyle name="Normal 3 7 14 3" xfId="7492"/>
    <cellStyle name="Normal 3 7 15" xfId="7493"/>
    <cellStyle name="Normal 3 7 15 2" xfId="7494"/>
    <cellStyle name="Normal 3 7 15 2 2" xfId="7495"/>
    <cellStyle name="Normal 3 7 15 3" xfId="7496"/>
    <cellStyle name="Normal 3 7 16" xfId="7497"/>
    <cellStyle name="Normal 3 7 16 2" xfId="7498"/>
    <cellStyle name="Normal 3 7 16 2 2" xfId="7499"/>
    <cellStyle name="Normal 3 7 16 3" xfId="7500"/>
    <cellStyle name="Normal 3 7 17" xfId="7501"/>
    <cellStyle name="Normal 3 7 17 2" xfId="7502"/>
    <cellStyle name="Normal 3 7 17 2 2" xfId="7503"/>
    <cellStyle name="Normal 3 7 17 3" xfId="7504"/>
    <cellStyle name="Normal 3 7 18" xfId="7505"/>
    <cellStyle name="Normal 3 7 18 2" xfId="7506"/>
    <cellStyle name="Normal 3 7 18 2 2" xfId="7507"/>
    <cellStyle name="Normal 3 7 18 3" xfId="7508"/>
    <cellStyle name="Normal 3 7 19" xfId="7509"/>
    <cellStyle name="Normal 3 7 19 2" xfId="7510"/>
    <cellStyle name="Normal 3 7 19 2 2" xfId="7511"/>
    <cellStyle name="Normal 3 7 19 3" xfId="7512"/>
    <cellStyle name="Normal 3 7 2" xfId="7513"/>
    <cellStyle name="Normal 3 7 2 2" xfId="7514"/>
    <cellStyle name="Normal 3 7 2 2 2" xfId="7515"/>
    <cellStyle name="Normal 3 7 2 3" xfId="7516"/>
    <cellStyle name="Normal 3 7 20" xfId="7517"/>
    <cellStyle name="Normal 3 7 20 2" xfId="7518"/>
    <cellStyle name="Normal 3 7 20 2 2" xfId="7519"/>
    <cellStyle name="Normal 3 7 20 3" xfId="7520"/>
    <cellStyle name="Normal 3 7 21" xfId="7521"/>
    <cellStyle name="Normal 3 7 21 2" xfId="7522"/>
    <cellStyle name="Normal 3 7 21 2 2" xfId="7523"/>
    <cellStyle name="Normal 3 7 21 3" xfId="7524"/>
    <cellStyle name="Normal 3 7 22" xfId="7525"/>
    <cellStyle name="Normal 3 7 22 2" xfId="7526"/>
    <cellStyle name="Normal 3 7 22 2 2" xfId="7527"/>
    <cellStyle name="Normal 3 7 22 3" xfId="7528"/>
    <cellStyle name="Normal 3 7 23" xfId="7529"/>
    <cellStyle name="Normal 3 7 23 2" xfId="7530"/>
    <cellStyle name="Normal 3 7 23 2 2" xfId="7531"/>
    <cellStyle name="Normal 3 7 23 3" xfId="7532"/>
    <cellStyle name="Normal 3 7 24" xfId="7533"/>
    <cellStyle name="Normal 3 7 24 2" xfId="7534"/>
    <cellStyle name="Normal 3 7 25" xfId="7535"/>
    <cellStyle name="Normal 3 7 3" xfId="7536"/>
    <cellStyle name="Normal 3 7 3 2" xfId="7537"/>
    <cellStyle name="Normal 3 7 3 2 2" xfId="7538"/>
    <cellStyle name="Normal 3 7 3 3" xfId="7539"/>
    <cellStyle name="Normal 3 7 4" xfId="7540"/>
    <cellStyle name="Normal 3 7 4 2" xfId="7541"/>
    <cellStyle name="Normal 3 7 4 2 2" xfId="7542"/>
    <cellStyle name="Normal 3 7 4 3" xfId="7543"/>
    <cellStyle name="Normal 3 7 5" xfId="7544"/>
    <cellStyle name="Normal 3 7 5 2" xfId="7545"/>
    <cellStyle name="Normal 3 7 5 2 2" xfId="7546"/>
    <cellStyle name="Normal 3 7 5 3" xfId="7547"/>
    <cellStyle name="Normal 3 7 6" xfId="7548"/>
    <cellStyle name="Normal 3 7 6 2" xfId="7549"/>
    <cellStyle name="Normal 3 7 6 2 2" xfId="7550"/>
    <cellStyle name="Normal 3 7 6 3" xfId="7551"/>
    <cellStyle name="Normal 3 7 7" xfId="7552"/>
    <cellStyle name="Normal 3 7 7 2" xfId="7553"/>
    <cellStyle name="Normal 3 7 7 2 2" xfId="7554"/>
    <cellStyle name="Normal 3 7 7 3" xfId="7555"/>
    <cellStyle name="Normal 3 7 8" xfId="7556"/>
    <cellStyle name="Normal 3 7 8 2" xfId="7557"/>
    <cellStyle name="Normal 3 7 8 2 2" xfId="7558"/>
    <cellStyle name="Normal 3 7 8 3" xfId="7559"/>
    <cellStyle name="Normal 3 7 9" xfId="7560"/>
    <cellStyle name="Normal 3 7 9 2" xfId="7561"/>
    <cellStyle name="Normal 3 7 9 2 2" xfId="7562"/>
    <cellStyle name="Normal 3 7 9 3" xfId="7563"/>
    <cellStyle name="Normal 3 8" xfId="7564"/>
    <cellStyle name="Normal 3 8 10" xfId="7565"/>
    <cellStyle name="Normal 3 8 10 2" xfId="7566"/>
    <cellStyle name="Normal 3 8 10 2 2" xfId="7567"/>
    <cellStyle name="Normal 3 8 10 3" xfId="7568"/>
    <cellStyle name="Normal 3 8 11" xfId="7569"/>
    <cellStyle name="Normal 3 8 11 2" xfId="7570"/>
    <cellStyle name="Normal 3 8 11 2 2" xfId="7571"/>
    <cellStyle name="Normal 3 8 11 3" xfId="7572"/>
    <cellStyle name="Normal 3 8 12" xfId="7573"/>
    <cellStyle name="Normal 3 8 12 2" xfId="7574"/>
    <cellStyle name="Normal 3 8 12 2 2" xfId="7575"/>
    <cellStyle name="Normal 3 8 12 3" xfId="7576"/>
    <cellStyle name="Normal 3 8 13" xfId="7577"/>
    <cellStyle name="Normal 3 8 13 2" xfId="7578"/>
    <cellStyle name="Normal 3 8 13 2 2" xfId="7579"/>
    <cellStyle name="Normal 3 8 13 3" xfId="7580"/>
    <cellStyle name="Normal 3 8 14" xfId="7581"/>
    <cellStyle name="Normal 3 8 14 2" xfId="7582"/>
    <cellStyle name="Normal 3 8 14 2 2" xfId="7583"/>
    <cellStyle name="Normal 3 8 14 3" xfId="7584"/>
    <cellStyle name="Normal 3 8 15" xfId="7585"/>
    <cellStyle name="Normal 3 8 15 2" xfId="7586"/>
    <cellStyle name="Normal 3 8 15 2 2" xfId="7587"/>
    <cellStyle name="Normal 3 8 15 3" xfId="7588"/>
    <cellStyle name="Normal 3 8 16" xfId="7589"/>
    <cellStyle name="Normal 3 8 16 2" xfId="7590"/>
    <cellStyle name="Normal 3 8 16 2 2" xfId="7591"/>
    <cellStyle name="Normal 3 8 16 3" xfId="7592"/>
    <cellStyle name="Normal 3 8 17" xfId="7593"/>
    <cellStyle name="Normal 3 8 17 2" xfId="7594"/>
    <cellStyle name="Normal 3 8 17 2 2" xfId="7595"/>
    <cellStyle name="Normal 3 8 17 3" xfId="7596"/>
    <cellStyle name="Normal 3 8 18" xfId="7597"/>
    <cellStyle name="Normal 3 8 18 2" xfId="7598"/>
    <cellStyle name="Normal 3 8 18 2 2" xfId="7599"/>
    <cellStyle name="Normal 3 8 18 3" xfId="7600"/>
    <cellStyle name="Normal 3 8 19" xfId="7601"/>
    <cellStyle name="Normal 3 8 19 2" xfId="7602"/>
    <cellStyle name="Normal 3 8 19 2 2" xfId="7603"/>
    <cellStyle name="Normal 3 8 19 3" xfId="7604"/>
    <cellStyle name="Normal 3 8 2" xfId="7605"/>
    <cellStyle name="Normal 3 8 2 2" xfId="7606"/>
    <cellStyle name="Normal 3 8 2 2 2" xfId="7607"/>
    <cellStyle name="Normal 3 8 2 3" xfId="7608"/>
    <cellStyle name="Normal 3 8 20" xfId="7609"/>
    <cellStyle name="Normal 3 8 20 2" xfId="7610"/>
    <cellStyle name="Normal 3 8 20 2 2" xfId="7611"/>
    <cellStyle name="Normal 3 8 20 3" xfId="7612"/>
    <cellStyle name="Normal 3 8 21" xfId="7613"/>
    <cellStyle name="Normal 3 8 21 2" xfId="7614"/>
    <cellStyle name="Normal 3 8 21 2 2" xfId="7615"/>
    <cellStyle name="Normal 3 8 21 3" xfId="7616"/>
    <cellStyle name="Normal 3 8 22" xfId="7617"/>
    <cellStyle name="Normal 3 8 22 2" xfId="7618"/>
    <cellStyle name="Normal 3 8 22 2 2" xfId="7619"/>
    <cellStyle name="Normal 3 8 22 3" xfId="7620"/>
    <cellStyle name="Normal 3 8 23" xfId="7621"/>
    <cellStyle name="Normal 3 8 23 2" xfId="7622"/>
    <cellStyle name="Normal 3 8 23 2 2" xfId="7623"/>
    <cellStyle name="Normal 3 8 23 3" xfId="7624"/>
    <cellStyle name="Normal 3 8 24" xfId="7625"/>
    <cellStyle name="Normal 3 8 24 2" xfId="7626"/>
    <cellStyle name="Normal 3 8 25" xfId="7627"/>
    <cellStyle name="Normal 3 8 3" xfId="7628"/>
    <cellStyle name="Normal 3 8 3 2" xfId="7629"/>
    <cellStyle name="Normal 3 8 3 2 2" xfId="7630"/>
    <cellStyle name="Normal 3 8 3 3" xfId="7631"/>
    <cellStyle name="Normal 3 8 4" xfId="7632"/>
    <cellStyle name="Normal 3 8 4 2" xfId="7633"/>
    <cellStyle name="Normal 3 8 4 2 2" xfId="7634"/>
    <cellStyle name="Normal 3 8 4 3" xfId="7635"/>
    <cellStyle name="Normal 3 8 5" xfId="7636"/>
    <cellStyle name="Normal 3 8 5 2" xfId="7637"/>
    <cellStyle name="Normal 3 8 5 2 2" xfId="7638"/>
    <cellStyle name="Normal 3 8 5 3" xfId="7639"/>
    <cellStyle name="Normal 3 8 6" xfId="7640"/>
    <cellStyle name="Normal 3 8 6 2" xfId="7641"/>
    <cellStyle name="Normal 3 8 6 2 2" xfId="7642"/>
    <cellStyle name="Normal 3 8 6 3" xfId="7643"/>
    <cellStyle name="Normal 3 8 7" xfId="7644"/>
    <cellStyle name="Normal 3 8 7 2" xfId="7645"/>
    <cellStyle name="Normal 3 8 7 2 2" xfId="7646"/>
    <cellStyle name="Normal 3 8 7 3" xfId="7647"/>
    <cellStyle name="Normal 3 8 8" xfId="7648"/>
    <cellStyle name="Normal 3 8 8 2" xfId="7649"/>
    <cellStyle name="Normal 3 8 8 2 2" xfId="7650"/>
    <cellStyle name="Normal 3 8 8 3" xfId="7651"/>
    <cellStyle name="Normal 3 8 9" xfId="7652"/>
    <cellStyle name="Normal 3 8 9 2" xfId="7653"/>
    <cellStyle name="Normal 3 8 9 2 2" xfId="7654"/>
    <cellStyle name="Normal 3 8 9 3" xfId="7655"/>
    <cellStyle name="Normal 3 9" xfId="7656"/>
    <cellStyle name="Normal 3 9 10" xfId="7657"/>
    <cellStyle name="Normal 3 9 10 2" xfId="7658"/>
    <cellStyle name="Normal 3 9 10 2 2" xfId="7659"/>
    <cellStyle name="Normal 3 9 10 3" xfId="7660"/>
    <cellStyle name="Normal 3 9 11" xfId="7661"/>
    <cellStyle name="Normal 3 9 11 2" xfId="7662"/>
    <cellStyle name="Normal 3 9 11 2 2" xfId="7663"/>
    <cellStyle name="Normal 3 9 11 3" xfId="7664"/>
    <cellStyle name="Normal 3 9 12" xfId="7665"/>
    <cellStyle name="Normal 3 9 12 2" xfId="7666"/>
    <cellStyle name="Normal 3 9 12 2 2" xfId="7667"/>
    <cellStyle name="Normal 3 9 12 3" xfId="7668"/>
    <cellStyle name="Normal 3 9 13" xfId="7669"/>
    <cellStyle name="Normal 3 9 13 2" xfId="7670"/>
    <cellStyle name="Normal 3 9 13 2 2" xfId="7671"/>
    <cellStyle name="Normal 3 9 13 3" xfId="7672"/>
    <cellStyle name="Normal 3 9 14" xfId="7673"/>
    <cellStyle name="Normal 3 9 14 2" xfId="7674"/>
    <cellStyle name="Normal 3 9 14 2 2" xfId="7675"/>
    <cellStyle name="Normal 3 9 14 3" xfId="7676"/>
    <cellStyle name="Normal 3 9 15" xfId="7677"/>
    <cellStyle name="Normal 3 9 15 2" xfId="7678"/>
    <cellStyle name="Normal 3 9 15 2 2" xfId="7679"/>
    <cellStyle name="Normal 3 9 15 3" xfId="7680"/>
    <cellStyle name="Normal 3 9 16" xfId="7681"/>
    <cellStyle name="Normal 3 9 16 2" xfId="7682"/>
    <cellStyle name="Normal 3 9 16 2 2" xfId="7683"/>
    <cellStyle name="Normal 3 9 16 3" xfId="7684"/>
    <cellStyle name="Normal 3 9 17" xfId="7685"/>
    <cellStyle name="Normal 3 9 17 2" xfId="7686"/>
    <cellStyle name="Normal 3 9 17 2 2" xfId="7687"/>
    <cellStyle name="Normal 3 9 17 3" xfId="7688"/>
    <cellStyle name="Normal 3 9 18" xfId="7689"/>
    <cellStyle name="Normal 3 9 18 2" xfId="7690"/>
    <cellStyle name="Normal 3 9 18 2 2" xfId="7691"/>
    <cellStyle name="Normal 3 9 18 3" xfId="7692"/>
    <cellStyle name="Normal 3 9 19" xfId="7693"/>
    <cellStyle name="Normal 3 9 19 2" xfId="7694"/>
    <cellStyle name="Normal 3 9 19 2 2" xfId="7695"/>
    <cellStyle name="Normal 3 9 19 3" xfId="7696"/>
    <cellStyle name="Normal 3 9 2" xfId="7697"/>
    <cellStyle name="Normal 3 9 2 2" xfId="7698"/>
    <cellStyle name="Normal 3 9 2 2 2" xfId="7699"/>
    <cellStyle name="Normal 3 9 2 3" xfId="7700"/>
    <cellStyle name="Normal 3 9 20" xfId="7701"/>
    <cellStyle name="Normal 3 9 20 2" xfId="7702"/>
    <cellStyle name="Normal 3 9 20 2 2" xfId="7703"/>
    <cellStyle name="Normal 3 9 20 3" xfId="7704"/>
    <cellStyle name="Normal 3 9 21" xfId="7705"/>
    <cellStyle name="Normal 3 9 21 2" xfId="7706"/>
    <cellStyle name="Normal 3 9 21 2 2" xfId="7707"/>
    <cellStyle name="Normal 3 9 21 3" xfId="7708"/>
    <cellStyle name="Normal 3 9 22" xfId="7709"/>
    <cellStyle name="Normal 3 9 22 2" xfId="7710"/>
    <cellStyle name="Normal 3 9 22 2 2" xfId="7711"/>
    <cellStyle name="Normal 3 9 22 3" xfId="7712"/>
    <cellStyle name="Normal 3 9 23" xfId="7713"/>
    <cellStyle name="Normal 3 9 23 2" xfId="7714"/>
    <cellStyle name="Normal 3 9 23 2 2" xfId="7715"/>
    <cellStyle name="Normal 3 9 23 3" xfId="7716"/>
    <cellStyle name="Normal 3 9 24" xfId="7717"/>
    <cellStyle name="Normal 3 9 24 2" xfId="7718"/>
    <cellStyle name="Normal 3 9 25" xfId="7719"/>
    <cellStyle name="Normal 3 9 3" xfId="7720"/>
    <cellStyle name="Normal 3 9 3 2" xfId="7721"/>
    <cellStyle name="Normal 3 9 3 2 2" xfId="7722"/>
    <cellStyle name="Normal 3 9 3 3" xfId="7723"/>
    <cellStyle name="Normal 3 9 4" xfId="7724"/>
    <cellStyle name="Normal 3 9 4 2" xfId="7725"/>
    <cellStyle name="Normal 3 9 4 2 2" xfId="7726"/>
    <cellStyle name="Normal 3 9 4 3" xfId="7727"/>
    <cellStyle name="Normal 3 9 5" xfId="7728"/>
    <cellStyle name="Normal 3 9 5 2" xfId="7729"/>
    <cellStyle name="Normal 3 9 5 2 2" xfId="7730"/>
    <cellStyle name="Normal 3 9 5 3" xfId="7731"/>
    <cellStyle name="Normal 3 9 6" xfId="7732"/>
    <cellStyle name="Normal 3 9 6 2" xfId="7733"/>
    <cellStyle name="Normal 3 9 6 2 2" xfId="7734"/>
    <cellStyle name="Normal 3 9 6 3" xfId="7735"/>
    <cellStyle name="Normal 3 9 7" xfId="7736"/>
    <cellStyle name="Normal 3 9 7 2" xfId="7737"/>
    <cellStyle name="Normal 3 9 7 2 2" xfId="7738"/>
    <cellStyle name="Normal 3 9 7 3" xfId="7739"/>
    <cellStyle name="Normal 3 9 8" xfId="7740"/>
    <cellStyle name="Normal 3 9 8 2" xfId="7741"/>
    <cellStyle name="Normal 3 9 8 2 2" xfId="7742"/>
    <cellStyle name="Normal 3 9 8 3" xfId="7743"/>
    <cellStyle name="Normal 3 9 9" xfId="7744"/>
    <cellStyle name="Normal 3 9 9 2" xfId="7745"/>
    <cellStyle name="Normal 3 9 9 2 2" xfId="7746"/>
    <cellStyle name="Normal 3 9 9 3" xfId="7747"/>
    <cellStyle name="Normal 30" xfId="275"/>
    <cellStyle name="Normal 31" xfId="276"/>
    <cellStyle name="Normal 32" xfId="277"/>
    <cellStyle name="Normal 33" xfId="278"/>
    <cellStyle name="Normal 34" xfId="279"/>
    <cellStyle name="Normal 35" xfId="280"/>
    <cellStyle name="Normal 36" xfId="281"/>
    <cellStyle name="Normal 37" xfId="282"/>
    <cellStyle name="Normal 38" xfId="283"/>
    <cellStyle name="Normal 39" xfId="284"/>
    <cellStyle name="Normal 4" xfId="285"/>
    <cellStyle name="Normal 4 2" xfId="286"/>
    <cellStyle name="Normal 4 2 2" xfId="455"/>
    <cellStyle name="Normal 4 2 3" xfId="7748"/>
    <cellStyle name="Normal 4 2 3 2" xfId="7749"/>
    <cellStyle name="Normal 4 2 4" xfId="7750"/>
    <cellStyle name="Normal 4 3" xfId="287"/>
    <cellStyle name="Normal 4 3 2" xfId="288"/>
    <cellStyle name="Normal 4 3 2 2" xfId="289"/>
    <cellStyle name="Normal 4 3 2 3" xfId="290"/>
    <cellStyle name="Normal 4 3 3" xfId="291"/>
    <cellStyle name="Normal 4 3 4" xfId="8150"/>
    <cellStyle name="Normal 4 4" xfId="292"/>
    <cellStyle name="Normal 4 4 2" xfId="293"/>
    <cellStyle name="Normal 4 4 3" xfId="294"/>
    <cellStyle name="Normal 4 5" xfId="295"/>
    <cellStyle name="Normal 4 5 2" xfId="296"/>
    <cellStyle name="Normal 4 5 3" xfId="297"/>
    <cellStyle name="Normal 4 6" xfId="298"/>
    <cellStyle name="Normal 4 7" xfId="299"/>
    <cellStyle name="Normal 4 8" xfId="7751"/>
    <cellStyle name="Normal 4 9" xfId="7752"/>
    <cellStyle name="Normal 40" xfId="300"/>
    <cellStyle name="Normal 41" xfId="301"/>
    <cellStyle name="Normal 42" xfId="302"/>
    <cellStyle name="Normal 43" xfId="303"/>
    <cellStyle name="Normal 44" xfId="304"/>
    <cellStyle name="Normal 45" xfId="305"/>
    <cellStyle name="Normal 46" xfId="306"/>
    <cellStyle name="Normal 47" xfId="307"/>
    <cellStyle name="Normal 48" xfId="308"/>
    <cellStyle name="Normal 48 2" xfId="309"/>
    <cellStyle name="Normal 49" xfId="310"/>
    <cellStyle name="Normal 5" xfId="311"/>
    <cellStyle name="Normal 5 10" xfId="7753"/>
    <cellStyle name="Normal 5 10 2" xfId="7754"/>
    <cellStyle name="Normal 5 10 2 2" xfId="7755"/>
    <cellStyle name="Normal 5 10 3" xfId="7756"/>
    <cellStyle name="Normal 5 11" xfId="7757"/>
    <cellStyle name="Normal 5 11 2" xfId="7758"/>
    <cellStyle name="Normal 5 11 2 2" xfId="7759"/>
    <cellStyle name="Normal 5 11 3" xfId="7760"/>
    <cellStyle name="Normal 5 12" xfId="7761"/>
    <cellStyle name="Normal 5 12 2" xfId="7762"/>
    <cellStyle name="Normal 5 12 2 2" xfId="7763"/>
    <cellStyle name="Normal 5 12 3" xfId="7764"/>
    <cellStyle name="Normal 5 13" xfId="7765"/>
    <cellStyle name="Normal 5 13 2" xfId="7766"/>
    <cellStyle name="Normal 5 13 2 2" xfId="7767"/>
    <cellStyle name="Normal 5 13 3" xfId="7768"/>
    <cellStyle name="Normal 5 14" xfId="7769"/>
    <cellStyle name="Normal 5 14 2" xfId="7770"/>
    <cellStyle name="Normal 5 14 2 2" xfId="7771"/>
    <cellStyle name="Normal 5 14 3" xfId="7772"/>
    <cellStyle name="Normal 5 15" xfId="7773"/>
    <cellStyle name="Normal 5 15 2" xfId="7774"/>
    <cellStyle name="Normal 5 15 2 2" xfId="7775"/>
    <cellStyle name="Normal 5 15 3" xfId="7776"/>
    <cellStyle name="Normal 5 16" xfId="7777"/>
    <cellStyle name="Normal 5 16 2" xfId="7778"/>
    <cellStyle name="Normal 5 16 2 2" xfId="7779"/>
    <cellStyle name="Normal 5 16 3" xfId="7780"/>
    <cellStyle name="Normal 5 17" xfId="7781"/>
    <cellStyle name="Normal 5 17 2" xfId="7782"/>
    <cellStyle name="Normal 5 17 2 2" xfId="7783"/>
    <cellStyle name="Normal 5 17 3" xfId="7784"/>
    <cellStyle name="Normal 5 18" xfId="7785"/>
    <cellStyle name="Normal 5 18 2" xfId="7786"/>
    <cellStyle name="Normal 5 18 2 2" xfId="7787"/>
    <cellStyle name="Normal 5 18 3" xfId="7788"/>
    <cellStyle name="Normal 5 19" xfId="7789"/>
    <cellStyle name="Normal 5 19 2" xfId="7790"/>
    <cellStyle name="Normal 5 19 2 2" xfId="7791"/>
    <cellStyle name="Normal 5 19 3" xfId="7792"/>
    <cellStyle name="Normal 5 2" xfId="312"/>
    <cellStyle name="Normal 5 2 10" xfId="7793"/>
    <cellStyle name="Normal 5 2 10 2" xfId="7794"/>
    <cellStyle name="Normal 5 2 10 2 2" xfId="7795"/>
    <cellStyle name="Normal 5 2 10 3" xfId="7796"/>
    <cellStyle name="Normal 5 2 11" xfId="7797"/>
    <cellStyle name="Normal 5 2 11 2" xfId="7798"/>
    <cellStyle name="Normal 5 2 11 2 2" xfId="7799"/>
    <cellStyle name="Normal 5 2 11 3" xfId="7800"/>
    <cellStyle name="Normal 5 2 12" xfId="7801"/>
    <cellStyle name="Normal 5 2 12 2" xfId="7802"/>
    <cellStyle name="Normal 5 2 12 2 2" xfId="7803"/>
    <cellStyle name="Normal 5 2 12 3" xfId="7804"/>
    <cellStyle name="Normal 5 2 13" xfId="7805"/>
    <cellStyle name="Normal 5 2 13 2" xfId="7806"/>
    <cellStyle name="Normal 5 2 13 2 2" xfId="7807"/>
    <cellStyle name="Normal 5 2 13 3" xfId="7808"/>
    <cellStyle name="Normal 5 2 14" xfId="7809"/>
    <cellStyle name="Normal 5 2 14 2" xfId="7810"/>
    <cellStyle name="Normal 5 2 14 2 2" xfId="7811"/>
    <cellStyle name="Normal 5 2 14 3" xfId="7812"/>
    <cellStyle name="Normal 5 2 15" xfId="7813"/>
    <cellStyle name="Normal 5 2 15 2" xfId="7814"/>
    <cellStyle name="Normal 5 2 15 2 2" xfId="7815"/>
    <cellStyle name="Normal 5 2 15 3" xfId="7816"/>
    <cellStyle name="Normal 5 2 16" xfId="7817"/>
    <cellStyle name="Normal 5 2 16 2" xfId="7818"/>
    <cellStyle name="Normal 5 2 16 2 2" xfId="7819"/>
    <cellStyle name="Normal 5 2 16 3" xfId="7820"/>
    <cellStyle name="Normal 5 2 17" xfId="7821"/>
    <cellStyle name="Normal 5 2 17 2" xfId="7822"/>
    <cellStyle name="Normal 5 2 17 2 2" xfId="7823"/>
    <cellStyle name="Normal 5 2 17 3" xfId="7824"/>
    <cellStyle name="Normal 5 2 18" xfId="7825"/>
    <cellStyle name="Normal 5 2 18 2" xfId="7826"/>
    <cellStyle name="Normal 5 2 18 2 2" xfId="7827"/>
    <cellStyle name="Normal 5 2 18 3" xfId="7828"/>
    <cellStyle name="Normal 5 2 19" xfId="7829"/>
    <cellStyle name="Normal 5 2 19 2" xfId="7830"/>
    <cellStyle name="Normal 5 2 19 2 2" xfId="7831"/>
    <cellStyle name="Normal 5 2 19 3" xfId="7832"/>
    <cellStyle name="Normal 5 2 2" xfId="456"/>
    <cellStyle name="Normal 5 2 2 2" xfId="7833"/>
    <cellStyle name="Normal 5 2 2 2 2" xfId="7834"/>
    <cellStyle name="Normal 5 2 2 3" xfId="7835"/>
    <cellStyle name="Normal 5 2 20" xfId="7836"/>
    <cellStyle name="Normal 5 2 20 2" xfId="7837"/>
    <cellStyle name="Normal 5 2 20 2 2" xfId="7838"/>
    <cellStyle name="Normal 5 2 20 3" xfId="7839"/>
    <cellStyle name="Normal 5 2 21" xfId="7840"/>
    <cellStyle name="Normal 5 2 21 2" xfId="7841"/>
    <cellStyle name="Normal 5 2 21 2 2" xfId="7842"/>
    <cellStyle name="Normal 5 2 21 3" xfId="7843"/>
    <cellStyle name="Normal 5 2 22" xfId="7844"/>
    <cellStyle name="Normal 5 2 22 2" xfId="7845"/>
    <cellStyle name="Normal 5 2 22 2 2" xfId="7846"/>
    <cellStyle name="Normal 5 2 22 3" xfId="7847"/>
    <cellStyle name="Normal 5 2 23" xfId="7848"/>
    <cellStyle name="Normal 5 2 23 2" xfId="7849"/>
    <cellStyle name="Normal 5 2 23 2 2" xfId="7850"/>
    <cellStyle name="Normal 5 2 23 3" xfId="7851"/>
    <cellStyle name="Normal 5 2 24" xfId="7852"/>
    <cellStyle name="Normal 5 2 25" xfId="7853"/>
    <cellStyle name="Normal 5 2 25 2" xfId="7854"/>
    <cellStyle name="Normal 5 2 26" xfId="7855"/>
    <cellStyle name="Normal 5 2 3" xfId="7856"/>
    <cellStyle name="Normal 5 2 3 2" xfId="7857"/>
    <cellStyle name="Normal 5 2 3 2 2" xfId="7858"/>
    <cellStyle name="Normal 5 2 3 3" xfId="7859"/>
    <cellStyle name="Normal 5 2 4" xfId="7860"/>
    <cellStyle name="Normal 5 2 4 2" xfId="7861"/>
    <cellStyle name="Normal 5 2 4 2 2" xfId="7862"/>
    <cellStyle name="Normal 5 2 4 3" xfId="7863"/>
    <cellStyle name="Normal 5 2 5" xfId="7864"/>
    <cellStyle name="Normal 5 2 5 2" xfId="7865"/>
    <cellStyle name="Normal 5 2 5 2 2" xfId="7866"/>
    <cellStyle name="Normal 5 2 5 3" xfId="7867"/>
    <cellStyle name="Normal 5 2 6" xfId="7868"/>
    <cellStyle name="Normal 5 2 6 2" xfId="7869"/>
    <cellStyle name="Normal 5 2 6 2 2" xfId="7870"/>
    <cellStyle name="Normal 5 2 6 3" xfId="7871"/>
    <cellStyle name="Normal 5 2 7" xfId="7872"/>
    <cellStyle name="Normal 5 2 7 2" xfId="7873"/>
    <cellStyle name="Normal 5 2 7 2 2" xfId="7874"/>
    <cellStyle name="Normal 5 2 7 3" xfId="7875"/>
    <cellStyle name="Normal 5 2 8" xfId="7876"/>
    <cellStyle name="Normal 5 2 8 2" xfId="7877"/>
    <cellStyle name="Normal 5 2 8 2 2" xfId="7878"/>
    <cellStyle name="Normal 5 2 8 3" xfId="7879"/>
    <cellStyle name="Normal 5 2 9" xfId="7880"/>
    <cellStyle name="Normal 5 2 9 2" xfId="7881"/>
    <cellStyle name="Normal 5 2 9 2 2" xfId="7882"/>
    <cellStyle name="Normal 5 2 9 3" xfId="7883"/>
    <cellStyle name="Normal 5 20" xfId="7884"/>
    <cellStyle name="Normal 5 20 2" xfId="7885"/>
    <cellStyle name="Normal 5 20 2 2" xfId="7886"/>
    <cellStyle name="Normal 5 20 3" xfId="7887"/>
    <cellStyle name="Normal 5 21" xfId="7888"/>
    <cellStyle name="Normal 5 21 2" xfId="7889"/>
    <cellStyle name="Normal 5 21 2 2" xfId="7890"/>
    <cellStyle name="Normal 5 21 3" xfId="7891"/>
    <cellStyle name="Normal 5 22" xfId="7892"/>
    <cellStyle name="Normal 5 22 2" xfId="7893"/>
    <cellStyle name="Normal 5 22 2 2" xfId="7894"/>
    <cellStyle name="Normal 5 22 3" xfId="7895"/>
    <cellStyle name="Normal 5 23" xfId="7896"/>
    <cellStyle name="Normal 5 23 2" xfId="7897"/>
    <cellStyle name="Normal 5 23 2 2" xfId="7898"/>
    <cellStyle name="Normal 5 23 3" xfId="7899"/>
    <cellStyle name="Normal 5 24" xfId="7900"/>
    <cellStyle name="Normal 5 24 2" xfId="7901"/>
    <cellStyle name="Normal 5 24 2 2" xfId="7902"/>
    <cellStyle name="Normal 5 24 3" xfId="7903"/>
    <cellStyle name="Normal 5 25" xfId="7904"/>
    <cellStyle name="Normal 5 26" xfId="7905"/>
    <cellStyle name="Normal 5 26 2" xfId="7906"/>
    <cellStyle name="Normal 5 27" xfId="7907"/>
    <cellStyle name="Normal 5 28" xfId="7908"/>
    <cellStyle name="Normal 5 3" xfId="457"/>
    <cellStyle name="Normal 5 3 2" xfId="458"/>
    <cellStyle name="Normal 5 3 2 2" xfId="7909"/>
    <cellStyle name="Normal 5 3 3" xfId="7910"/>
    <cellStyle name="Normal 5 4" xfId="459"/>
    <cellStyle name="Normal 5 4 2" xfId="460"/>
    <cellStyle name="Normal 5 4 2 2" xfId="7911"/>
    <cellStyle name="Normal 5 4 3" xfId="7912"/>
    <cellStyle name="Normal 5 5" xfId="461"/>
    <cellStyle name="Normal 5 5 2" xfId="462"/>
    <cellStyle name="Normal 5 5 2 2" xfId="7913"/>
    <cellStyle name="Normal 5 5 3" xfId="7914"/>
    <cellStyle name="Normal 5 6" xfId="463"/>
    <cellStyle name="Normal 5 6 2" xfId="464"/>
    <cellStyle name="Normal 5 6 2 2" xfId="7915"/>
    <cellStyle name="Normal 5 6 3" xfId="7916"/>
    <cellStyle name="Normal 5 7" xfId="465"/>
    <cellStyle name="Normal 5 7 2" xfId="7917"/>
    <cellStyle name="Normal 5 7 2 2" xfId="7918"/>
    <cellStyle name="Normal 5 7 3" xfId="7919"/>
    <cellStyle name="Normal 5 8" xfId="7920"/>
    <cellStyle name="Normal 5 8 2" xfId="7921"/>
    <cellStyle name="Normal 5 8 2 2" xfId="7922"/>
    <cellStyle name="Normal 5 8 3" xfId="7923"/>
    <cellStyle name="Normal 5 9" xfId="7924"/>
    <cellStyle name="Normal 5 9 2" xfId="7925"/>
    <cellStyle name="Normal 5 9 2 2" xfId="7926"/>
    <cellStyle name="Normal 5 9 3" xfId="7927"/>
    <cellStyle name="Normal 50" xfId="313"/>
    <cellStyle name="Normal 51" xfId="8151"/>
    <cellStyle name="Normal 6" xfId="314"/>
    <cellStyle name="Normal 6 2" xfId="7928"/>
    <cellStyle name="Normal 6 3" xfId="7929"/>
    <cellStyle name="Normal 6 3 2" xfId="7930"/>
    <cellStyle name="Normal 6 4" xfId="7931"/>
    <cellStyle name="Normal 6 5" xfId="8152"/>
    <cellStyle name="Normal 7" xfId="315"/>
    <cellStyle name="Normal 7 10" xfId="7932"/>
    <cellStyle name="Normal 7 10 2" xfId="7933"/>
    <cellStyle name="Normal 7 10 2 2" xfId="7934"/>
    <cellStyle name="Normal 7 10 3" xfId="7935"/>
    <cellStyle name="Normal 7 11" xfId="7936"/>
    <cellStyle name="Normal 7 11 2" xfId="7937"/>
    <cellStyle name="Normal 7 11 2 2" xfId="7938"/>
    <cellStyle name="Normal 7 11 3" xfId="7939"/>
    <cellStyle name="Normal 7 12" xfId="7940"/>
    <cellStyle name="Normal 7 12 2" xfId="7941"/>
    <cellStyle name="Normal 7 12 2 2" xfId="7942"/>
    <cellStyle name="Normal 7 12 3" xfId="7943"/>
    <cellStyle name="Normal 7 13" xfId="7944"/>
    <cellStyle name="Normal 7 13 2" xfId="7945"/>
    <cellStyle name="Normal 7 13 2 2" xfId="7946"/>
    <cellStyle name="Normal 7 13 3" xfId="7947"/>
    <cellStyle name="Normal 7 14" xfId="7948"/>
    <cellStyle name="Normal 7 14 2" xfId="7949"/>
    <cellStyle name="Normal 7 14 2 2" xfId="7950"/>
    <cellStyle name="Normal 7 14 3" xfId="7951"/>
    <cellStyle name="Normal 7 15" xfId="7952"/>
    <cellStyle name="Normal 7 15 2" xfId="7953"/>
    <cellStyle name="Normal 7 15 2 2" xfId="7954"/>
    <cellStyle name="Normal 7 15 3" xfId="7955"/>
    <cellStyle name="Normal 7 16" xfId="7956"/>
    <cellStyle name="Normal 7 16 2" xfId="7957"/>
    <cellStyle name="Normal 7 16 2 2" xfId="7958"/>
    <cellStyle name="Normal 7 16 3" xfId="7959"/>
    <cellStyle name="Normal 7 17" xfId="7960"/>
    <cellStyle name="Normal 7 17 2" xfId="7961"/>
    <cellStyle name="Normal 7 17 2 2" xfId="7962"/>
    <cellStyle name="Normal 7 17 3" xfId="7963"/>
    <cellStyle name="Normal 7 18" xfId="7964"/>
    <cellStyle name="Normal 7 18 2" xfId="7965"/>
    <cellStyle name="Normal 7 18 2 2" xfId="7966"/>
    <cellStyle name="Normal 7 18 3" xfId="7967"/>
    <cellStyle name="Normal 7 19" xfId="7968"/>
    <cellStyle name="Normal 7 19 2" xfId="7969"/>
    <cellStyle name="Normal 7 19 2 2" xfId="7970"/>
    <cellStyle name="Normal 7 19 3" xfId="7971"/>
    <cellStyle name="Normal 7 2" xfId="316"/>
    <cellStyle name="Normal 7 2 10" xfId="7972"/>
    <cellStyle name="Normal 7 2 10 2" xfId="7973"/>
    <cellStyle name="Normal 7 2 10 2 2" xfId="7974"/>
    <cellStyle name="Normal 7 2 10 3" xfId="7975"/>
    <cellStyle name="Normal 7 2 11" xfId="7976"/>
    <cellStyle name="Normal 7 2 11 2" xfId="7977"/>
    <cellStyle name="Normal 7 2 11 2 2" xfId="7978"/>
    <cellStyle name="Normal 7 2 11 3" xfId="7979"/>
    <cellStyle name="Normal 7 2 12" xfId="7980"/>
    <cellStyle name="Normal 7 2 12 2" xfId="7981"/>
    <cellStyle name="Normal 7 2 12 2 2" xfId="7982"/>
    <cellStyle name="Normal 7 2 12 3" xfId="7983"/>
    <cellStyle name="Normal 7 2 13" xfId="7984"/>
    <cellStyle name="Normal 7 2 13 2" xfId="7985"/>
    <cellStyle name="Normal 7 2 13 2 2" xfId="7986"/>
    <cellStyle name="Normal 7 2 13 3" xfId="7987"/>
    <cellStyle name="Normal 7 2 14" xfId="7988"/>
    <cellStyle name="Normal 7 2 14 2" xfId="7989"/>
    <cellStyle name="Normal 7 2 14 2 2" xfId="7990"/>
    <cellStyle name="Normal 7 2 14 3" xfId="7991"/>
    <cellStyle name="Normal 7 2 15" xfId="7992"/>
    <cellStyle name="Normal 7 2 15 2" xfId="7993"/>
    <cellStyle name="Normal 7 2 15 2 2" xfId="7994"/>
    <cellStyle name="Normal 7 2 15 3" xfId="7995"/>
    <cellStyle name="Normal 7 2 16" xfId="7996"/>
    <cellStyle name="Normal 7 2 16 2" xfId="7997"/>
    <cellStyle name="Normal 7 2 16 2 2" xfId="7998"/>
    <cellStyle name="Normal 7 2 16 3" xfId="7999"/>
    <cellStyle name="Normal 7 2 17" xfId="8000"/>
    <cellStyle name="Normal 7 2 17 2" xfId="8001"/>
    <cellStyle name="Normal 7 2 17 2 2" xfId="8002"/>
    <cellStyle name="Normal 7 2 17 3" xfId="8003"/>
    <cellStyle name="Normal 7 2 18" xfId="8004"/>
    <cellStyle name="Normal 7 2 18 2" xfId="8005"/>
    <cellStyle name="Normal 7 2 18 2 2" xfId="8006"/>
    <cellStyle name="Normal 7 2 18 3" xfId="8007"/>
    <cellStyle name="Normal 7 2 19" xfId="8008"/>
    <cellStyle name="Normal 7 2 19 2" xfId="8009"/>
    <cellStyle name="Normal 7 2 19 2 2" xfId="8010"/>
    <cellStyle name="Normal 7 2 19 3" xfId="8011"/>
    <cellStyle name="Normal 7 2 2" xfId="466"/>
    <cellStyle name="Normal 7 2 2 2" xfId="8012"/>
    <cellStyle name="Normal 7 2 2 2 2" xfId="8013"/>
    <cellStyle name="Normal 7 2 2 3" xfId="8014"/>
    <cellStyle name="Normal 7 2 20" xfId="8015"/>
    <cellStyle name="Normal 7 2 20 2" xfId="8016"/>
    <cellStyle name="Normal 7 2 20 2 2" xfId="8017"/>
    <cellStyle name="Normal 7 2 20 3" xfId="8018"/>
    <cellStyle name="Normal 7 2 21" xfId="8019"/>
    <cellStyle name="Normal 7 2 21 2" xfId="8020"/>
    <cellStyle name="Normal 7 2 21 2 2" xfId="8021"/>
    <cellStyle name="Normal 7 2 21 3" xfId="8022"/>
    <cellStyle name="Normal 7 2 22" xfId="8023"/>
    <cellStyle name="Normal 7 2 22 2" xfId="8024"/>
    <cellStyle name="Normal 7 2 22 2 2" xfId="8025"/>
    <cellStyle name="Normal 7 2 22 3" xfId="8026"/>
    <cellStyle name="Normal 7 2 23" xfId="8027"/>
    <cellStyle name="Normal 7 2 23 2" xfId="8028"/>
    <cellStyle name="Normal 7 2 23 2 2" xfId="8029"/>
    <cellStyle name="Normal 7 2 23 3" xfId="8030"/>
    <cellStyle name="Normal 7 2 24" xfId="8031"/>
    <cellStyle name="Normal 7 2 25" xfId="8032"/>
    <cellStyle name="Normal 7 2 25 2" xfId="8033"/>
    <cellStyle name="Normal 7 2 26" xfId="8034"/>
    <cellStyle name="Normal 7 2 3" xfId="8035"/>
    <cellStyle name="Normal 7 2 3 2" xfId="8036"/>
    <cellStyle name="Normal 7 2 3 2 2" xfId="8037"/>
    <cellStyle name="Normal 7 2 3 3" xfId="8038"/>
    <cellStyle name="Normal 7 2 4" xfId="8039"/>
    <cellStyle name="Normal 7 2 4 2" xfId="8040"/>
    <cellStyle name="Normal 7 2 4 2 2" xfId="8041"/>
    <cellStyle name="Normal 7 2 4 3" xfId="8042"/>
    <cellStyle name="Normal 7 2 5" xfId="8043"/>
    <cellStyle name="Normal 7 2 5 2" xfId="8044"/>
    <cellStyle name="Normal 7 2 5 2 2" xfId="8045"/>
    <cellStyle name="Normal 7 2 5 3" xfId="8046"/>
    <cellStyle name="Normal 7 2 6" xfId="8047"/>
    <cellStyle name="Normal 7 2 6 2" xfId="8048"/>
    <cellStyle name="Normal 7 2 6 2 2" xfId="8049"/>
    <cellStyle name="Normal 7 2 6 3" xfId="8050"/>
    <cellStyle name="Normal 7 2 7" xfId="8051"/>
    <cellStyle name="Normal 7 2 7 2" xfId="8052"/>
    <cellStyle name="Normal 7 2 7 2 2" xfId="8053"/>
    <cellStyle name="Normal 7 2 7 3" xfId="8054"/>
    <cellStyle name="Normal 7 2 8" xfId="8055"/>
    <cellStyle name="Normal 7 2 8 2" xfId="8056"/>
    <cellStyle name="Normal 7 2 8 2 2" xfId="8057"/>
    <cellStyle name="Normal 7 2 8 3" xfId="8058"/>
    <cellStyle name="Normal 7 2 9" xfId="8059"/>
    <cellStyle name="Normal 7 2 9 2" xfId="8060"/>
    <cellStyle name="Normal 7 2 9 2 2" xfId="8061"/>
    <cellStyle name="Normal 7 2 9 3" xfId="8062"/>
    <cellStyle name="Normal 7 20" xfId="8063"/>
    <cellStyle name="Normal 7 20 2" xfId="8064"/>
    <cellStyle name="Normal 7 20 2 2" xfId="8065"/>
    <cellStyle name="Normal 7 20 3" xfId="8066"/>
    <cellStyle name="Normal 7 21" xfId="8067"/>
    <cellStyle name="Normal 7 21 2" xfId="8068"/>
    <cellStyle name="Normal 7 21 2 2" xfId="8069"/>
    <cellStyle name="Normal 7 21 3" xfId="8070"/>
    <cellStyle name="Normal 7 22" xfId="8071"/>
    <cellStyle name="Normal 7 22 2" xfId="8072"/>
    <cellStyle name="Normal 7 22 2 2" xfId="8073"/>
    <cellStyle name="Normal 7 22 3" xfId="8074"/>
    <cellStyle name="Normal 7 23" xfId="8075"/>
    <cellStyle name="Normal 7 23 2" xfId="8076"/>
    <cellStyle name="Normal 7 23 2 2" xfId="8077"/>
    <cellStyle name="Normal 7 23 3" xfId="8078"/>
    <cellStyle name="Normal 7 24" xfId="8079"/>
    <cellStyle name="Normal 7 24 2" xfId="8080"/>
    <cellStyle name="Normal 7 24 2 2" xfId="8081"/>
    <cellStyle name="Normal 7 24 3" xfId="8082"/>
    <cellStyle name="Normal 7 25" xfId="8083"/>
    <cellStyle name="Normal 7 26" xfId="8084"/>
    <cellStyle name="Normal 7 26 2" xfId="8085"/>
    <cellStyle name="Normal 7 27" xfId="8086"/>
    <cellStyle name="Normal 7 3" xfId="467"/>
    <cellStyle name="Normal 7 3 2" xfId="8087"/>
    <cellStyle name="Normal 7 3 2 2" xfId="8088"/>
    <cellStyle name="Normal 7 3 3" xfId="8089"/>
    <cellStyle name="Normal 7 4" xfId="8090"/>
    <cellStyle name="Normal 7 4 2" xfId="8091"/>
    <cellStyle name="Normal 7 4 2 2" xfId="8092"/>
    <cellStyle name="Normal 7 4 3" xfId="8093"/>
    <cellStyle name="Normal 7 5" xfId="8094"/>
    <cellStyle name="Normal 7 5 2" xfId="8095"/>
    <cellStyle name="Normal 7 5 2 2" xfId="8096"/>
    <cellStyle name="Normal 7 5 3" xfId="8097"/>
    <cellStyle name="Normal 7 6" xfId="8098"/>
    <cellStyle name="Normal 7 6 2" xfId="8099"/>
    <cellStyle name="Normal 7 6 2 2" xfId="8100"/>
    <cellStyle name="Normal 7 6 3" xfId="8101"/>
    <cellStyle name="Normal 7 7" xfId="8102"/>
    <cellStyle name="Normal 7 7 2" xfId="8103"/>
    <cellStyle name="Normal 7 7 2 2" xfId="8104"/>
    <cellStyle name="Normal 7 7 3" xfId="8105"/>
    <cellStyle name="Normal 7 8" xfId="8106"/>
    <cellStyle name="Normal 7 8 2" xfId="8107"/>
    <cellStyle name="Normal 7 8 2 2" xfId="8108"/>
    <cellStyle name="Normal 7 8 3" xfId="8109"/>
    <cellStyle name="Normal 7 9" xfId="8110"/>
    <cellStyle name="Normal 7 9 2" xfId="8111"/>
    <cellStyle name="Normal 7 9 2 2" xfId="8112"/>
    <cellStyle name="Normal 7 9 3" xfId="8113"/>
    <cellStyle name="Normal 8" xfId="317"/>
    <cellStyle name="Normal 8 2" xfId="318"/>
    <cellStyle name="Normal 8 2 2" xfId="468"/>
    <cellStyle name="Normal 8 3" xfId="469"/>
    <cellStyle name="Normal 8 3 2" xfId="8114"/>
    <cellStyle name="Normal 8 3 3" xfId="8115"/>
    <cellStyle name="Normal 8 4" xfId="8116"/>
    <cellStyle name="Normal 8 4 2" xfId="8117"/>
    <cellStyle name="Normal 8 4 3" xfId="8118"/>
    <cellStyle name="Normal 8 5" xfId="8119"/>
    <cellStyle name="Normal 8 6" xfId="8120"/>
    <cellStyle name="Normal 8 7" xfId="8121"/>
    <cellStyle name="Normal 8 8" xfId="8122"/>
    <cellStyle name="Normal 9" xfId="319"/>
    <cellStyle name="Normal 9 2" xfId="320"/>
    <cellStyle name="Normal 9 2 2" xfId="8123"/>
    <cellStyle name="Normal 9 3" xfId="321"/>
    <cellStyle name="Normal 9 4" xfId="8124"/>
    <cellStyle name="Normal 9 5" xfId="8125"/>
    <cellStyle name="Normal_EStarWASHERResTiersFY07v1_3_postJan07" xfId="4"/>
    <cellStyle name="Normal_EStarWASHERResTiersFY07v1_3_postJan07 2" xfId="8126"/>
    <cellStyle name="Normal_MTDUCT" xfId="2"/>
    <cellStyle name="Normal_PC-LPDPackage-6P-D14" xfId="15"/>
    <cellStyle name="Normal_ProCostFinAssumptions_Sector" xfId="3"/>
    <cellStyle name="Note 2" xfId="322"/>
    <cellStyle name="Note 2 2" xfId="323"/>
    <cellStyle name="Note 2 2 2" xfId="470"/>
    <cellStyle name="Note 2 3" xfId="471"/>
    <cellStyle name="Note 2 3 2" xfId="472"/>
    <cellStyle name="Note 2 4" xfId="473"/>
    <cellStyle name="Note 2 4 2" xfId="474"/>
    <cellStyle name="Note 2 5" xfId="475"/>
    <cellStyle name="Note 3" xfId="324"/>
    <cellStyle name="Note 4" xfId="8127"/>
    <cellStyle name="Note 5" xfId="8128"/>
    <cellStyle name="Note 5 2" xfId="8129"/>
    <cellStyle name="Output 2" xfId="325"/>
    <cellStyle name="Output 2 2" xfId="326"/>
    <cellStyle name="Output 3" xfId="327"/>
    <cellStyle name="Percent" xfId="9" builtinId="5"/>
    <cellStyle name="Percent 2" xfId="328"/>
    <cellStyle name="Percent 2 10" xfId="476"/>
    <cellStyle name="Percent 2 2" xfId="329"/>
    <cellStyle name="Percent 2 2 2" xfId="330"/>
    <cellStyle name="Percent 2 2 2 2" xfId="331"/>
    <cellStyle name="Percent 2 2 2 2 2" xfId="8153"/>
    <cellStyle name="Percent 2 2 2 3" xfId="332"/>
    <cellStyle name="Percent 2 2 2 4" xfId="8130"/>
    <cellStyle name="Percent 2 2 3" xfId="333"/>
    <cellStyle name="Percent 2 2 4" xfId="334"/>
    <cellStyle name="Percent 2 2 4 2" xfId="8131"/>
    <cellStyle name="Percent 2 2 5" xfId="8132"/>
    <cellStyle name="Percent 2 2 6" xfId="8133"/>
    <cellStyle name="Percent 2 2 7" xfId="8134"/>
    <cellStyle name="Percent 2 2 8" xfId="8135"/>
    <cellStyle name="Percent 2 3" xfId="335"/>
    <cellStyle name="Percent 2 3 2" xfId="336"/>
    <cellStyle name="Percent 2 3 2 2" xfId="477"/>
    <cellStyle name="Percent 2 3 2 2 2" xfId="478"/>
    <cellStyle name="Percent 2 3 2 3" xfId="479"/>
    <cellStyle name="Percent 2 3 2 3 2" xfId="480"/>
    <cellStyle name="Percent 2 3 2 4" xfId="481"/>
    <cellStyle name="Percent 2 3 2 4 2" xfId="482"/>
    <cellStyle name="Percent 2 3 2 5" xfId="483"/>
    <cellStyle name="Percent 2 3 2 6" xfId="484"/>
    <cellStyle name="Percent 2 3 3" xfId="337"/>
    <cellStyle name="Percent 2 4" xfId="485"/>
    <cellStyle name="Percent 2 4 2" xfId="486"/>
    <cellStyle name="Percent 2 4 3" xfId="487"/>
    <cellStyle name="Percent 2 5" xfId="488"/>
    <cellStyle name="Percent 2 5 2" xfId="489"/>
    <cellStyle name="Percent 2 6" xfId="490"/>
    <cellStyle name="Percent 2 6 2" xfId="491"/>
    <cellStyle name="Percent 2 7" xfId="492"/>
    <cellStyle name="Percent 2 7 2" xfId="493"/>
    <cellStyle name="Percent 2 8" xfId="494"/>
    <cellStyle name="Percent 2 9" xfId="495"/>
    <cellStyle name="Percent 3" xfId="11"/>
    <cellStyle name="Percent 3 2" xfId="338"/>
    <cellStyle name="Percent 3 2 2" xfId="339"/>
    <cellStyle name="Percent 3 2 2 2" xfId="496"/>
    <cellStyle name="Percent 3 2 3" xfId="340"/>
    <cellStyle name="Percent 3 2 3 2" xfId="497"/>
    <cellStyle name="Percent 3 2 4" xfId="498"/>
    <cellStyle name="Percent 3 2 4 2" xfId="499"/>
    <cellStyle name="Percent 3 2 5" xfId="500"/>
    <cellStyle name="Percent 3 2 5 2" xfId="501"/>
    <cellStyle name="Percent 3 2 6" xfId="502"/>
    <cellStyle name="Percent 3 2 7" xfId="503"/>
    <cellStyle name="Percent 3 2 8" xfId="504"/>
    <cellStyle name="Percent 3 3" xfId="341"/>
    <cellStyle name="Percent 3 4" xfId="342"/>
    <cellStyle name="Percent 3 4 2" xfId="8136"/>
    <cellStyle name="Percent 3 5" xfId="505"/>
    <cellStyle name="Percent 3 6" xfId="8137"/>
    <cellStyle name="Percent 4" xfId="343"/>
    <cellStyle name="Percent 4 2" xfId="344"/>
    <cellStyle name="Percent 4 2 2" xfId="506"/>
    <cellStyle name="Percent 4 3" xfId="507"/>
    <cellStyle name="Percent 4 4" xfId="8138"/>
    <cellStyle name="Percent 4 4 2" xfId="8139"/>
    <cellStyle name="Percent 4 5" xfId="8140"/>
    <cellStyle name="Percent 5" xfId="345"/>
    <cellStyle name="Percent 5 2" xfId="508"/>
    <cellStyle name="Percent 5 3" xfId="8141"/>
    <cellStyle name="Percent 6" xfId="346"/>
    <cellStyle name="Percent 6 2" xfId="347"/>
    <cellStyle name="Percent 6 3" xfId="8142"/>
    <cellStyle name="Percent 7" xfId="348"/>
    <cellStyle name="Percent 8" xfId="349"/>
    <cellStyle name="Percent 9" xfId="8154"/>
    <cellStyle name="Sheet Title" xfId="350"/>
    <cellStyle name="Style 1" xfId="351"/>
    <cellStyle name="Style 1 2" xfId="352"/>
    <cellStyle name="Style 28" xfId="353"/>
    <cellStyle name="Title 2" xfId="354"/>
    <cellStyle name="Title 2 2" xfId="355"/>
    <cellStyle name="Title 3" xfId="356"/>
    <cellStyle name="Total 2" xfId="357"/>
    <cellStyle name="Total 2 2" xfId="358"/>
    <cellStyle name="Total 3" xfId="359"/>
    <cellStyle name="Warning Text 2" xfId="360"/>
    <cellStyle name="Warning Text 3" xfId="361"/>
    <cellStyle name="표준 2_WP-1 보고자료 (2009.06.03)" xfId="362"/>
    <cellStyle name="표준_ENERGY CONSUMP" xfId="363"/>
    <cellStyle name="常规_海外市场服务网站资料操作BOM" xfId="36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2095500</xdr:colOff>
      <xdr:row>7</xdr:row>
      <xdr:rowOff>0</xdr:rowOff>
    </xdr:from>
    <xdr:to>
      <xdr:col>1</xdr:col>
      <xdr:colOff>1019175</xdr:colOff>
      <xdr:row>7</xdr:row>
      <xdr:rowOff>0</xdr:rowOff>
    </xdr:to>
    <xdr:sp macro="" textlink="">
      <xdr:nvSpPr>
        <xdr:cNvPr id="2" name="AutoShape 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 name="AutoShape 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 name="AutoShape 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 name="AutoShape 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6" name="AutoShape 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7" name="AutoShape 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8" name="AutoShape 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9" name="AutoShape 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0" name="AutoShape 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1" name="AutoShape 1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2" name="AutoShape 1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3" name="AutoShape 1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4" name="AutoShape 1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5" name="AutoShape 1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6" name="AutoShape 1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7" name="AutoShape 1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8" name="AutoShape 1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9" name="AutoShape 1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0" name="AutoShape 1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1" name="AutoShape 2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2" name="AutoShape 2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3" name="AutoShape 2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4" name="AutoShape 2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5" name="AutoShape 2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6" name="AutoShape 2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7" name="AutoShape 2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8" name="AutoShape 2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9" name="AutoShape 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0" name="AutoShape 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1" name="AutoShape 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2" name="AutoShape 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3" name="AutoShape 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4" name="AutoShape 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5" name="AutoShape 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6" name="AutoShape 8"/>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7" name="AutoShape 9"/>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8" name="AutoShape 10"/>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9" name="AutoShape 1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0" name="AutoShape 1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1" name="AutoShape 1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2" name="AutoShape 1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3" name="AutoShape 1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4" name="AutoShape 1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5" name="AutoShape 1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6" name="AutoShape 18"/>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7" name="AutoShape 19"/>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8" name="AutoShape 20"/>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9" name="AutoShape 2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0" name="AutoShape 2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1" name="AutoShape 2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2" name="AutoShape 2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3" name="AutoShape 2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4" name="AutoShape 2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5" name="AutoShape 2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BSA%20Saturation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venthPlan/Conservation%20Analysis/RTFStandardInformationWorkbook_v2_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row>
        <row r="81">
          <cell r="A81" t="str">
            <v>HVAC</v>
          </cell>
          <cell r="B81" t="str">
            <v>Whole house/attic fan - New</v>
          </cell>
          <cell r="C81" t="str">
            <v>LO12Med</v>
          </cell>
          <cell r="D81">
            <v>0.10937459468255628</v>
          </cell>
          <cell r="E81">
            <v>0.21874918936511256</v>
          </cell>
          <cell r="F81">
            <v>0.32812378404766884</v>
          </cell>
        </row>
        <row r="82">
          <cell r="A82" t="str">
            <v>HVAC</v>
          </cell>
          <cell r="B82" t="str">
            <v>Whole house/attic fan - Retro</v>
          </cell>
          <cell r="C82" t="str">
            <v>Retro12Med</v>
          </cell>
          <cell r="D82">
            <v>0.10937459468255628</v>
          </cell>
          <cell r="E82">
            <v>0.10937459468255628</v>
          </cell>
          <cell r="F82">
            <v>0.10937459468255628</v>
          </cell>
        </row>
        <row r="83">
          <cell r="A83" t="str">
            <v>Water heating</v>
          </cell>
          <cell r="B83" t="str">
            <v>WH Pipe insulation - Retro</v>
          </cell>
          <cell r="C83" t="str">
            <v>Retro12Med</v>
          </cell>
          <cell r="D83">
            <v>0.10937459468255628</v>
          </cell>
          <cell r="E83">
            <v>0.10937459468255628</v>
          </cell>
          <cell r="F83">
            <v>0.10937459468255628</v>
          </cell>
        </row>
        <row r="84">
          <cell r="A84" t="str">
            <v>HVAC</v>
          </cell>
          <cell r="B84" t="str">
            <v>DHP Ducted - NR</v>
          </cell>
          <cell r="C84" t="str">
            <v>LO12Med</v>
          </cell>
          <cell r="D84">
            <v>0.10937459468255628</v>
          </cell>
          <cell r="E84">
            <v>0.21874918936511256</v>
          </cell>
          <cell r="F84">
            <v>0.32812378404766884</v>
          </cell>
        </row>
        <row r="85">
          <cell r="A85" t="str">
            <v>Electronics</v>
          </cell>
          <cell r="B85" t="str">
            <v>Advanced Power Strips - New</v>
          </cell>
          <cell r="C85" t="str">
            <v>LO5Med</v>
          </cell>
          <cell r="D85">
            <v>4.2999999999999997E-2</v>
          </cell>
          <cell r="E85">
            <v>9.5797142280278316E-2</v>
          </cell>
          <cell r="F85">
            <v>0.16040539374775648</v>
          </cell>
        </row>
        <row r="86">
          <cell r="A86" t="str">
            <v>Electronics</v>
          </cell>
          <cell r="B86" t="str">
            <v>Advanced Power Strips - Retro</v>
          </cell>
          <cell r="C86" t="str">
            <v>Retro5Med</v>
          </cell>
          <cell r="D86">
            <v>4.2999999999999997E-2</v>
          </cell>
          <cell r="E86">
            <v>5.279714228027832E-2</v>
          </cell>
          <cell r="F86">
            <v>6.4608251467478173E-2</v>
          </cell>
        </row>
        <row r="87">
          <cell r="A87" t="str">
            <v>HVAC</v>
          </cell>
          <cell r="B87" t="str">
            <v>Controls Commissioning and Sizing - New</v>
          </cell>
          <cell r="C87" t="str">
            <v>LO5Med</v>
          </cell>
          <cell r="D87">
            <v>4.2999999999999997E-2</v>
          </cell>
          <cell r="E87">
            <v>9.5797142280278316E-2</v>
          </cell>
          <cell r="F87">
            <v>0.16040539374775648</v>
          </cell>
        </row>
        <row r="88">
          <cell r="A88" t="str">
            <v>HVAC</v>
          </cell>
          <cell r="B88" t="str">
            <v>Controls Commissioning and Sizing - NR</v>
          </cell>
          <cell r="C88" t="str">
            <v>LO5Med</v>
          </cell>
          <cell r="D88">
            <v>4.2999999999999997E-2</v>
          </cell>
          <cell r="E88">
            <v>9.5797142280278316E-2</v>
          </cell>
          <cell r="F88">
            <v>0.16040539374775648</v>
          </cell>
        </row>
        <row r="89">
          <cell r="A89" t="str">
            <v>HVAC</v>
          </cell>
          <cell r="B89" t="str">
            <v>ResWx - Retro</v>
          </cell>
          <cell r="C89" t="str">
            <v>Retro12Med</v>
          </cell>
          <cell r="D89">
            <v>0.10937459468255628</v>
          </cell>
          <cell r="E89">
            <v>0.10937459468255628</v>
          </cell>
          <cell r="F89">
            <v>0.10937459468255628</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F"/>
      <sheetName val="MF"/>
      <sheetName val="MH"/>
      <sheetName val="SF Estimates"/>
      <sheetName val="MH_Estimates"/>
      <sheetName val="MF_Estimates"/>
      <sheetName val="Estimates"/>
      <sheetName val="RBSA Saturations"/>
    </sheetNames>
    <sheetDataSet>
      <sheetData sheetId="0">
        <row r="12">
          <cell r="I12">
            <v>6.8910359437455118E-2</v>
          </cell>
          <cell r="O12">
            <v>3.1581870751261829E-2</v>
          </cell>
          <cell r="P12">
            <v>1.6300525975087153E-2</v>
          </cell>
        </row>
        <row r="13">
          <cell r="O13">
            <v>4.4567562228016852E-3</v>
          </cell>
          <cell r="P13">
            <v>7.5492766359286211E-3</v>
          </cell>
        </row>
        <row r="20">
          <cell r="R20">
            <v>7.1501203298525128E-3</v>
          </cell>
        </row>
        <row r="21">
          <cell r="R21">
            <v>0</v>
          </cell>
        </row>
        <row r="27">
          <cell r="O27">
            <v>6.2319315973103612E-2</v>
          </cell>
          <cell r="P27">
            <v>6.8731219288296411E-2</v>
          </cell>
          <cell r="R27">
            <v>0.13105053526140004</v>
          </cell>
        </row>
        <row r="28">
          <cell r="O28">
            <v>3.9083573500097715E-3</v>
          </cell>
          <cell r="P28">
            <v>2.3346062529113146E-2</v>
          </cell>
          <cell r="R28">
            <v>2.7254419879122912E-2</v>
          </cell>
        </row>
      </sheetData>
      <sheetData sheetId="1">
        <row r="11">
          <cell r="I11">
            <v>2.9671514740017984E-2</v>
          </cell>
        </row>
      </sheetData>
      <sheetData sheetId="2">
        <row r="12">
          <cell r="I12">
            <v>0.68310644913823848</v>
          </cell>
          <cell r="O12">
            <v>0.22531328019440805</v>
          </cell>
          <cell r="P12">
            <v>8.6679760686154031E-2</v>
          </cell>
        </row>
        <row r="13">
          <cell r="O13">
            <v>2.0993313974717535E-2</v>
          </cell>
          <cell r="P13">
            <v>4.7094008962669513E-2</v>
          </cell>
        </row>
        <row r="20">
          <cell r="R20">
            <v>6.6941684150890038E-2</v>
          </cell>
        </row>
        <row r="21">
          <cell r="R21">
            <v>2.5234724236022136E-2</v>
          </cell>
        </row>
        <row r="27">
          <cell r="O27">
            <v>3.6421181880854837E-2</v>
          </cell>
          <cell r="P27">
            <v>5.8638894993077145E-2</v>
          </cell>
          <cell r="R27">
            <v>0.12713733989304613</v>
          </cell>
        </row>
        <row r="28">
          <cell r="O28">
            <v>2.2277287053599419E-3</v>
          </cell>
          <cell r="P28">
            <v>7.8308969200946432E-3</v>
          </cell>
          <cell r="R28">
            <v>2.0779266825302251E-2</v>
          </cell>
        </row>
      </sheetData>
      <sheetData sheetId="3"/>
      <sheetData sheetId="4"/>
      <sheetData sheetId="5"/>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troduction"/>
      <sheetName val="Version Log"/>
      <sheetName val="GDP Deflator"/>
      <sheetName val="Labor"/>
      <sheetName val="Equipment Mark-ups"/>
      <sheetName val="Equipment Rental Costs"/>
      <sheetName val="Water and Wastewater"/>
      <sheetName val="Water Energy"/>
      <sheetName val="Detergent"/>
      <sheetName val="Wood Fuel Credit"/>
      <sheetName val="Residential Lighting"/>
      <sheetName val="SF Insulation"/>
      <sheetName val="MF Insulation"/>
      <sheetName val="SF Window "/>
      <sheetName val="MF Window"/>
      <sheetName val="Air Source HP"/>
      <sheetName val="PTCS Duct Sealing"/>
      <sheetName val="PTCS HPC"/>
      <sheetName val="HP Water Heater"/>
      <sheetName val="Tank Water Heater"/>
      <sheetName val="Weighting Factors"/>
      <sheetName val="Com HVAC Interaction Factors"/>
      <sheetName val="Res HVAC Interaction Factors"/>
      <sheetName val="EER Values"/>
      <sheetName val="Water Heater Recovery Eff."/>
      <sheetName val="Lifetime Reference Table"/>
      <sheetName val="Sheet1"/>
    </sheetNames>
    <sheetDataSet>
      <sheetData sheetId="0"/>
      <sheetData sheetId="1"/>
      <sheetData sheetId="2"/>
      <sheetData sheetId="3"/>
      <sheetData sheetId="4"/>
      <sheetData sheetId="5"/>
      <sheetData sheetId="6"/>
      <sheetData sheetId="7"/>
      <sheetData sheetId="8"/>
      <sheetData sheetId="9">
        <row r="28">
          <cell r="B28">
            <v>8.1390946695386157E-2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codeName="Sheet1"/>
  <dimension ref="B1:E18"/>
  <sheetViews>
    <sheetView workbookViewId="0">
      <selection activeCell="C2" sqref="C2"/>
    </sheetView>
  </sheetViews>
  <sheetFormatPr defaultRowHeight="12.75"/>
  <cols>
    <col min="1" max="1" width="9.140625" style="69"/>
    <col min="2" max="2" width="37.85546875" style="69" customWidth="1"/>
    <col min="3" max="3" width="53.42578125" style="69" customWidth="1"/>
    <col min="4" max="4" width="34.140625" style="69" customWidth="1"/>
    <col min="5" max="5" width="18.28515625" style="69" customWidth="1"/>
    <col min="6" max="256" width="9.140625" style="69"/>
    <col min="257" max="257" width="26.7109375" style="69" customWidth="1"/>
    <col min="258" max="258" width="73.7109375" style="69" customWidth="1"/>
    <col min="259" max="259" width="58.42578125" style="69" customWidth="1"/>
    <col min="260" max="260" width="28.85546875" style="69" customWidth="1"/>
    <col min="261" max="512" width="9.140625" style="69"/>
    <col min="513" max="513" width="26.7109375" style="69" customWidth="1"/>
    <col min="514" max="514" width="73.7109375" style="69" customWidth="1"/>
    <col min="515" max="515" width="58.42578125" style="69" customWidth="1"/>
    <col min="516" max="516" width="28.85546875" style="69" customWidth="1"/>
    <col min="517" max="768" width="9.140625" style="69"/>
    <col min="769" max="769" width="26.7109375" style="69" customWidth="1"/>
    <col min="770" max="770" width="73.7109375" style="69" customWidth="1"/>
    <col min="771" max="771" width="58.42578125" style="69" customWidth="1"/>
    <col min="772" max="772" width="28.85546875" style="69" customWidth="1"/>
    <col min="773" max="1024" width="9.140625" style="69"/>
    <col min="1025" max="1025" width="26.7109375" style="69" customWidth="1"/>
    <col min="1026" max="1026" width="73.7109375" style="69" customWidth="1"/>
    <col min="1027" max="1027" width="58.42578125" style="69" customWidth="1"/>
    <col min="1028" max="1028" width="28.85546875" style="69" customWidth="1"/>
    <col min="1029" max="1280" width="9.140625" style="69"/>
    <col min="1281" max="1281" width="26.7109375" style="69" customWidth="1"/>
    <col min="1282" max="1282" width="73.7109375" style="69" customWidth="1"/>
    <col min="1283" max="1283" width="58.42578125" style="69" customWidth="1"/>
    <col min="1284" max="1284" width="28.85546875" style="69" customWidth="1"/>
    <col min="1285" max="1536" width="9.140625" style="69"/>
    <col min="1537" max="1537" width="26.7109375" style="69" customWidth="1"/>
    <col min="1538" max="1538" width="73.7109375" style="69" customWidth="1"/>
    <col min="1539" max="1539" width="58.42578125" style="69" customWidth="1"/>
    <col min="1540" max="1540" width="28.85546875" style="69" customWidth="1"/>
    <col min="1541" max="1792" width="9.140625" style="69"/>
    <col min="1793" max="1793" width="26.7109375" style="69" customWidth="1"/>
    <col min="1794" max="1794" width="73.7109375" style="69" customWidth="1"/>
    <col min="1795" max="1795" width="58.42578125" style="69" customWidth="1"/>
    <col min="1796" max="1796" width="28.85546875" style="69" customWidth="1"/>
    <col min="1797" max="2048" width="9.140625" style="69"/>
    <col min="2049" max="2049" width="26.7109375" style="69" customWidth="1"/>
    <col min="2050" max="2050" width="73.7109375" style="69" customWidth="1"/>
    <col min="2051" max="2051" width="58.42578125" style="69" customWidth="1"/>
    <col min="2052" max="2052" width="28.85546875" style="69" customWidth="1"/>
    <col min="2053" max="2304" width="9.140625" style="69"/>
    <col min="2305" max="2305" width="26.7109375" style="69" customWidth="1"/>
    <col min="2306" max="2306" width="73.7109375" style="69" customWidth="1"/>
    <col min="2307" max="2307" width="58.42578125" style="69" customWidth="1"/>
    <col min="2308" max="2308" width="28.85546875" style="69" customWidth="1"/>
    <col min="2309" max="2560" width="9.140625" style="69"/>
    <col min="2561" max="2561" width="26.7109375" style="69" customWidth="1"/>
    <col min="2562" max="2562" width="73.7109375" style="69" customWidth="1"/>
    <col min="2563" max="2563" width="58.42578125" style="69" customWidth="1"/>
    <col min="2564" max="2564" width="28.85546875" style="69" customWidth="1"/>
    <col min="2565" max="2816" width="9.140625" style="69"/>
    <col min="2817" max="2817" width="26.7109375" style="69" customWidth="1"/>
    <col min="2818" max="2818" width="73.7109375" style="69" customWidth="1"/>
    <col min="2819" max="2819" width="58.42578125" style="69" customWidth="1"/>
    <col min="2820" max="2820" width="28.85546875" style="69" customWidth="1"/>
    <col min="2821" max="3072" width="9.140625" style="69"/>
    <col min="3073" max="3073" width="26.7109375" style="69" customWidth="1"/>
    <col min="3074" max="3074" width="73.7109375" style="69" customWidth="1"/>
    <col min="3075" max="3075" width="58.42578125" style="69" customWidth="1"/>
    <col min="3076" max="3076" width="28.85546875" style="69" customWidth="1"/>
    <col min="3077" max="3328" width="9.140625" style="69"/>
    <col min="3329" max="3329" width="26.7109375" style="69" customWidth="1"/>
    <col min="3330" max="3330" width="73.7109375" style="69" customWidth="1"/>
    <col min="3331" max="3331" width="58.42578125" style="69" customWidth="1"/>
    <col min="3332" max="3332" width="28.85546875" style="69" customWidth="1"/>
    <col min="3333" max="3584" width="9.140625" style="69"/>
    <col min="3585" max="3585" width="26.7109375" style="69" customWidth="1"/>
    <col min="3586" max="3586" width="73.7109375" style="69" customWidth="1"/>
    <col min="3587" max="3587" width="58.42578125" style="69" customWidth="1"/>
    <col min="3588" max="3588" width="28.85546875" style="69" customWidth="1"/>
    <col min="3589" max="3840" width="9.140625" style="69"/>
    <col min="3841" max="3841" width="26.7109375" style="69" customWidth="1"/>
    <col min="3842" max="3842" width="73.7109375" style="69" customWidth="1"/>
    <col min="3843" max="3843" width="58.42578125" style="69" customWidth="1"/>
    <col min="3844" max="3844" width="28.85546875" style="69" customWidth="1"/>
    <col min="3845" max="4096" width="9.140625" style="69"/>
    <col min="4097" max="4097" width="26.7109375" style="69" customWidth="1"/>
    <col min="4098" max="4098" width="73.7109375" style="69" customWidth="1"/>
    <col min="4099" max="4099" width="58.42578125" style="69" customWidth="1"/>
    <col min="4100" max="4100" width="28.85546875" style="69" customWidth="1"/>
    <col min="4101" max="4352" width="9.140625" style="69"/>
    <col min="4353" max="4353" width="26.7109375" style="69" customWidth="1"/>
    <col min="4354" max="4354" width="73.7109375" style="69" customWidth="1"/>
    <col min="4355" max="4355" width="58.42578125" style="69" customWidth="1"/>
    <col min="4356" max="4356" width="28.85546875" style="69" customWidth="1"/>
    <col min="4357" max="4608" width="9.140625" style="69"/>
    <col min="4609" max="4609" width="26.7109375" style="69" customWidth="1"/>
    <col min="4610" max="4610" width="73.7109375" style="69" customWidth="1"/>
    <col min="4611" max="4611" width="58.42578125" style="69" customWidth="1"/>
    <col min="4612" max="4612" width="28.85546875" style="69" customWidth="1"/>
    <col min="4613" max="4864" width="9.140625" style="69"/>
    <col min="4865" max="4865" width="26.7109375" style="69" customWidth="1"/>
    <col min="4866" max="4866" width="73.7109375" style="69" customWidth="1"/>
    <col min="4867" max="4867" width="58.42578125" style="69" customWidth="1"/>
    <col min="4868" max="4868" width="28.85546875" style="69" customWidth="1"/>
    <col min="4869" max="5120" width="9.140625" style="69"/>
    <col min="5121" max="5121" width="26.7109375" style="69" customWidth="1"/>
    <col min="5122" max="5122" width="73.7109375" style="69" customWidth="1"/>
    <col min="5123" max="5123" width="58.42578125" style="69" customWidth="1"/>
    <col min="5124" max="5124" width="28.85546875" style="69" customWidth="1"/>
    <col min="5125" max="5376" width="9.140625" style="69"/>
    <col min="5377" max="5377" width="26.7109375" style="69" customWidth="1"/>
    <col min="5378" max="5378" width="73.7109375" style="69" customWidth="1"/>
    <col min="5379" max="5379" width="58.42578125" style="69" customWidth="1"/>
    <col min="5380" max="5380" width="28.85546875" style="69" customWidth="1"/>
    <col min="5381" max="5632" width="9.140625" style="69"/>
    <col min="5633" max="5633" width="26.7109375" style="69" customWidth="1"/>
    <col min="5634" max="5634" width="73.7109375" style="69" customWidth="1"/>
    <col min="5635" max="5635" width="58.42578125" style="69" customWidth="1"/>
    <col min="5636" max="5636" width="28.85546875" style="69" customWidth="1"/>
    <col min="5637" max="5888" width="9.140625" style="69"/>
    <col min="5889" max="5889" width="26.7109375" style="69" customWidth="1"/>
    <col min="5890" max="5890" width="73.7109375" style="69" customWidth="1"/>
    <col min="5891" max="5891" width="58.42578125" style="69" customWidth="1"/>
    <col min="5892" max="5892" width="28.85546875" style="69" customWidth="1"/>
    <col min="5893" max="6144" width="9.140625" style="69"/>
    <col min="6145" max="6145" width="26.7109375" style="69" customWidth="1"/>
    <col min="6146" max="6146" width="73.7109375" style="69" customWidth="1"/>
    <col min="6147" max="6147" width="58.42578125" style="69" customWidth="1"/>
    <col min="6148" max="6148" width="28.85546875" style="69" customWidth="1"/>
    <col min="6149" max="6400" width="9.140625" style="69"/>
    <col min="6401" max="6401" width="26.7109375" style="69" customWidth="1"/>
    <col min="6402" max="6402" width="73.7109375" style="69" customWidth="1"/>
    <col min="6403" max="6403" width="58.42578125" style="69" customWidth="1"/>
    <col min="6404" max="6404" width="28.85546875" style="69" customWidth="1"/>
    <col min="6405" max="6656" width="9.140625" style="69"/>
    <col min="6657" max="6657" width="26.7109375" style="69" customWidth="1"/>
    <col min="6658" max="6658" width="73.7109375" style="69" customWidth="1"/>
    <col min="6659" max="6659" width="58.42578125" style="69" customWidth="1"/>
    <col min="6660" max="6660" width="28.85546875" style="69" customWidth="1"/>
    <col min="6661" max="6912" width="9.140625" style="69"/>
    <col min="6913" max="6913" width="26.7109375" style="69" customWidth="1"/>
    <col min="6914" max="6914" width="73.7109375" style="69" customWidth="1"/>
    <col min="6915" max="6915" width="58.42578125" style="69" customWidth="1"/>
    <col min="6916" max="6916" width="28.85546875" style="69" customWidth="1"/>
    <col min="6917" max="7168" width="9.140625" style="69"/>
    <col min="7169" max="7169" width="26.7109375" style="69" customWidth="1"/>
    <col min="7170" max="7170" width="73.7109375" style="69" customWidth="1"/>
    <col min="7171" max="7171" width="58.42578125" style="69" customWidth="1"/>
    <col min="7172" max="7172" width="28.85546875" style="69" customWidth="1"/>
    <col min="7173" max="7424" width="9.140625" style="69"/>
    <col min="7425" max="7425" width="26.7109375" style="69" customWidth="1"/>
    <col min="7426" max="7426" width="73.7109375" style="69" customWidth="1"/>
    <col min="7427" max="7427" width="58.42578125" style="69" customWidth="1"/>
    <col min="7428" max="7428" width="28.85546875" style="69" customWidth="1"/>
    <col min="7429" max="7680" width="9.140625" style="69"/>
    <col min="7681" max="7681" width="26.7109375" style="69" customWidth="1"/>
    <col min="7682" max="7682" width="73.7109375" style="69" customWidth="1"/>
    <col min="7683" max="7683" width="58.42578125" style="69" customWidth="1"/>
    <col min="7684" max="7684" width="28.85546875" style="69" customWidth="1"/>
    <col min="7685" max="7936" width="9.140625" style="69"/>
    <col min="7937" max="7937" width="26.7109375" style="69" customWidth="1"/>
    <col min="7938" max="7938" width="73.7109375" style="69" customWidth="1"/>
    <col min="7939" max="7939" width="58.42578125" style="69" customWidth="1"/>
    <col min="7940" max="7940" width="28.85546875" style="69" customWidth="1"/>
    <col min="7941" max="8192" width="9.140625" style="69"/>
    <col min="8193" max="8193" width="26.7109375" style="69" customWidth="1"/>
    <col min="8194" max="8194" width="73.7109375" style="69" customWidth="1"/>
    <col min="8195" max="8195" width="58.42578125" style="69" customWidth="1"/>
    <col min="8196" max="8196" width="28.85546875" style="69" customWidth="1"/>
    <col min="8197" max="8448" width="9.140625" style="69"/>
    <col min="8449" max="8449" width="26.7109375" style="69" customWidth="1"/>
    <col min="8450" max="8450" width="73.7109375" style="69" customWidth="1"/>
    <col min="8451" max="8451" width="58.42578125" style="69" customWidth="1"/>
    <col min="8452" max="8452" width="28.85546875" style="69" customWidth="1"/>
    <col min="8453" max="8704" width="9.140625" style="69"/>
    <col min="8705" max="8705" width="26.7109375" style="69" customWidth="1"/>
    <col min="8706" max="8706" width="73.7109375" style="69" customWidth="1"/>
    <col min="8707" max="8707" width="58.42578125" style="69" customWidth="1"/>
    <col min="8708" max="8708" width="28.85546875" style="69" customWidth="1"/>
    <col min="8709" max="8960" width="9.140625" style="69"/>
    <col min="8961" max="8961" width="26.7109375" style="69" customWidth="1"/>
    <col min="8962" max="8962" width="73.7109375" style="69" customWidth="1"/>
    <col min="8963" max="8963" width="58.42578125" style="69" customWidth="1"/>
    <col min="8964" max="8964" width="28.85546875" style="69" customWidth="1"/>
    <col min="8965" max="9216" width="9.140625" style="69"/>
    <col min="9217" max="9217" width="26.7109375" style="69" customWidth="1"/>
    <col min="9218" max="9218" width="73.7109375" style="69" customWidth="1"/>
    <col min="9219" max="9219" width="58.42578125" style="69" customWidth="1"/>
    <col min="9220" max="9220" width="28.85546875" style="69" customWidth="1"/>
    <col min="9221" max="9472" width="9.140625" style="69"/>
    <col min="9473" max="9473" width="26.7109375" style="69" customWidth="1"/>
    <col min="9474" max="9474" width="73.7109375" style="69" customWidth="1"/>
    <col min="9475" max="9475" width="58.42578125" style="69" customWidth="1"/>
    <col min="9476" max="9476" width="28.85546875" style="69" customWidth="1"/>
    <col min="9477" max="9728" width="9.140625" style="69"/>
    <col min="9729" max="9729" width="26.7109375" style="69" customWidth="1"/>
    <col min="9730" max="9730" width="73.7109375" style="69" customWidth="1"/>
    <col min="9731" max="9731" width="58.42578125" style="69" customWidth="1"/>
    <col min="9732" max="9732" width="28.85546875" style="69" customWidth="1"/>
    <col min="9733" max="9984" width="9.140625" style="69"/>
    <col min="9985" max="9985" width="26.7109375" style="69" customWidth="1"/>
    <col min="9986" max="9986" width="73.7109375" style="69" customWidth="1"/>
    <col min="9987" max="9987" width="58.42578125" style="69" customWidth="1"/>
    <col min="9988" max="9988" width="28.85546875" style="69" customWidth="1"/>
    <col min="9989" max="10240" width="9.140625" style="69"/>
    <col min="10241" max="10241" width="26.7109375" style="69" customWidth="1"/>
    <col min="10242" max="10242" width="73.7109375" style="69" customWidth="1"/>
    <col min="10243" max="10243" width="58.42578125" style="69" customWidth="1"/>
    <col min="10244" max="10244" width="28.85546875" style="69" customWidth="1"/>
    <col min="10245" max="10496" width="9.140625" style="69"/>
    <col min="10497" max="10497" width="26.7109375" style="69" customWidth="1"/>
    <col min="10498" max="10498" width="73.7109375" style="69" customWidth="1"/>
    <col min="10499" max="10499" width="58.42578125" style="69" customWidth="1"/>
    <col min="10500" max="10500" width="28.85546875" style="69" customWidth="1"/>
    <col min="10501" max="10752" width="9.140625" style="69"/>
    <col min="10753" max="10753" width="26.7109375" style="69" customWidth="1"/>
    <col min="10754" max="10754" width="73.7109375" style="69" customWidth="1"/>
    <col min="10755" max="10755" width="58.42578125" style="69" customWidth="1"/>
    <col min="10756" max="10756" width="28.85546875" style="69" customWidth="1"/>
    <col min="10757" max="11008" width="9.140625" style="69"/>
    <col min="11009" max="11009" width="26.7109375" style="69" customWidth="1"/>
    <col min="11010" max="11010" width="73.7109375" style="69" customWidth="1"/>
    <col min="11011" max="11011" width="58.42578125" style="69" customWidth="1"/>
    <col min="11012" max="11012" width="28.85546875" style="69" customWidth="1"/>
    <col min="11013" max="11264" width="9.140625" style="69"/>
    <col min="11265" max="11265" width="26.7109375" style="69" customWidth="1"/>
    <col min="11266" max="11266" width="73.7109375" style="69" customWidth="1"/>
    <col min="11267" max="11267" width="58.42578125" style="69" customWidth="1"/>
    <col min="11268" max="11268" width="28.85546875" style="69" customWidth="1"/>
    <col min="11269" max="11520" width="9.140625" style="69"/>
    <col min="11521" max="11521" width="26.7109375" style="69" customWidth="1"/>
    <col min="11522" max="11522" width="73.7109375" style="69" customWidth="1"/>
    <col min="11523" max="11523" width="58.42578125" style="69" customWidth="1"/>
    <col min="11524" max="11524" width="28.85546875" style="69" customWidth="1"/>
    <col min="11525" max="11776" width="9.140625" style="69"/>
    <col min="11777" max="11777" width="26.7109375" style="69" customWidth="1"/>
    <col min="11778" max="11778" width="73.7109375" style="69" customWidth="1"/>
    <col min="11779" max="11779" width="58.42578125" style="69" customWidth="1"/>
    <col min="11780" max="11780" width="28.85546875" style="69" customWidth="1"/>
    <col min="11781" max="12032" width="9.140625" style="69"/>
    <col min="12033" max="12033" width="26.7109375" style="69" customWidth="1"/>
    <col min="12034" max="12034" width="73.7109375" style="69" customWidth="1"/>
    <col min="12035" max="12035" width="58.42578125" style="69" customWidth="1"/>
    <col min="12036" max="12036" width="28.85546875" style="69" customWidth="1"/>
    <col min="12037" max="12288" width="9.140625" style="69"/>
    <col min="12289" max="12289" width="26.7109375" style="69" customWidth="1"/>
    <col min="12290" max="12290" width="73.7109375" style="69" customWidth="1"/>
    <col min="12291" max="12291" width="58.42578125" style="69" customWidth="1"/>
    <col min="12292" max="12292" width="28.85546875" style="69" customWidth="1"/>
    <col min="12293" max="12544" width="9.140625" style="69"/>
    <col min="12545" max="12545" width="26.7109375" style="69" customWidth="1"/>
    <col min="12546" max="12546" width="73.7109375" style="69" customWidth="1"/>
    <col min="12547" max="12547" width="58.42578125" style="69" customWidth="1"/>
    <col min="12548" max="12548" width="28.85546875" style="69" customWidth="1"/>
    <col min="12549" max="12800" width="9.140625" style="69"/>
    <col min="12801" max="12801" width="26.7109375" style="69" customWidth="1"/>
    <col min="12802" max="12802" width="73.7109375" style="69" customWidth="1"/>
    <col min="12803" max="12803" width="58.42578125" style="69" customWidth="1"/>
    <col min="12804" max="12804" width="28.85546875" style="69" customWidth="1"/>
    <col min="12805" max="13056" width="9.140625" style="69"/>
    <col min="13057" max="13057" width="26.7109375" style="69" customWidth="1"/>
    <col min="13058" max="13058" width="73.7109375" style="69" customWidth="1"/>
    <col min="13059" max="13059" width="58.42578125" style="69" customWidth="1"/>
    <col min="13060" max="13060" width="28.85546875" style="69" customWidth="1"/>
    <col min="13061" max="13312" width="9.140625" style="69"/>
    <col min="13313" max="13313" width="26.7109375" style="69" customWidth="1"/>
    <col min="13314" max="13314" width="73.7109375" style="69" customWidth="1"/>
    <col min="13315" max="13315" width="58.42578125" style="69" customWidth="1"/>
    <col min="13316" max="13316" width="28.85546875" style="69" customWidth="1"/>
    <col min="13317" max="13568" width="9.140625" style="69"/>
    <col min="13569" max="13569" width="26.7109375" style="69" customWidth="1"/>
    <col min="13570" max="13570" width="73.7109375" style="69" customWidth="1"/>
    <col min="13571" max="13571" width="58.42578125" style="69" customWidth="1"/>
    <col min="13572" max="13572" width="28.85546875" style="69" customWidth="1"/>
    <col min="13573" max="13824" width="9.140625" style="69"/>
    <col min="13825" max="13825" width="26.7109375" style="69" customWidth="1"/>
    <col min="13826" max="13826" width="73.7109375" style="69" customWidth="1"/>
    <col min="13827" max="13827" width="58.42578125" style="69" customWidth="1"/>
    <col min="13828" max="13828" width="28.85546875" style="69" customWidth="1"/>
    <col min="13829" max="14080" width="9.140625" style="69"/>
    <col min="14081" max="14081" width="26.7109375" style="69" customWidth="1"/>
    <col min="14082" max="14082" width="73.7109375" style="69" customWidth="1"/>
    <col min="14083" max="14083" width="58.42578125" style="69" customWidth="1"/>
    <col min="14084" max="14084" width="28.85546875" style="69" customWidth="1"/>
    <col min="14085" max="14336" width="9.140625" style="69"/>
    <col min="14337" max="14337" width="26.7109375" style="69" customWidth="1"/>
    <col min="14338" max="14338" width="73.7109375" style="69" customWidth="1"/>
    <col min="14339" max="14339" width="58.42578125" style="69" customWidth="1"/>
    <col min="14340" max="14340" width="28.85546875" style="69" customWidth="1"/>
    <col min="14341" max="14592" width="9.140625" style="69"/>
    <col min="14593" max="14593" width="26.7109375" style="69" customWidth="1"/>
    <col min="14594" max="14594" width="73.7109375" style="69" customWidth="1"/>
    <col min="14595" max="14595" width="58.42578125" style="69" customWidth="1"/>
    <col min="14596" max="14596" width="28.85546875" style="69" customWidth="1"/>
    <col min="14597" max="14848" width="9.140625" style="69"/>
    <col min="14849" max="14849" width="26.7109375" style="69" customWidth="1"/>
    <col min="14850" max="14850" width="73.7109375" style="69" customWidth="1"/>
    <col min="14851" max="14851" width="58.42578125" style="69" customWidth="1"/>
    <col min="14852" max="14852" width="28.85546875" style="69" customWidth="1"/>
    <col min="14853" max="15104" width="9.140625" style="69"/>
    <col min="15105" max="15105" width="26.7109375" style="69" customWidth="1"/>
    <col min="15106" max="15106" width="73.7109375" style="69" customWidth="1"/>
    <col min="15107" max="15107" width="58.42578125" style="69" customWidth="1"/>
    <col min="15108" max="15108" width="28.85546875" style="69" customWidth="1"/>
    <col min="15109" max="15360" width="9.140625" style="69"/>
    <col min="15361" max="15361" width="26.7109375" style="69" customWidth="1"/>
    <col min="15362" max="15362" width="73.7109375" style="69" customWidth="1"/>
    <col min="15363" max="15363" width="58.42578125" style="69" customWidth="1"/>
    <col min="15364" max="15364" width="28.85546875" style="69" customWidth="1"/>
    <col min="15365" max="15616" width="9.140625" style="69"/>
    <col min="15617" max="15617" width="26.7109375" style="69" customWidth="1"/>
    <col min="15618" max="15618" width="73.7109375" style="69" customWidth="1"/>
    <col min="15619" max="15619" width="58.42578125" style="69" customWidth="1"/>
    <col min="15620" max="15620" width="28.85546875" style="69" customWidth="1"/>
    <col min="15621" max="15872" width="9.140625" style="69"/>
    <col min="15873" max="15873" width="26.7109375" style="69" customWidth="1"/>
    <col min="15874" max="15874" width="73.7109375" style="69" customWidth="1"/>
    <col min="15875" max="15875" width="58.42578125" style="69" customWidth="1"/>
    <col min="15876" max="15876" width="28.85546875" style="69" customWidth="1"/>
    <col min="15877" max="16128" width="9.140625" style="69"/>
    <col min="16129" max="16129" width="26.7109375" style="69" customWidth="1"/>
    <col min="16130" max="16130" width="73.7109375" style="69" customWidth="1"/>
    <col min="16131" max="16131" width="58.42578125" style="69" customWidth="1"/>
    <col min="16132" max="16132" width="28.85546875" style="69" customWidth="1"/>
    <col min="16133" max="16384" width="9.140625" style="69"/>
  </cols>
  <sheetData>
    <row r="1" spans="2:5" ht="13.5" thickBot="1"/>
    <row r="2" spans="2:5" s="73" customFormat="1" ht="19.5" thickBot="1">
      <c r="B2" s="70" t="s">
        <v>139</v>
      </c>
      <c r="C2" s="71" t="s">
        <v>698</v>
      </c>
      <c r="D2" s="71"/>
      <c r="E2" s="72"/>
    </row>
    <row r="3" spans="2:5" s="73" customFormat="1" ht="15">
      <c r="B3" s="74" t="s">
        <v>140</v>
      </c>
      <c r="C3" s="74" t="s">
        <v>141</v>
      </c>
      <c r="D3" s="74" t="s">
        <v>142</v>
      </c>
      <c r="E3" s="74" t="s">
        <v>143</v>
      </c>
    </row>
    <row r="4" spans="2:5" ht="38.25">
      <c r="B4" s="75" t="s">
        <v>144</v>
      </c>
      <c r="C4" s="76" t="s">
        <v>442</v>
      </c>
      <c r="D4" s="76" t="s">
        <v>452</v>
      </c>
      <c r="E4" s="76" t="s">
        <v>444</v>
      </c>
    </row>
    <row r="5" spans="2:5" ht="38.25">
      <c r="B5" s="75" t="s">
        <v>145</v>
      </c>
      <c r="C5" s="77" t="s">
        <v>443</v>
      </c>
      <c r="D5" s="78" t="s">
        <v>387</v>
      </c>
      <c r="E5" s="78" t="s">
        <v>445</v>
      </c>
    </row>
    <row r="6" spans="2:5">
      <c r="B6" s="75" t="s">
        <v>146</v>
      </c>
      <c r="C6" s="78" t="s">
        <v>446</v>
      </c>
      <c r="D6" s="77"/>
      <c r="E6" s="77"/>
    </row>
    <row r="7" spans="2:5">
      <c r="B7" s="75" t="s">
        <v>147</v>
      </c>
      <c r="C7" s="77" t="s">
        <v>447</v>
      </c>
      <c r="D7" s="82" t="s">
        <v>382</v>
      </c>
      <c r="E7" s="77"/>
    </row>
    <row r="8" spans="2:5" s="73" customFormat="1" ht="39.75" customHeight="1">
      <c r="B8" s="79" t="s">
        <v>148</v>
      </c>
      <c r="C8" s="80" t="s">
        <v>448</v>
      </c>
      <c r="D8" s="81"/>
      <c r="E8" s="81" t="s">
        <v>457</v>
      </c>
    </row>
    <row r="9" spans="2:5" ht="25.5">
      <c r="B9" s="75" t="s">
        <v>149</v>
      </c>
      <c r="C9" s="77" t="s">
        <v>449</v>
      </c>
      <c r="D9" s="77"/>
      <c r="E9" s="77" t="s">
        <v>458</v>
      </c>
    </row>
    <row r="10" spans="2:5">
      <c r="B10" s="75" t="s">
        <v>150</v>
      </c>
      <c r="C10" s="77" t="s">
        <v>456</v>
      </c>
      <c r="D10" s="77"/>
      <c r="E10" s="77"/>
    </row>
    <row r="11" spans="2:5">
      <c r="B11" s="75" t="s">
        <v>137</v>
      </c>
      <c r="C11" s="77" t="s">
        <v>450</v>
      </c>
      <c r="D11" s="77"/>
      <c r="E11" s="77"/>
    </row>
    <row r="12" spans="2:5">
      <c r="B12" s="75" t="s">
        <v>151</v>
      </c>
      <c r="C12" s="77" t="s">
        <v>451</v>
      </c>
      <c r="D12" s="77"/>
      <c r="E12" s="77"/>
    </row>
    <row r="13" spans="2:5" ht="25.5">
      <c r="B13" s="75" t="s">
        <v>152</v>
      </c>
      <c r="C13" s="77" t="s">
        <v>453</v>
      </c>
      <c r="D13" s="77" t="s">
        <v>454</v>
      </c>
      <c r="E13" s="77" t="s">
        <v>455</v>
      </c>
    </row>
    <row r="14" spans="2:5" customFormat="1"/>
    <row r="15" spans="2:5" customFormat="1"/>
    <row r="16" spans="2:5" customFormat="1"/>
    <row r="17" customFormat="1"/>
    <row r="18"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6"/>
  <dimension ref="A1:EA132"/>
  <sheetViews>
    <sheetView topLeftCell="A14" workbookViewId="0">
      <selection activeCell="A28" sqref="A28:EA132"/>
    </sheetView>
  </sheetViews>
  <sheetFormatPr defaultRowHeight="12.75"/>
  <cols>
    <col min="1" max="1" width="108.85546875" customWidth="1"/>
    <col min="2" max="2" width="18.7109375" customWidth="1"/>
    <col min="3" max="3" width="18" customWidth="1"/>
    <col min="7" max="7" width="27" customWidth="1"/>
    <col min="15" max="15" width="11.140625" customWidth="1"/>
    <col min="16" max="16" width="18.5703125" customWidth="1"/>
  </cols>
  <sheetData>
    <row r="1" spans="1:20">
      <c r="A1" s="1" t="s">
        <v>0</v>
      </c>
      <c r="B1" s="2"/>
      <c r="C1" s="2"/>
      <c r="D1" s="2"/>
      <c r="E1" s="2"/>
      <c r="F1" s="2"/>
      <c r="G1" s="2"/>
      <c r="H1" s="3"/>
      <c r="I1" s="4"/>
      <c r="J1" s="4"/>
      <c r="K1" s="4"/>
      <c r="L1" s="4"/>
      <c r="M1" s="4"/>
      <c r="N1" s="5"/>
      <c r="O1" s="6"/>
      <c r="P1" s="5"/>
    </row>
    <row r="2" spans="1:20">
      <c r="A2" s="8" t="s">
        <v>1</v>
      </c>
      <c r="B2" s="3"/>
      <c r="C2" s="3"/>
      <c r="D2" s="3"/>
      <c r="E2" s="3"/>
      <c r="F2" s="3"/>
      <c r="G2" s="3"/>
      <c r="H2" s="3"/>
      <c r="I2" s="4"/>
      <c r="J2" s="4"/>
      <c r="K2" s="4"/>
      <c r="L2" s="4"/>
      <c r="M2" s="4"/>
      <c r="N2" s="5"/>
      <c r="O2" s="5"/>
      <c r="P2" s="5"/>
    </row>
    <row r="3" spans="1:20">
      <c r="A3" s="8" t="s">
        <v>2</v>
      </c>
      <c r="B3" s="7">
        <v>2012</v>
      </c>
      <c r="C3" s="8"/>
      <c r="D3" s="7"/>
      <c r="E3" s="7"/>
      <c r="F3" s="7"/>
      <c r="G3" s="7"/>
      <c r="H3" s="7"/>
      <c r="I3" s="7"/>
      <c r="J3" s="9"/>
      <c r="K3" s="10"/>
      <c r="L3" s="7"/>
      <c r="M3" s="7"/>
      <c r="N3" s="7"/>
      <c r="O3" s="7"/>
      <c r="P3" s="7"/>
    </row>
    <row r="4" spans="1:20">
      <c r="A4" s="7"/>
      <c r="B4" s="7"/>
      <c r="C4" s="7"/>
      <c r="D4" s="7"/>
      <c r="E4" s="7"/>
      <c r="F4" s="7"/>
      <c r="G4" s="7"/>
      <c r="H4" s="7"/>
      <c r="I4" s="7"/>
      <c r="J4" s="7"/>
      <c r="K4" s="7"/>
      <c r="L4" s="7"/>
      <c r="M4" s="7"/>
      <c r="N4" s="7"/>
      <c r="O4" s="7"/>
      <c r="P4" s="7"/>
    </row>
    <row r="5" spans="1:20">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20">
      <c r="A6" s="12" t="s">
        <v>3</v>
      </c>
      <c r="B6" s="13"/>
      <c r="C6" s="13"/>
      <c r="D6" s="13"/>
      <c r="E6" s="13"/>
      <c r="F6" s="13"/>
      <c r="G6" s="14"/>
      <c r="H6" s="15"/>
      <c r="I6" s="428" t="s">
        <v>4</v>
      </c>
      <c r="J6" s="429"/>
      <c r="K6" s="429"/>
      <c r="L6" s="429"/>
      <c r="M6" s="429"/>
      <c r="N6" s="430"/>
      <c r="O6" s="431" t="s">
        <v>5</v>
      </c>
      <c r="P6" s="432"/>
      <c r="Q6" s="83" t="s">
        <v>153</v>
      </c>
      <c r="R6" s="433" t="s">
        <v>154</v>
      </c>
      <c r="S6" s="433"/>
      <c r="T6" s="433"/>
    </row>
    <row r="7" spans="1:20"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84" t="s">
        <v>155</v>
      </c>
      <c r="R7" s="85" t="s">
        <v>156</v>
      </c>
      <c r="S7" s="85" t="s">
        <v>157</v>
      </c>
      <c r="T7" s="85" t="s">
        <v>158</v>
      </c>
    </row>
    <row r="8" spans="1:20">
      <c r="A8" t="str">
        <f>CONCATENATE(Segmented!B62," + ",Segmented!A62)</f>
        <v>HVAC Upgrade - Heat Pump Upgrade to 9.0 HSPF/14 SEER + HZ1CZ1</v>
      </c>
      <c r="B8" t="str">
        <f>Segmented!C62</f>
        <v>Heating Savings</v>
      </c>
      <c r="C8">
        <f>Segmented!D62</f>
        <v>65.181045390244577</v>
      </c>
      <c r="D8">
        <f>Segmented!E62</f>
        <v>15</v>
      </c>
      <c r="E8">
        <f>Segmented!F62</f>
        <v>80.823411921055197</v>
      </c>
      <c r="F8">
        <f>Segmented!G62</f>
        <v>0</v>
      </c>
      <c r="G8" t="str">
        <f>Segmented!H62</f>
        <v>R-All-HVAC-ASHP-All-All-E</v>
      </c>
      <c r="H8">
        <f>Segmented!I62</f>
        <v>0.45750420921540558</v>
      </c>
      <c r="I8">
        <f>Segmented!J62</f>
        <v>0</v>
      </c>
      <c r="J8">
        <f>Segmented!K62</f>
        <v>0</v>
      </c>
      <c r="K8">
        <f>Segmented!L62</f>
        <v>0</v>
      </c>
      <c r="L8">
        <f>Segmented!M62</f>
        <v>0</v>
      </c>
      <c r="M8">
        <f>Segmented!N62</f>
        <v>0</v>
      </c>
      <c r="N8">
        <f>Segmented!O62</f>
        <v>0</v>
      </c>
      <c r="O8">
        <f>Segmented!P62</f>
        <v>0</v>
      </c>
      <c r="Q8" t="s">
        <v>415</v>
      </c>
    </row>
    <row r="9" spans="1:20">
      <c r="A9" t="str">
        <f>CONCATENATE(Segmented!B63," + ",Segmented!A63)</f>
        <v>HVAC Upgrade - Heat Pump Upgrade to 9.0 HSPF/14 SEER + HZ1CZ23</v>
      </c>
      <c r="B9" t="str">
        <f>Segmented!C63</f>
        <v>Heating Savings</v>
      </c>
      <c r="C9">
        <f>Segmented!D63</f>
        <v>65.181045390244563</v>
      </c>
      <c r="D9">
        <f>Segmented!E63</f>
        <v>15</v>
      </c>
      <c r="E9">
        <f>Segmented!F63</f>
        <v>80.823411921055182</v>
      </c>
      <c r="F9">
        <f>Segmented!G63</f>
        <v>0</v>
      </c>
      <c r="G9" t="str">
        <f>Segmented!H63</f>
        <v>R-All-HVAC-ASHP-All-All-E</v>
      </c>
      <c r="H9">
        <f>Segmented!I63</f>
        <v>0.45750420921540547</v>
      </c>
      <c r="I9">
        <f>Segmented!J63</f>
        <v>0</v>
      </c>
      <c r="J9">
        <f>Segmented!K63</f>
        <v>0</v>
      </c>
      <c r="K9">
        <f>Segmented!L63</f>
        <v>0</v>
      </c>
      <c r="L9">
        <f>Segmented!M63</f>
        <v>0</v>
      </c>
      <c r="M9">
        <f>Segmented!N63</f>
        <v>0</v>
      </c>
      <c r="N9">
        <f>Segmented!O63</f>
        <v>0</v>
      </c>
      <c r="O9">
        <f>Segmented!P63</f>
        <v>0</v>
      </c>
      <c r="Q9" t="s">
        <v>415</v>
      </c>
    </row>
    <row r="10" spans="1:20">
      <c r="A10" t="str">
        <f>CONCATENATE(Segmented!B64," + ",Segmented!A64)</f>
        <v>HVAC Upgrade - Heat Pump Upgrade to 9.0 HSPF/14 SEER + HZ23CZ1</v>
      </c>
      <c r="B10" t="str">
        <f>Segmented!C64</f>
        <v>Heating Savings</v>
      </c>
      <c r="C10">
        <f>Segmented!D64</f>
        <v>11.814258315358275</v>
      </c>
      <c r="D10">
        <f>Segmented!E64</f>
        <v>15</v>
      </c>
      <c r="E10">
        <f>Segmented!F64</f>
        <v>80.823411921055197</v>
      </c>
      <c r="F10">
        <f>Segmented!G64</f>
        <v>0</v>
      </c>
      <c r="G10" t="str">
        <f>Segmented!H64</f>
        <v>R-All-HVAC-ASHP-All-All-E</v>
      </c>
      <c r="H10">
        <f>Segmented!I64</f>
        <v>0.18815471296362599</v>
      </c>
      <c r="I10">
        <f>Segmented!J64</f>
        <v>0</v>
      </c>
      <c r="J10">
        <f>Segmented!K64</f>
        <v>0</v>
      </c>
      <c r="K10">
        <f>Segmented!L64</f>
        <v>0</v>
      </c>
      <c r="L10">
        <f>Segmented!M64</f>
        <v>0</v>
      </c>
      <c r="M10">
        <f>Segmented!N64</f>
        <v>0</v>
      </c>
      <c r="N10">
        <f>Segmented!O64</f>
        <v>0</v>
      </c>
      <c r="O10">
        <f>Segmented!P64</f>
        <v>0</v>
      </c>
      <c r="Q10" t="s">
        <v>415</v>
      </c>
    </row>
    <row r="11" spans="1:20">
      <c r="A11" t="str">
        <f>CONCATENATE(Segmented!B65," + ",Segmented!A65)</f>
        <v>HVAC Upgrade - Heat Pump Upgrade to 9.0 HSPF/14 SEER + HZ23CZ23</v>
      </c>
      <c r="B11" t="str">
        <f>Segmented!C65</f>
        <v>Heating Savings</v>
      </c>
      <c r="C11">
        <f>Segmented!D65</f>
        <v>15.018095435263275</v>
      </c>
      <c r="D11">
        <f>Segmented!E65</f>
        <v>15</v>
      </c>
      <c r="E11">
        <f>Segmented!F65</f>
        <v>80.823411921055197</v>
      </c>
      <c r="F11">
        <f>Segmented!G65</f>
        <v>0</v>
      </c>
      <c r="G11" t="str">
        <f>Segmented!H65</f>
        <v>R-All-HVAC-ASHP-All-All-E</v>
      </c>
      <c r="H11">
        <f>Segmented!I65</f>
        <v>0.23917924938283444</v>
      </c>
      <c r="I11">
        <f>Segmented!J65</f>
        <v>0</v>
      </c>
      <c r="J11">
        <f>Segmented!K65</f>
        <v>0</v>
      </c>
      <c r="K11">
        <f>Segmented!L65</f>
        <v>0</v>
      </c>
      <c r="L11">
        <f>Segmented!M65</f>
        <v>0</v>
      </c>
      <c r="M11">
        <f>Segmented!N65</f>
        <v>0</v>
      </c>
      <c r="N11">
        <f>Segmented!O65</f>
        <v>0</v>
      </c>
      <c r="O11">
        <f>Segmented!P65</f>
        <v>0</v>
      </c>
      <c r="Q11" t="s">
        <v>415</v>
      </c>
    </row>
    <row r="12" spans="1:20">
      <c r="A12" t="str">
        <f>CONCATENATE(Segmented!B66," + ",Segmented!A66)</f>
        <v>HVAC Conversion - FAF to ASHP 8.5 HSPF/14SEER + HZ1CZ1</v>
      </c>
      <c r="B12" t="str">
        <f>Segmented!C66</f>
        <v>Heating Savings</v>
      </c>
      <c r="C12">
        <f>Segmented!D66</f>
        <v>2836.8798112621266</v>
      </c>
      <c r="D12">
        <f>Segmented!E66</f>
        <v>15</v>
      </c>
      <c r="E12">
        <f>Segmented!F66</f>
        <v>4584.6408912905727</v>
      </c>
      <c r="F12">
        <f>Segmented!G66</f>
        <v>0</v>
      </c>
      <c r="G12" t="str">
        <f>Segmented!H66</f>
        <v>R-All-HVAC-ASHP-All-All-E</v>
      </c>
      <c r="H12">
        <f>Segmented!I66</f>
        <v>19.658717303869476</v>
      </c>
      <c r="I12">
        <f>Segmented!J66</f>
        <v>0</v>
      </c>
      <c r="J12">
        <f>Segmented!K66</f>
        <v>0</v>
      </c>
      <c r="K12">
        <f>Segmented!L66</f>
        <v>0</v>
      </c>
      <c r="L12">
        <f>Segmented!M66</f>
        <v>0</v>
      </c>
      <c r="M12">
        <f>Segmented!N66</f>
        <v>0</v>
      </c>
      <c r="N12">
        <f>Segmented!O66</f>
        <v>0</v>
      </c>
      <c r="O12">
        <f>Segmented!P66</f>
        <v>0</v>
      </c>
      <c r="Q12" t="s">
        <v>415</v>
      </c>
    </row>
    <row r="13" spans="1:20">
      <c r="A13" t="str">
        <f>CONCATENATE(Segmented!B67," + ",Segmented!A67)</f>
        <v>HVAC Conversion - FAF to ASHP 8.5 HSPF/14SEER + HZ1CZ23</v>
      </c>
      <c r="B13" t="str">
        <f>Segmented!C67</f>
        <v>Heating Savings</v>
      </c>
      <c r="C13">
        <f>Segmented!D67</f>
        <v>2836.8798112621262</v>
      </c>
      <c r="D13">
        <f>Segmented!E67</f>
        <v>15</v>
      </c>
      <c r="E13">
        <f>Segmented!F67</f>
        <v>4141.1588062564861</v>
      </c>
      <c r="F13">
        <f>Segmented!G67</f>
        <v>0</v>
      </c>
      <c r="G13" t="str">
        <f>Segmented!H67</f>
        <v>R-All-HVAC-ASHP-All-All-E</v>
      </c>
      <c r="H13">
        <f>Segmented!I67</f>
        <v>19.658717303869473</v>
      </c>
      <c r="I13">
        <f>Segmented!J67</f>
        <v>0</v>
      </c>
      <c r="J13">
        <f>Segmented!K67</f>
        <v>0</v>
      </c>
      <c r="K13">
        <f>Segmented!L67</f>
        <v>0</v>
      </c>
      <c r="L13">
        <f>Segmented!M67</f>
        <v>0</v>
      </c>
      <c r="M13">
        <f>Segmented!N67</f>
        <v>0</v>
      </c>
      <c r="N13">
        <f>Segmented!O67</f>
        <v>0</v>
      </c>
      <c r="O13">
        <f>Segmented!P67</f>
        <v>0</v>
      </c>
      <c r="Q13" t="s">
        <v>415</v>
      </c>
    </row>
    <row r="14" spans="1:20">
      <c r="A14" t="str">
        <f>CONCATENATE(Segmented!B68," + ",Segmented!A68)</f>
        <v>HVAC Conversion - FAF to ASHP 8.5 HSPF/14SEER + HZ23CZ1</v>
      </c>
      <c r="B14" t="str">
        <f>Segmented!C68</f>
        <v>Heating Savings</v>
      </c>
      <c r="C14">
        <f>Segmented!D68</f>
        <v>3060.0152576873525</v>
      </c>
      <c r="D14">
        <f>Segmented!E68</f>
        <v>15</v>
      </c>
      <c r="E14">
        <f>Segmented!F68</f>
        <v>4602.7068363144172</v>
      </c>
      <c r="F14">
        <f>Segmented!G68</f>
        <v>0</v>
      </c>
      <c r="G14" t="str">
        <f>Segmented!H68</f>
        <v>R-All-HVAC-ASHP-All-All-E</v>
      </c>
      <c r="H14">
        <f>Segmented!I68</f>
        <v>48.734019276183375</v>
      </c>
      <c r="I14">
        <f>Segmented!J68</f>
        <v>0</v>
      </c>
      <c r="J14">
        <f>Segmented!K68</f>
        <v>0</v>
      </c>
      <c r="K14">
        <f>Segmented!L68</f>
        <v>0</v>
      </c>
      <c r="L14">
        <f>Segmented!M68</f>
        <v>0</v>
      </c>
      <c r="M14">
        <f>Segmented!N68</f>
        <v>0</v>
      </c>
      <c r="N14">
        <f>Segmented!O68</f>
        <v>0</v>
      </c>
      <c r="O14">
        <f>Segmented!P68</f>
        <v>0</v>
      </c>
      <c r="Q14" t="s">
        <v>415</v>
      </c>
    </row>
    <row r="15" spans="1:20">
      <c r="A15" t="str">
        <f>CONCATENATE(Segmented!B69," + ",Segmented!A69)</f>
        <v>HVAC Conversion - FAF to ASHP 8.5 HSPF/14SEER + HZ23CZ23</v>
      </c>
      <c r="B15" t="str">
        <f>Segmented!C69</f>
        <v>Heating Savings</v>
      </c>
      <c r="C15">
        <f>Segmented!D69</f>
        <v>2810.2890719799593</v>
      </c>
      <c r="D15">
        <f>Segmented!E69</f>
        <v>15</v>
      </c>
      <c r="E15">
        <f>Segmented!F69</f>
        <v>4164.7256865629088</v>
      </c>
      <c r="F15">
        <f>Segmented!G69</f>
        <v>0</v>
      </c>
      <c r="G15" t="str">
        <f>Segmented!H69</f>
        <v>R-All-HVAC-ASHP-All-All-E</v>
      </c>
      <c r="H15">
        <f>Segmented!I69</f>
        <v>44.756862391929914</v>
      </c>
      <c r="I15">
        <f>Segmented!J69</f>
        <v>0</v>
      </c>
      <c r="J15">
        <f>Segmented!K69</f>
        <v>0</v>
      </c>
      <c r="K15">
        <f>Segmented!L69</f>
        <v>0</v>
      </c>
      <c r="L15">
        <f>Segmented!M69</f>
        <v>0</v>
      </c>
      <c r="M15">
        <f>Segmented!N69</f>
        <v>0</v>
      </c>
      <c r="N15">
        <f>Segmented!O69</f>
        <v>0</v>
      </c>
      <c r="O15">
        <f>Segmented!P69</f>
        <v>0</v>
      </c>
      <c r="Q15" t="s">
        <v>415</v>
      </c>
    </row>
    <row r="16" spans="1:20">
      <c r="A16" t="str">
        <f>CONCATENATE(Segmented!B70," + ",Segmented!A70)</f>
        <v>HVAC Conversion - FAF w/CAC to ASHP 8.5 HSPF/14SEER + HZ1</v>
      </c>
      <c r="B16" t="str">
        <f>Segmented!C70</f>
        <v>Heating Savings</v>
      </c>
      <c r="C16">
        <f>Segmented!D70</f>
        <v>2836.8798112621266</v>
      </c>
      <c r="D16">
        <f>Segmented!E70</f>
        <v>15</v>
      </c>
      <c r="E16">
        <f>Segmented!F70</f>
        <v>3825.4486000387583</v>
      </c>
      <c r="F16">
        <f>Segmented!G70</f>
        <v>0</v>
      </c>
      <c r="G16" t="str">
        <f>Segmented!H70</f>
        <v>R-All-HVAC-ASHP-All-All-E</v>
      </c>
      <c r="H16">
        <f>Segmented!I70</f>
        <v>19.658717303869476</v>
      </c>
      <c r="I16">
        <f>Segmented!J70</f>
        <v>0</v>
      </c>
      <c r="J16">
        <f>Segmented!K70</f>
        <v>0</v>
      </c>
      <c r="K16">
        <f>Segmented!L70</f>
        <v>0</v>
      </c>
      <c r="L16">
        <f>Segmented!M70</f>
        <v>0</v>
      </c>
      <c r="M16">
        <f>Segmented!N70</f>
        <v>0</v>
      </c>
      <c r="N16">
        <f>Segmented!O70</f>
        <v>0</v>
      </c>
      <c r="O16">
        <f>Segmented!P70</f>
        <v>0</v>
      </c>
      <c r="Q16" t="s">
        <v>415</v>
      </c>
    </row>
    <row r="17" spans="1:131">
      <c r="A17" t="str">
        <f>CONCATENATE(Segmented!B71," + ",Segmented!A71)</f>
        <v>HVAC Conversion - FAF w/CAC to ASHP 8.5 HSPF/14SEER + HZ23</v>
      </c>
      <c r="B17" t="str">
        <f>Segmented!C71</f>
        <v>Heating Savings</v>
      </c>
      <c r="C17">
        <f>Segmented!D71</f>
        <v>2952.1947735276617</v>
      </c>
      <c r="D17">
        <f>Segmented!E71</f>
        <v>15</v>
      </c>
      <c r="E17">
        <f>Segmented!F71</f>
        <v>3836.906106653078</v>
      </c>
      <c r="F17">
        <f>Segmented!G71</f>
        <v>0</v>
      </c>
      <c r="G17" t="str">
        <f>Segmented!H71</f>
        <v>R-All-HVAC-ASHP-All-All-E</v>
      </c>
      <c r="H17">
        <f>Segmented!I71</f>
        <v>47.016862624691058</v>
      </c>
      <c r="I17">
        <f>Segmented!J71</f>
        <v>0</v>
      </c>
      <c r="J17">
        <f>Segmented!K71</f>
        <v>0</v>
      </c>
      <c r="K17">
        <f>Segmented!L71</f>
        <v>0</v>
      </c>
      <c r="L17">
        <f>Segmented!M71</f>
        <v>0</v>
      </c>
      <c r="M17">
        <f>Segmented!N71</f>
        <v>0</v>
      </c>
      <c r="N17">
        <f>Segmented!O71</f>
        <v>0</v>
      </c>
      <c r="O17">
        <f>Segmented!P71</f>
        <v>0</v>
      </c>
      <c r="Q17" t="s">
        <v>415</v>
      </c>
    </row>
    <row r="18" spans="1:131">
      <c r="A18" t="str">
        <f>CONCATENATE(Segmented!B72," + ",Segmented!A72)</f>
        <v>HVAC Upgrade - Heat Pump Upgrade to 9.0 HSPF/14 SEER + HZ1CZ1</v>
      </c>
      <c r="B18" t="str">
        <f>Segmented!C72</f>
        <v>Cooling Savings</v>
      </c>
      <c r="C18">
        <f>Segmented!D72</f>
        <v>0.1967546488120081</v>
      </c>
      <c r="D18">
        <f>Segmented!E72</f>
        <v>15</v>
      </c>
      <c r="E18">
        <f>Segmented!F72</f>
        <v>0</v>
      </c>
      <c r="F18">
        <f>Segmented!G72</f>
        <v>0</v>
      </c>
      <c r="G18" t="str">
        <f>Segmented!H72</f>
        <v>R-All-HVAC-CAC-All-All-E</v>
      </c>
      <c r="H18">
        <f>Segmented!I72</f>
        <v>0</v>
      </c>
      <c r="I18">
        <f>Segmented!J72</f>
        <v>0</v>
      </c>
      <c r="J18">
        <f>Segmented!K72</f>
        <v>0</v>
      </c>
      <c r="K18">
        <f>Segmented!L72</f>
        <v>0</v>
      </c>
      <c r="L18">
        <f>Segmented!M72</f>
        <v>0</v>
      </c>
      <c r="M18">
        <f>Segmented!N72</f>
        <v>0</v>
      </c>
      <c r="N18">
        <f>Segmented!O72</f>
        <v>0</v>
      </c>
      <c r="O18">
        <f>Segmented!P72</f>
        <v>0</v>
      </c>
      <c r="Q18" t="s">
        <v>415</v>
      </c>
    </row>
    <row r="19" spans="1:131">
      <c r="A19" t="str">
        <f>CONCATENATE(Segmented!B73," + ",Segmented!A73)</f>
        <v>HVAC Upgrade - Heat Pump Upgrade to 9.0 HSPF/14 SEER + HZ1CZ23</v>
      </c>
      <c r="B19" t="str">
        <f>Segmented!C73</f>
        <v>Cooling Savings</v>
      </c>
      <c r="C19">
        <f>Segmented!D73</f>
        <v>0.91540860783960931</v>
      </c>
      <c r="D19">
        <f>Segmented!E73</f>
        <v>15</v>
      </c>
      <c r="E19">
        <f>Segmented!F73</f>
        <v>0</v>
      </c>
      <c r="F19">
        <f>Segmented!G73</f>
        <v>0</v>
      </c>
      <c r="G19" t="str">
        <f>Segmented!H73</f>
        <v>R-All-HVAC-CAC-All-All-E</v>
      </c>
      <c r="H19">
        <f>Segmented!I73</f>
        <v>0</v>
      </c>
      <c r="I19">
        <f>Segmented!J73</f>
        <v>0</v>
      </c>
      <c r="J19">
        <f>Segmented!K73</f>
        <v>0</v>
      </c>
      <c r="K19">
        <f>Segmented!L73</f>
        <v>0</v>
      </c>
      <c r="L19">
        <f>Segmented!M73</f>
        <v>0</v>
      </c>
      <c r="M19">
        <f>Segmented!N73</f>
        <v>0</v>
      </c>
      <c r="N19">
        <f>Segmented!O73</f>
        <v>0</v>
      </c>
      <c r="O19">
        <f>Segmented!P73</f>
        <v>0</v>
      </c>
      <c r="Q19" t="s">
        <v>415</v>
      </c>
    </row>
    <row r="20" spans="1:131">
      <c r="A20" t="str">
        <f>CONCATENATE(Segmented!B74," + ",Segmented!A74)</f>
        <v>HVAC Upgrade - Heat Pump Upgrade to 9.0 HSPF/14 SEER + HZ23CZ1</v>
      </c>
      <c r="B20" t="str">
        <f>Segmented!C74</f>
        <v>Cooling Savings</v>
      </c>
      <c r="C20">
        <f>Segmented!D74</f>
        <v>0.1967546488120081</v>
      </c>
      <c r="D20">
        <f>Segmented!E74</f>
        <v>15</v>
      </c>
      <c r="E20">
        <f>Segmented!F74</f>
        <v>0</v>
      </c>
      <c r="F20">
        <f>Segmented!G74</f>
        <v>0</v>
      </c>
      <c r="G20" t="str">
        <f>Segmented!H74</f>
        <v>R-All-HVAC-CAC-All-All-E</v>
      </c>
      <c r="H20">
        <f>Segmented!I74</f>
        <v>0</v>
      </c>
      <c r="I20">
        <f>Segmented!J74</f>
        <v>0</v>
      </c>
      <c r="J20">
        <f>Segmented!K74</f>
        <v>0</v>
      </c>
      <c r="K20">
        <f>Segmented!L74</f>
        <v>0</v>
      </c>
      <c r="L20">
        <f>Segmented!M74</f>
        <v>0</v>
      </c>
      <c r="M20">
        <f>Segmented!N74</f>
        <v>0</v>
      </c>
      <c r="N20">
        <f>Segmented!O74</f>
        <v>0</v>
      </c>
      <c r="O20">
        <f>Segmented!P74</f>
        <v>0</v>
      </c>
      <c r="Q20" t="s">
        <v>415</v>
      </c>
    </row>
    <row r="21" spans="1:131">
      <c r="A21" t="str">
        <f>CONCATENATE(Segmented!B75," + ",Segmented!A75)</f>
        <v>HVAC Upgrade - Heat Pump Upgrade to 9.0 HSPF/14 SEER + HZ23CZ23</v>
      </c>
      <c r="B21" t="str">
        <f>Segmented!C75</f>
        <v>Cooling Savings</v>
      </c>
      <c r="C21">
        <f>Segmented!D75</f>
        <v>0.88890319818572427</v>
      </c>
      <c r="D21">
        <f>Segmented!E75</f>
        <v>15</v>
      </c>
      <c r="E21">
        <f>Segmented!F75</f>
        <v>0</v>
      </c>
      <c r="F21">
        <f>Segmented!G75</f>
        <v>0</v>
      </c>
      <c r="G21" t="str">
        <f>Segmented!H75</f>
        <v>R-All-HVAC-CAC-All-All-E</v>
      </c>
      <c r="H21">
        <f>Segmented!I75</f>
        <v>0</v>
      </c>
      <c r="I21">
        <f>Segmented!J75</f>
        <v>0</v>
      </c>
      <c r="J21">
        <f>Segmented!K75</f>
        <v>0</v>
      </c>
      <c r="K21">
        <f>Segmented!L75</f>
        <v>0</v>
      </c>
      <c r="L21">
        <f>Segmented!M75</f>
        <v>0</v>
      </c>
      <c r="M21">
        <f>Segmented!N75</f>
        <v>0</v>
      </c>
      <c r="N21">
        <f>Segmented!O75</f>
        <v>0</v>
      </c>
      <c r="O21">
        <f>Segmented!P75</f>
        <v>0</v>
      </c>
      <c r="Q21" t="s">
        <v>415</v>
      </c>
    </row>
    <row r="22" spans="1:131">
      <c r="A22" t="str">
        <f>CONCATENATE(Segmented!B76," + ",Segmented!A76)</f>
        <v>HVAC Conversion - FAF to ASHP 8.5 HSPF/14SEER + HZ1CZ1</v>
      </c>
      <c r="B22" t="str">
        <f>Segmented!C76</f>
        <v>Cooling Savings</v>
      </c>
      <c r="C22">
        <f>Segmented!D76</f>
        <v>-274.74426147829428</v>
      </c>
      <c r="D22">
        <f>Segmented!E76</f>
        <v>15</v>
      </c>
      <c r="E22">
        <f>Segmented!F76</f>
        <v>0</v>
      </c>
      <c r="F22">
        <f>Segmented!G76</f>
        <v>0</v>
      </c>
      <c r="G22" t="str">
        <f>Segmented!H76</f>
        <v>R-All-HVAC-CAC-All-All-E</v>
      </c>
      <c r="H22">
        <f>Segmented!I76</f>
        <v>22.361695540843087</v>
      </c>
      <c r="I22">
        <f>Segmented!J76</f>
        <v>0</v>
      </c>
      <c r="J22">
        <f>Segmented!K76</f>
        <v>0</v>
      </c>
      <c r="K22">
        <f>Segmented!L76</f>
        <v>0</v>
      </c>
      <c r="L22">
        <f>Segmented!M76</f>
        <v>0</v>
      </c>
      <c r="M22">
        <f>Segmented!N76</f>
        <v>0</v>
      </c>
      <c r="N22">
        <f>Segmented!O76</f>
        <v>0</v>
      </c>
      <c r="O22">
        <f>Segmented!P76</f>
        <v>0</v>
      </c>
      <c r="Q22" t="s">
        <v>415</v>
      </c>
    </row>
    <row r="23" spans="1:131">
      <c r="A23" t="str">
        <f>CONCATENATE(Segmented!B77," + ",Segmented!A77)</f>
        <v>HVAC Conversion - FAF to ASHP 8.5 HSPF/14SEER + HZ1CZ23</v>
      </c>
      <c r="B23" t="str">
        <f>Segmented!C77</f>
        <v>Cooling Savings</v>
      </c>
      <c r="C23">
        <f>Segmented!D77</f>
        <v>-490.27934350097473</v>
      </c>
      <c r="D23">
        <f>Segmented!E77</f>
        <v>15</v>
      </c>
      <c r="E23">
        <f>Segmented!F77</f>
        <v>0</v>
      </c>
      <c r="F23">
        <f>Segmented!G77</f>
        <v>0</v>
      </c>
      <c r="G23" t="str">
        <f>Segmented!H77</f>
        <v>R-All-HVAC-CAC-All-All-E</v>
      </c>
      <c r="H23">
        <f>Segmented!I77</f>
        <v>39.904299912736754</v>
      </c>
      <c r="I23">
        <f>Segmented!J77</f>
        <v>0</v>
      </c>
      <c r="J23">
        <f>Segmented!K77</f>
        <v>0</v>
      </c>
      <c r="K23">
        <f>Segmented!L77</f>
        <v>0</v>
      </c>
      <c r="L23">
        <f>Segmented!M77</f>
        <v>0</v>
      </c>
      <c r="M23">
        <f>Segmented!N77</f>
        <v>0</v>
      </c>
      <c r="N23">
        <f>Segmented!O77</f>
        <v>0</v>
      </c>
      <c r="O23">
        <f>Segmented!P77</f>
        <v>0</v>
      </c>
      <c r="Q23" t="s">
        <v>415</v>
      </c>
    </row>
    <row r="24" spans="1:131">
      <c r="A24" t="str">
        <f>CONCATENATE(Segmented!B78," + ",Segmented!A78)</f>
        <v>HVAC Conversion - FAF to ASHP 8.5 HSPF/14SEER + HZ23CZ1</v>
      </c>
      <c r="B24" t="str">
        <f>Segmented!C78</f>
        <v>Cooling Savings</v>
      </c>
      <c r="C24">
        <f>Segmented!D78</f>
        <v>-274.74426147829433</v>
      </c>
      <c r="D24">
        <f>Segmented!E78</f>
        <v>15</v>
      </c>
      <c r="E24">
        <f>Segmented!F78</f>
        <v>0</v>
      </c>
      <c r="F24">
        <f>Segmented!G78</f>
        <v>0</v>
      </c>
      <c r="G24" t="str">
        <f>Segmented!H78</f>
        <v>R-All-HVAC-CAC-All-All-E</v>
      </c>
      <c r="H24">
        <f>Segmented!I78</f>
        <v>22.361695540843087</v>
      </c>
      <c r="I24">
        <f>Segmented!J78</f>
        <v>0</v>
      </c>
      <c r="J24">
        <f>Segmented!K78</f>
        <v>0</v>
      </c>
      <c r="K24">
        <f>Segmented!L78</f>
        <v>0</v>
      </c>
      <c r="L24">
        <f>Segmented!M78</f>
        <v>0</v>
      </c>
      <c r="M24">
        <f>Segmented!N78</f>
        <v>0</v>
      </c>
      <c r="N24">
        <f>Segmented!O78</f>
        <v>0</v>
      </c>
      <c r="O24">
        <f>Segmented!P78</f>
        <v>0</v>
      </c>
      <c r="Q24" t="s">
        <v>415</v>
      </c>
    </row>
    <row r="25" spans="1:131">
      <c r="A25" t="str">
        <f>CONCATENATE(Segmented!B79," + ",Segmented!A79)</f>
        <v>HVAC Conversion - FAF to ASHP 8.5 HSPF/14SEER + HZ23CZ23</v>
      </c>
      <c r="B25" t="str">
        <f>Segmented!C79</f>
        <v>Cooling Savings</v>
      </c>
      <c r="C25">
        <f>Segmented!D79</f>
        <v>-483.40495741005685</v>
      </c>
      <c r="D25">
        <f>Segmented!E79</f>
        <v>15</v>
      </c>
      <c r="E25">
        <f>Segmented!F79</f>
        <v>0</v>
      </c>
      <c r="F25">
        <f>Segmented!G79</f>
        <v>0</v>
      </c>
      <c r="G25" t="str">
        <f>Segmented!H79</f>
        <v>R-All-HVAC-CAC-All-All-E</v>
      </c>
      <c r="H25">
        <f>Segmented!I79</f>
        <v>39.344787120847357</v>
      </c>
      <c r="I25">
        <f>Segmented!J79</f>
        <v>0</v>
      </c>
      <c r="J25">
        <f>Segmented!K79</f>
        <v>0</v>
      </c>
      <c r="K25">
        <f>Segmented!L79</f>
        <v>0</v>
      </c>
      <c r="L25">
        <f>Segmented!M79</f>
        <v>0</v>
      </c>
      <c r="M25">
        <f>Segmented!N79</f>
        <v>0</v>
      </c>
      <c r="N25">
        <f>Segmented!O79</f>
        <v>0</v>
      </c>
      <c r="O25">
        <f>Segmented!P79</f>
        <v>0</v>
      </c>
      <c r="Q25" t="s">
        <v>415</v>
      </c>
    </row>
    <row r="28" spans="1: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c r="A29" s="90" t="s">
        <v>161</v>
      </c>
      <c r="B29" s="91"/>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t="s">
        <v>162</v>
      </c>
      <c r="B30" s="7" t="s">
        <v>163</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c r="A31" s="7" t="s">
        <v>164</v>
      </c>
      <c r="B31" s="7" t="s">
        <v>699</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ht="13.5" thickBot="1">
      <c r="A33" s="27" t="s">
        <v>165</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28"/>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c r="A34" s="7"/>
      <c r="B34" s="93" t="s">
        <v>166</v>
      </c>
      <c r="C34" s="94"/>
      <c r="D34" s="94" t="s">
        <v>166</v>
      </c>
      <c r="E34" s="95"/>
      <c r="F34" s="7"/>
      <c r="G34" s="93" t="s">
        <v>167</v>
      </c>
      <c r="H34" s="94"/>
      <c r="I34" s="94"/>
      <c r="J34" s="94"/>
      <c r="K34" s="94"/>
      <c r="L34" s="94"/>
      <c r="M34" s="94"/>
      <c r="N34" s="94"/>
      <c r="O34" s="95"/>
      <c r="P34" s="7"/>
      <c r="Q34" s="93" t="s">
        <v>168</v>
      </c>
      <c r="R34" s="94"/>
      <c r="S34" s="94"/>
      <c r="T34" s="94"/>
      <c r="U34" s="95"/>
      <c r="V34" s="7"/>
      <c r="W34" s="93" t="s">
        <v>169</v>
      </c>
      <c r="X34" s="95"/>
      <c r="Y34" s="7"/>
      <c r="Z34" s="93" t="s">
        <v>170</v>
      </c>
      <c r="AA34" s="94"/>
      <c r="AB34" s="95"/>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c r="B35" s="96" t="s">
        <v>171</v>
      </c>
      <c r="C35" s="97" t="s">
        <v>172</v>
      </c>
      <c r="D35" s="97" t="s">
        <v>171</v>
      </c>
      <c r="E35" s="98" t="s">
        <v>172</v>
      </c>
      <c r="F35" s="7"/>
      <c r="G35" s="96" t="s">
        <v>173</v>
      </c>
      <c r="H35" s="97" t="s">
        <v>417</v>
      </c>
      <c r="I35" s="97"/>
      <c r="J35" s="97"/>
      <c r="K35" s="97" t="s">
        <v>174</v>
      </c>
      <c r="L35" s="97"/>
      <c r="M35" s="97"/>
      <c r="N35" s="97"/>
      <c r="O35" s="98"/>
      <c r="P35" s="7"/>
      <c r="Q35" s="96"/>
      <c r="R35" s="97" t="s">
        <v>175</v>
      </c>
      <c r="S35" s="97" t="s">
        <v>176</v>
      </c>
      <c r="T35" s="97" t="s">
        <v>177</v>
      </c>
      <c r="U35" s="98" t="s">
        <v>178</v>
      </c>
      <c r="V35" s="7"/>
      <c r="W35" s="96" t="s">
        <v>179</v>
      </c>
      <c r="X35" s="98">
        <v>20</v>
      </c>
      <c r="Y35" s="7"/>
      <c r="Z35" s="96"/>
      <c r="AA35" s="97" t="s">
        <v>172</v>
      </c>
      <c r="AB35" s="98" t="s">
        <v>180</v>
      </c>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c r="A36" s="7"/>
      <c r="B36" s="96" t="s">
        <v>181</v>
      </c>
      <c r="C36" s="97" t="s">
        <v>182</v>
      </c>
      <c r="D36" s="97" t="s">
        <v>181</v>
      </c>
      <c r="E36" s="98" t="s">
        <v>182</v>
      </c>
      <c r="F36" s="7"/>
      <c r="G36" s="96" t="s">
        <v>183</v>
      </c>
      <c r="H36" s="97" t="s">
        <v>184</v>
      </c>
      <c r="I36" s="97"/>
      <c r="J36" s="97"/>
      <c r="K36" s="97" t="s">
        <v>185</v>
      </c>
      <c r="L36" s="97"/>
      <c r="M36" s="97"/>
      <c r="N36" s="97"/>
      <c r="O36" s="98"/>
      <c r="P36" s="7"/>
      <c r="Q36" s="96" t="s">
        <v>186</v>
      </c>
      <c r="R36" s="97">
        <v>4.3096045197740109E-2</v>
      </c>
      <c r="S36" s="97">
        <v>4.387844424080023E-2</v>
      </c>
      <c r="T36" s="97">
        <v>5.3289007766645871E-2</v>
      </c>
      <c r="U36" s="98">
        <v>5.447903102274565E-2</v>
      </c>
      <c r="V36" s="7"/>
      <c r="W36" s="96" t="s">
        <v>187</v>
      </c>
      <c r="X36" s="98">
        <v>2016</v>
      </c>
      <c r="Y36" s="7"/>
      <c r="Z36" s="96" t="s">
        <v>188</v>
      </c>
      <c r="AA36" s="97">
        <v>4.03890184699085E-3</v>
      </c>
      <c r="AB36" s="98">
        <v>0.01</v>
      </c>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c r="B37" s="96" t="s">
        <v>189</v>
      </c>
      <c r="C37" s="97" t="s">
        <v>190</v>
      </c>
      <c r="D37" s="97" t="s">
        <v>189</v>
      </c>
      <c r="E37" s="98" t="s">
        <v>190</v>
      </c>
      <c r="F37" s="7"/>
      <c r="G37" s="96" t="s">
        <v>191</v>
      </c>
      <c r="H37" s="97" t="s">
        <v>192</v>
      </c>
      <c r="I37" s="97"/>
      <c r="J37" s="97"/>
      <c r="K37" s="97" t="s">
        <v>193</v>
      </c>
      <c r="L37" s="97"/>
      <c r="M37" s="97"/>
      <c r="N37" s="97"/>
      <c r="O37" s="98"/>
      <c r="P37" s="7"/>
      <c r="Q37" s="96" t="s">
        <v>194</v>
      </c>
      <c r="R37" s="97">
        <v>12</v>
      </c>
      <c r="S37" s="97">
        <v>12</v>
      </c>
      <c r="T37" s="97">
        <v>1</v>
      </c>
      <c r="U37" s="98">
        <v>1</v>
      </c>
      <c r="V37" s="7"/>
      <c r="W37" s="96" t="s">
        <v>195</v>
      </c>
      <c r="X37" s="98">
        <v>2016</v>
      </c>
      <c r="Y37" s="7"/>
      <c r="Z37" s="96" t="s">
        <v>196</v>
      </c>
      <c r="AA37" s="97">
        <v>26</v>
      </c>
      <c r="AB37" s="98">
        <v>0</v>
      </c>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ht="13.5" thickBot="1">
      <c r="A38" s="7"/>
      <c r="B38" s="99" t="s">
        <v>197</v>
      </c>
      <c r="C38" s="100" t="s">
        <v>190</v>
      </c>
      <c r="D38" s="100" t="s">
        <v>197</v>
      </c>
      <c r="E38" s="101" t="s">
        <v>190</v>
      </c>
      <c r="F38" s="7"/>
      <c r="G38" s="96" t="s">
        <v>198</v>
      </c>
      <c r="H38" s="97" t="s">
        <v>199</v>
      </c>
      <c r="I38" s="97"/>
      <c r="J38" s="97"/>
      <c r="K38" s="97" t="s">
        <v>185</v>
      </c>
      <c r="L38" s="97"/>
      <c r="M38" s="97"/>
      <c r="N38" s="97"/>
      <c r="O38" s="98"/>
      <c r="P38" s="7"/>
      <c r="Q38" s="96"/>
      <c r="R38" s="97" t="s">
        <v>175</v>
      </c>
      <c r="S38" s="97" t="s">
        <v>176</v>
      </c>
      <c r="T38" s="97" t="s">
        <v>177</v>
      </c>
      <c r="U38" s="98" t="s">
        <v>178</v>
      </c>
      <c r="V38" s="7"/>
      <c r="W38" s="96" t="s">
        <v>200</v>
      </c>
      <c r="X38" s="98">
        <v>2012</v>
      </c>
      <c r="Y38" s="7"/>
      <c r="Z38" s="96" t="s">
        <v>201</v>
      </c>
      <c r="AA38" s="97">
        <v>0.9</v>
      </c>
      <c r="AB38" s="98" t="s">
        <v>202</v>
      </c>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c r="C39" s="7"/>
      <c r="D39" s="7"/>
      <c r="E39" s="7"/>
      <c r="F39" s="7"/>
      <c r="G39" s="96" t="s">
        <v>203</v>
      </c>
      <c r="H39" s="97" t="s">
        <v>192</v>
      </c>
      <c r="I39" s="97"/>
      <c r="J39" s="97"/>
      <c r="K39" s="97"/>
      <c r="L39" s="97"/>
      <c r="M39" s="97"/>
      <c r="N39" s="97"/>
      <c r="O39" s="98"/>
      <c r="P39" s="7"/>
      <c r="Q39" s="96" t="s">
        <v>204</v>
      </c>
      <c r="R39" s="97">
        <v>0.35</v>
      </c>
      <c r="S39" s="97">
        <v>0.19500000000000001</v>
      </c>
      <c r="T39" s="97">
        <v>0.45499999999999996</v>
      </c>
      <c r="U39" s="98">
        <v>0</v>
      </c>
      <c r="V39" s="7"/>
      <c r="W39" s="96" t="s">
        <v>205</v>
      </c>
      <c r="X39" s="98">
        <v>0.04</v>
      </c>
      <c r="Y39" s="7"/>
      <c r="Z39" s="96" t="s">
        <v>206</v>
      </c>
      <c r="AA39" s="97">
        <v>4.7399348199455904E-2</v>
      </c>
      <c r="AB39" s="98">
        <v>0</v>
      </c>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c r="B40" s="7" t="s">
        <v>207</v>
      </c>
      <c r="C40" s="7" t="s">
        <v>172</v>
      </c>
      <c r="D40" s="7"/>
      <c r="E40" s="7"/>
      <c r="F40" s="7"/>
      <c r="G40" s="96" t="s">
        <v>208</v>
      </c>
      <c r="H40" s="97" t="s">
        <v>209</v>
      </c>
      <c r="I40" s="97"/>
      <c r="J40" s="97"/>
      <c r="K40" s="97" t="s">
        <v>210</v>
      </c>
      <c r="L40" s="97"/>
      <c r="M40" s="97"/>
      <c r="N40" s="97"/>
      <c r="O40" s="98"/>
      <c r="P40" s="7"/>
      <c r="Q40" s="96" t="s">
        <v>211</v>
      </c>
      <c r="R40" s="97">
        <v>1</v>
      </c>
      <c r="S40" s="97">
        <v>0</v>
      </c>
      <c r="T40" s="97">
        <v>0</v>
      </c>
      <c r="U40" s="98">
        <v>0</v>
      </c>
      <c r="V40" s="7"/>
      <c r="W40" s="96" t="s">
        <v>212</v>
      </c>
      <c r="X40" s="98">
        <v>0</v>
      </c>
      <c r="Y40" s="7"/>
      <c r="Z40" s="96" t="s">
        <v>213</v>
      </c>
      <c r="AA40" s="97">
        <v>31</v>
      </c>
      <c r="AB40" s="98">
        <v>0</v>
      </c>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c r="A41" s="7"/>
      <c r="B41" s="7" t="s">
        <v>214</v>
      </c>
      <c r="C41" s="7" t="s">
        <v>215</v>
      </c>
      <c r="D41" s="7"/>
      <c r="E41" s="7"/>
      <c r="F41" s="7"/>
      <c r="G41" s="96" t="s">
        <v>216</v>
      </c>
      <c r="H41" s="97" t="s">
        <v>210</v>
      </c>
      <c r="I41" s="97"/>
      <c r="J41" s="97"/>
      <c r="K41" s="97" t="s">
        <v>217</v>
      </c>
      <c r="L41" s="97"/>
      <c r="M41" s="97"/>
      <c r="N41" s="97"/>
      <c r="O41" s="98"/>
      <c r="P41" s="7"/>
      <c r="Q41" s="96" t="s">
        <v>218</v>
      </c>
      <c r="R41" s="97">
        <v>1</v>
      </c>
      <c r="S41" s="97">
        <v>0</v>
      </c>
      <c r="T41" s="97">
        <v>0</v>
      </c>
      <c r="U41" s="98">
        <v>0</v>
      </c>
      <c r="V41" s="7"/>
      <c r="W41" s="96" t="s">
        <v>219</v>
      </c>
      <c r="X41" s="98">
        <v>0.2</v>
      </c>
      <c r="Y41" s="7"/>
      <c r="Z41" s="96" t="s">
        <v>220</v>
      </c>
      <c r="AA41" s="97">
        <v>0.7</v>
      </c>
      <c r="AB41" s="98" t="s">
        <v>202</v>
      </c>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c r="A42" s="7"/>
      <c r="B42" s="7" t="s">
        <v>221</v>
      </c>
      <c r="C42" s="7" t="s">
        <v>222</v>
      </c>
      <c r="D42" s="7"/>
      <c r="E42" s="7"/>
      <c r="F42" s="7"/>
      <c r="G42" s="96" t="s">
        <v>223</v>
      </c>
      <c r="H42" s="97" t="s">
        <v>217</v>
      </c>
      <c r="I42" s="97"/>
      <c r="J42" s="97"/>
      <c r="K42" s="97" t="s">
        <v>224</v>
      </c>
      <c r="L42" s="97"/>
      <c r="M42" s="97"/>
      <c r="N42" s="97"/>
      <c r="O42" s="98"/>
      <c r="P42" s="7"/>
      <c r="Q42" s="96" t="s">
        <v>225</v>
      </c>
      <c r="R42" s="97"/>
      <c r="S42" s="97">
        <v>0.3</v>
      </c>
      <c r="T42" s="97">
        <v>0.7</v>
      </c>
      <c r="U42" s="98">
        <v>0</v>
      </c>
      <c r="V42" s="7"/>
      <c r="W42" s="96" t="s">
        <v>226</v>
      </c>
      <c r="X42" s="98">
        <v>0</v>
      </c>
      <c r="Y42" s="7"/>
      <c r="Z42" s="96" t="s">
        <v>227</v>
      </c>
      <c r="AA42" s="97">
        <v>0</v>
      </c>
      <c r="AB42" s="98">
        <v>0</v>
      </c>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ht="13.5" thickBot="1">
      <c r="A43" s="7"/>
      <c r="B43" s="7" t="s">
        <v>228</v>
      </c>
      <c r="C43" s="7" t="s">
        <v>229</v>
      </c>
      <c r="D43" s="7"/>
      <c r="E43" s="7"/>
      <c r="F43" s="7"/>
      <c r="G43" s="99" t="s">
        <v>230</v>
      </c>
      <c r="H43" s="100" t="s">
        <v>224</v>
      </c>
      <c r="I43" s="100"/>
      <c r="J43" s="100"/>
      <c r="K43" s="100"/>
      <c r="L43" s="100"/>
      <c r="M43" s="100"/>
      <c r="N43" s="100"/>
      <c r="O43" s="101"/>
      <c r="P43" s="7"/>
      <c r="Q43" s="99" t="s">
        <v>231</v>
      </c>
      <c r="R43" s="100"/>
      <c r="S43" s="100">
        <v>20</v>
      </c>
      <c r="T43" s="100"/>
      <c r="U43" s="101"/>
      <c r="V43" s="7"/>
      <c r="W43" s="99" t="s">
        <v>232</v>
      </c>
      <c r="X43" s="101">
        <v>2018</v>
      </c>
      <c r="Y43" s="7"/>
      <c r="Z43" s="99" t="s">
        <v>233</v>
      </c>
      <c r="AA43" s="100">
        <v>0</v>
      </c>
      <c r="AB43" s="101">
        <v>0</v>
      </c>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ht="13.5" thickBot="1">
      <c r="A51" s="27" t="s">
        <v>234</v>
      </c>
      <c r="B51" s="28"/>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ht="26.25" thickBot="1">
      <c r="A52" s="102" t="s">
        <v>235</v>
      </c>
      <c r="B52" s="103"/>
      <c r="C52" s="104" t="s">
        <v>236</v>
      </c>
      <c r="D52" s="105"/>
      <c r="E52" s="105"/>
      <c r="F52" s="105"/>
      <c r="G52" s="105"/>
      <c r="H52" s="105"/>
      <c r="I52" s="105"/>
      <c r="J52" s="105"/>
      <c r="K52" s="106"/>
      <c r="L52" s="104" t="s">
        <v>237</v>
      </c>
      <c r="M52" s="105"/>
      <c r="N52" s="105"/>
      <c r="O52" s="105"/>
      <c r="P52" s="105"/>
      <c r="Q52" s="106"/>
      <c r="R52" s="104" t="s">
        <v>238</v>
      </c>
      <c r="S52" s="105"/>
      <c r="T52" s="105"/>
      <c r="U52" s="106"/>
      <c r="V52" s="104" t="s">
        <v>239</v>
      </c>
      <c r="W52" s="105"/>
      <c r="X52" s="105"/>
      <c r="Y52" s="106"/>
      <c r="Z52" s="104" t="s">
        <v>240</v>
      </c>
      <c r="AA52" s="105"/>
      <c r="AB52" s="105"/>
      <c r="AC52" s="106"/>
      <c r="AD52" s="104" t="s">
        <v>241</v>
      </c>
      <c r="AE52" s="105"/>
      <c r="AF52" s="105"/>
      <c r="AG52" s="106"/>
      <c r="AH52" s="104" t="s">
        <v>242</v>
      </c>
      <c r="AI52" s="105"/>
      <c r="AJ52" s="105"/>
      <c r="AK52" s="105"/>
      <c r="AL52" s="106"/>
      <c r="AM52" s="104" t="s">
        <v>243</v>
      </c>
      <c r="AN52" s="105"/>
      <c r="AO52" s="105"/>
      <c r="AP52" s="105"/>
      <c r="AQ52" s="105"/>
      <c r="AR52" s="105"/>
      <c r="AS52" s="106"/>
      <c r="AT52" s="104" t="s">
        <v>244</v>
      </c>
      <c r="AU52" s="105"/>
      <c r="AV52" s="105"/>
      <c r="AW52" s="105"/>
      <c r="AX52" s="105"/>
      <c r="AY52" s="105"/>
      <c r="AZ52" s="106"/>
      <c r="BA52" s="104" t="s">
        <v>245</v>
      </c>
      <c r="BB52" s="105"/>
      <c r="BC52" s="105"/>
      <c r="BD52" s="105"/>
      <c r="BE52" s="105"/>
      <c r="BF52" s="106"/>
      <c r="BG52" s="104" t="s">
        <v>246</v>
      </c>
      <c r="BH52" s="106"/>
      <c r="BI52" s="104" t="s">
        <v>247</v>
      </c>
      <c r="BJ52" s="105"/>
      <c r="BK52" s="105"/>
      <c r="BL52" s="105"/>
      <c r="BM52" s="106"/>
      <c r="BN52" s="104" t="s">
        <v>248</v>
      </c>
      <c r="BO52" s="105"/>
      <c r="BP52" s="105"/>
      <c r="BQ52" s="105"/>
      <c r="BR52" s="105"/>
      <c r="BS52" s="105"/>
      <c r="BT52" s="105"/>
      <c r="BU52" s="105"/>
      <c r="BV52" s="105"/>
      <c r="BW52" s="105"/>
      <c r="BX52" s="105"/>
      <c r="BY52" s="105"/>
      <c r="BZ52" s="105"/>
      <c r="CA52" s="105"/>
      <c r="CB52" s="105"/>
      <c r="CC52" s="106"/>
      <c r="CD52" s="104" t="s">
        <v>249</v>
      </c>
      <c r="CE52" s="106"/>
      <c r="CF52" s="104" t="s">
        <v>250</v>
      </c>
      <c r="CG52" s="105"/>
      <c r="CH52" s="105"/>
      <c r="CI52" s="105"/>
      <c r="CJ52" s="105"/>
      <c r="CK52" s="106"/>
      <c r="CL52" s="107"/>
      <c r="CM52" s="104" t="s">
        <v>5</v>
      </c>
      <c r="CN52" s="105"/>
      <c r="CO52" s="105"/>
      <c r="CP52" s="106"/>
      <c r="CQ52" s="104" t="s">
        <v>251</v>
      </c>
      <c r="CR52" s="105"/>
      <c r="CS52" s="105"/>
      <c r="CT52" s="105"/>
      <c r="CU52" s="106"/>
      <c r="CV52" s="104" t="s">
        <v>252</v>
      </c>
      <c r="CW52" s="106"/>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ht="204">
      <c r="A53" s="30" t="s">
        <v>21</v>
      </c>
      <c r="B53" s="31" t="s">
        <v>22</v>
      </c>
      <c r="C53" s="32" t="s">
        <v>137</v>
      </c>
      <c r="D53" s="32" t="s">
        <v>253</v>
      </c>
      <c r="E53" s="32" t="s">
        <v>254</v>
      </c>
      <c r="F53" s="32" t="s">
        <v>255</v>
      </c>
      <c r="G53" s="32" t="s">
        <v>256</v>
      </c>
      <c r="H53" s="32" t="s">
        <v>257</v>
      </c>
      <c r="I53" s="32" t="s">
        <v>258</v>
      </c>
      <c r="J53" s="32" t="s">
        <v>259</v>
      </c>
      <c r="K53" s="32" t="s">
        <v>260</v>
      </c>
      <c r="L53" s="32" t="s">
        <v>261</v>
      </c>
      <c r="M53" s="32" t="s">
        <v>262</v>
      </c>
      <c r="N53" s="32" t="s">
        <v>263</v>
      </c>
      <c r="O53" s="32" t="s">
        <v>264</v>
      </c>
      <c r="P53" s="32" t="s">
        <v>265</v>
      </c>
      <c r="Q53" s="32" t="s">
        <v>266</v>
      </c>
      <c r="R53" s="32" t="s">
        <v>267</v>
      </c>
      <c r="S53" s="32" t="s">
        <v>268</v>
      </c>
      <c r="T53" s="32" t="s">
        <v>269</v>
      </c>
      <c r="U53" s="32" t="s">
        <v>175</v>
      </c>
      <c r="V53" s="32" t="s">
        <v>267</v>
      </c>
      <c r="W53" s="32" t="s">
        <v>268</v>
      </c>
      <c r="X53" s="32" t="s">
        <v>269</v>
      </c>
      <c r="Y53" s="32" t="s">
        <v>175</v>
      </c>
      <c r="Z53" s="32" t="s">
        <v>267</v>
      </c>
      <c r="AA53" s="32" t="s">
        <v>268</v>
      </c>
      <c r="AB53" s="32" t="s">
        <v>269</v>
      </c>
      <c r="AC53" s="32" t="s">
        <v>175</v>
      </c>
      <c r="AD53" s="32" t="s">
        <v>267</v>
      </c>
      <c r="AE53" s="32" t="s">
        <v>268</v>
      </c>
      <c r="AF53" s="32" t="s">
        <v>269</v>
      </c>
      <c r="AG53" s="32" t="s">
        <v>175</v>
      </c>
      <c r="AH53" s="32" t="s">
        <v>267</v>
      </c>
      <c r="AI53" s="32" t="s">
        <v>268</v>
      </c>
      <c r="AJ53" s="32" t="s">
        <v>269</v>
      </c>
      <c r="AK53" s="32" t="s">
        <v>175</v>
      </c>
      <c r="AL53" s="32" t="s">
        <v>270</v>
      </c>
      <c r="AM53" s="32" t="s">
        <v>271</v>
      </c>
      <c r="AN53" s="32" t="s">
        <v>272</v>
      </c>
      <c r="AO53" s="32" t="s">
        <v>273</v>
      </c>
      <c r="AP53" s="32" t="s">
        <v>274</v>
      </c>
      <c r="AQ53" s="32" t="s">
        <v>275</v>
      </c>
      <c r="AR53" s="32" t="s">
        <v>276</v>
      </c>
      <c r="AS53" s="32" t="s">
        <v>277</v>
      </c>
      <c r="AT53" s="32" t="s">
        <v>278</v>
      </c>
      <c r="AU53" s="32" t="s">
        <v>279</v>
      </c>
      <c r="AV53" s="32" t="s">
        <v>280</v>
      </c>
      <c r="AW53" s="32" t="s">
        <v>281</v>
      </c>
      <c r="AX53" s="32" t="s">
        <v>282</v>
      </c>
      <c r="AY53" s="32" t="s">
        <v>283</v>
      </c>
      <c r="AZ53" s="32" t="s">
        <v>284</v>
      </c>
      <c r="BA53" s="32" t="s">
        <v>285</v>
      </c>
      <c r="BB53" s="32" t="s">
        <v>286</v>
      </c>
      <c r="BC53" s="32" t="s">
        <v>287</v>
      </c>
      <c r="BD53" s="32" t="s">
        <v>288</v>
      </c>
      <c r="BE53" s="32" t="s">
        <v>289</v>
      </c>
      <c r="BF53" s="32" t="s">
        <v>290</v>
      </c>
      <c r="BG53" s="32" t="s">
        <v>291</v>
      </c>
      <c r="BH53" s="32" t="s">
        <v>292</v>
      </c>
      <c r="BI53" s="32" t="s">
        <v>293</v>
      </c>
      <c r="BJ53" s="32" t="s">
        <v>294</v>
      </c>
      <c r="BK53" s="32" t="s">
        <v>295</v>
      </c>
      <c r="BL53" s="32" t="s">
        <v>296</v>
      </c>
      <c r="BM53" s="32" t="s">
        <v>297</v>
      </c>
      <c r="BN53" s="32" t="s">
        <v>298</v>
      </c>
      <c r="BO53" s="32" t="s">
        <v>299</v>
      </c>
      <c r="BP53" s="32" t="s">
        <v>300</v>
      </c>
      <c r="BQ53" s="32" t="s">
        <v>301</v>
      </c>
      <c r="BR53" s="32" t="s">
        <v>302</v>
      </c>
      <c r="BS53" s="32" t="s">
        <v>303</v>
      </c>
      <c r="BT53" s="32" t="s">
        <v>304</v>
      </c>
      <c r="BU53" s="32" t="s">
        <v>305</v>
      </c>
      <c r="BV53" s="32" t="s">
        <v>306</v>
      </c>
      <c r="BW53" s="32" t="s">
        <v>307</v>
      </c>
      <c r="BX53" s="32" t="s">
        <v>308</v>
      </c>
      <c r="BY53" s="32" t="s">
        <v>309</v>
      </c>
      <c r="BZ53" s="32" t="s">
        <v>310</v>
      </c>
      <c r="CA53" s="32" t="s">
        <v>311</v>
      </c>
      <c r="CB53" s="32" t="s">
        <v>312</v>
      </c>
      <c r="CC53" s="32" t="s">
        <v>313</v>
      </c>
      <c r="CD53" s="32" t="s">
        <v>23</v>
      </c>
      <c r="CE53" s="32" t="s">
        <v>24</v>
      </c>
      <c r="CF53" s="32" t="s">
        <v>314</v>
      </c>
      <c r="CG53" s="32" t="s">
        <v>315</v>
      </c>
      <c r="CH53" s="32" t="s">
        <v>316</v>
      </c>
      <c r="CI53" s="32" t="s">
        <v>317</v>
      </c>
      <c r="CJ53" s="32" t="s">
        <v>318</v>
      </c>
      <c r="CK53" s="32" t="s">
        <v>319</v>
      </c>
      <c r="CL53" s="32"/>
      <c r="CM53" s="32" t="s">
        <v>320</v>
      </c>
      <c r="CN53" s="32" t="s">
        <v>321</v>
      </c>
      <c r="CO53" s="32" t="s">
        <v>322</v>
      </c>
      <c r="CP53" s="32" t="s">
        <v>323</v>
      </c>
      <c r="CQ53" s="32" t="s">
        <v>324</v>
      </c>
      <c r="CR53" s="32" t="s">
        <v>325</v>
      </c>
      <c r="CS53" s="32" t="s">
        <v>326</v>
      </c>
      <c r="CT53" s="32" t="s">
        <v>327</v>
      </c>
      <c r="CU53" s="32" t="s">
        <v>328</v>
      </c>
      <c r="CV53" s="32" t="s">
        <v>329</v>
      </c>
      <c r="CW53" s="108" t="s">
        <v>330</v>
      </c>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t="s">
        <v>695</v>
      </c>
      <c r="B54" s="7" t="s">
        <v>385</v>
      </c>
      <c r="C54" s="29">
        <v>15</v>
      </c>
      <c r="D54" s="29">
        <v>65.181045390244577</v>
      </c>
      <c r="E54" s="29">
        <v>0</v>
      </c>
      <c r="F54" s="29">
        <v>80.823411921055197</v>
      </c>
      <c r="G54" s="29">
        <v>0</v>
      </c>
      <c r="H54" s="29">
        <v>0</v>
      </c>
      <c r="I54" s="29" t="s">
        <v>384</v>
      </c>
      <c r="J54" s="29"/>
      <c r="K54" s="29"/>
      <c r="L54" s="29">
        <v>70.209982108790456</v>
      </c>
      <c r="M54" s="29">
        <v>2.4527521073613948E-2</v>
      </c>
      <c r="N54" s="29">
        <v>2.4350492425713913E-2</v>
      </c>
      <c r="O54" s="29">
        <v>0</v>
      </c>
      <c r="P54" s="29">
        <v>0</v>
      </c>
      <c r="Q54" s="29">
        <v>0</v>
      </c>
      <c r="R54" s="29">
        <v>16.117268016782123</v>
      </c>
      <c r="S54" s="29">
        <v>37.244554964156364</v>
      </c>
      <c r="T54" s="29">
        <v>0</v>
      </c>
      <c r="U54" s="29">
        <v>47.092349772804866</v>
      </c>
      <c r="V54" s="29" t="s">
        <v>331</v>
      </c>
      <c r="W54" s="29" t="s">
        <v>331</v>
      </c>
      <c r="X54" s="29" t="s">
        <v>331</v>
      </c>
      <c r="Y54" s="29" t="s">
        <v>331</v>
      </c>
      <c r="Z54" s="29">
        <v>0</v>
      </c>
      <c r="AA54" s="29">
        <v>0</v>
      </c>
      <c r="AB54" s="29">
        <v>0</v>
      </c>
      <c r="AC54" s="29">
        <v>0</v>
      </c>
      <c r="AD54" s="29">
        <v>0</v>
      </c>
      <c r="AE54" s="29">
        <v>0</v>
      </c>
      <c r="AF54" s="29">
        <v>0</v>
      </c>
      <c r="AG54" s="29">
        <v>0</v>
      </c>
      <c r="AH54" s="29">
        <v>16.117268016782123</v>
      </c>
      <c r="AI54" s="29">
        <v>37.244554964156364</v>
      </c>
      <c r="AJ54" s="29">
        <v>0</v>
      </c>
      <c r="AK54" s="29">
        <v>47.092349772804866</v>
      </c>
      <c r="AL54" s="29">
        <v>100.45417275374335</v>
      </c>
      <c r="AM54" s="29">
        <v>36.491018544843669</v>
      </c>
      <c r="AN54" s="29">
        <v>8.6667624114106285</v>
      </c>
      <c r="AO54" s="29">
        <v>0</v>
      </c>
      <c r="AP54" s="29">
        <v>0</v>
      </c>
      <c r="AQ54" s="29">
        <v>45.1577809562543</v>
      </c>
      <c r="AR54" s="29">
        <v>16.117268016782123</v>
      </c>
      <c r="AS54" s="33">
        <v>2.8018260234447743</v>
      </c>
      <c r="AT54" s="29">
        <v>36.491018544843669</v>
      </c>
      <c r="AU54" s="29">
        <v>10.258865300509591</v>
      </c>
      <c r="AV54" s="29">
        <v>0</v>
      </c>
      <c r="AW54" s="29">
        <v>0</v>
      </c>
      <c r="AX54" s="29">
        <v>46.74988384535326</v>
      </c>
      <c r="AY54" s="29">
        <v>37.244554964156364</v>
      </c>
      <c r="AZ54" s="33">
        <v>1.2552139202722301</v>
      </c>
      <c r="BA54" s="29">
        <v>36.491018544843669</v>
      </c>
      <c r="BB54" s="29">
        <v>18.925627711920221</v>
      </c>
      <c r="BC54" s="29">
        <v>0</v>
      </c>
      <c r="BD54" s="29">
        <v>0</v>
      </c>
      <c r="BE54" s="29">
        <v>55.41664625676389</v>
      </c>
      <c r="BF54" s="29">
        <v>53.361822980938484</v>
      </c>
      <c r="BG54" s="29">
        <v>36.089961091665977</v>
      </c>
      <c r="BH54" s="33">
        <v>1.0385073665223059</v>
      </c>
      <c r="BI54" s="29">
        <v>16.891284623215636</v>
      </c>
      <c r="BJ54" s="29">
        <v>39.033189614362939</v>
      </c>
      <c r="BK54" s="29">
        <v>0</v>
      </c>
      <c r="BL54" s="29">
        <v>49.353915487426761</v>
      </c>
      <c r="BM54" s="29">
        <v>105.27838972500533</v>
      </c>
      <c r="BN54" s="29">
        <v>36.491018544843669</v>
      </c>
      <c r="BO54" s="29">
        <v>0</v>
      </c>
      <c r="BP54" s="29">
        <v>18.925627711920221</v>
      </c>
      <c r="BQ54" s="29">
        <v>0</v>
      </c>
      <c r="BR54" s="29">
        <v>0</v>
      </c>
      <c r="BS54" s="29">
        <v>0</v>
      </c>
      <c r="BT54" s="29">
        <v>0</v>
      </c>
      <c r="BU54" s="29">
        <v>0</v>
      </c>
      <c r="BV54" s="29">
        <v>6.2176315074337332</v>
      </c>
      <c r="BW54" s="29">
        <v>0</v>
      </c>
      <c r="BX54" s="29">
        <v>100.45417275374335</v>
      </c>
      <c r="BY54" s="29"/>
      <c r="BZ54" s="29">
        <v>0</v>
      </c>
      <c r="CA54" s="29">
        <v>0</v>
      </c>
      <c r="CB54" s="29">
        <v>61.63427776419762</v>
      </c>
      <c r="CC54" s="29">
        <v>100.45417275374335</v>
      </c>
      <c r="CD54" s="109">
        <v>0.61355617267676776</v>
      </c>
      <c r="CE54" s="29">
        <v>78.927649178457571</v>
      </c>
      <c r="CF54" s="29">
        <v>0.66700293586399861</v>
      </c>
      <c r="CG54" s="29">
        <v>0</v>
      </c>
      <c r="CH54" s="29">
        <v>0.66700293586399861</v>
      </c>
      <c r="CI54" s="29">
        <v>3.3349741501675467E-2</v>
      </c>
      <c r="CJ54" s="29">
        <v>0</v>
      </c>
      <c r="CK54" s="29">
        <v>3.3349741501675467E-2</v>
      </c>
      <c r="CL54" s="29"/>
      <c r="CM54" s="29">
        <v>0</v>
      </c>
      <c r="CN54" s="29"/>
      <c r="CO54" s="29">
        <v>0</v>
      </c>
      <c r="CP54" s="29">
        <v>0</v>
      </c>
      <c r="CQ54" s="29">
        <v>0</v>
      </c>
      <c r="CR54" s="29">
        <v>0</v>
      </c>
      <c r="CS54" s="29">
        <v>0</v>
      </c>
      <c r="CT54" s="29">
        <v>0</v>
      </c>
      <c r="CU54" s="29">
        <v>0</v>
      </c>
      <c r="CV54" s="29">
        <v>9999</v>
      </c>
      <c r="CW54" s="33">
        <v>9999</v>
      </c>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c r="A55" s="7" t="s">
        <v>694</v>
      </c>
      <c r="B55" s="7" t="s">
        <v>385</v>
      </c>
      <c r="C55" s="29">
        <v>15</v>
      </c>
      <c r="D55" s="29">
        <v>65.181045390244563</v>
      </c>
      <c r="E55" s="29">
        <v>0</v>
      </c>
      <c r="F55" s="29">
        <v>80.823411921055182</v>
      </c>
      <c r="G55" s="29">
        <v>0</v>
      </c>
      <c r="H55" s="29">
        <v>0</v>
      </c>
      <c r="I55" s="29" t="s">
        <v>384</v>
      </c>
      <c r="J55" s="29"/>
      <c r="K55" s="29"/>
      <c r="L55" s="29">
        <v>70.209982108790427</v>
      </c>
      <c r="M55" s="29">
        <v>2.4527521073613941E-2</v>
      </c>
      <c r="N55" s="29">
        <v>2.4350492425713906E-2</v>
      </c>
      <c r="O55" s="29">
        <v>0</v>
      </c>
      <c r="P55" s="29">
        <v>0</v>
      </c>
      <c r="Q55" s="29">
        <v>0</v>
      </c>
      <c r="R55" s="29">
        <v>16.11726801678212</v>
      </c>
      <c r="S55" s="29">
        <v>37.244554964156357</v>
      </c>
      <c r="T55" s="29">
        <v>0</v>
      </c>
      <c r="U55" s="29">
        <v>47.092349772804859</v>
      </c>
      <c r="V55" s="29" t="s">
        <v>331</v>
      </c>
      <c r="W55" s="29" t="s">
        <v>331</v>
      </c>
      <c r="X55" s="29" t="s">
        <v>331</v>
      </c>
      <c r="Y55" s="29" t="s">
        <v>331</v>
      </c>
      <c r="Z55" s="29">
        <v>0</v>
      </c>
      <c r="AA55" s="29">
        <v>0</v>
      </c>
      <c r="AB55" s="29">
        <v>0</v>
      </c>
      <c r="AC55" s="29">
        <v>0</v>
      </c>
      <c r="AD55" s="29">
        <v>0</v>
      </c>
      <c r="AE55" s="29">
        <v>0</v>
      </c>
      <c r="AF55" s="29">
        <v>0</v>
      </c>
      <c r="AG55" s="29">
        <v>0</v>
      </c>
      <c r="AH55" s="29">
        <v>16.11726801678212</v>
      </c>
      <c r="AI55" s="29">
        <v>37.244554964156357</v>
      </c>
      <c r="AJ55" s="29">
        <v>0</v>
      </c>
      <c r="AK55" s="29">
        <v>47.092349772804859</v>
      </c>
      <c r="AL55" s="29">
        <v>100.45417275374334</v>
      </c>
      <c r="AM55" s="29">
        <v>36.491018544843662</v>
      </c>
      <c r="AN55" s="29">
        <v>8.6667624114106268</v>
      </c>
      <c r="AO55" s="29">
        <v>0</v>
      </c>
      <c r="AP55" s="29">
        <v>0</v>
      </c>
      <c r="AQ55" s="29">
        <v>45.157780956254285</v>
      </c>
      <c r="AR55" s="29">
        <v>16.11726801678212</v>
      </c>
      <c r="AS55" s="33">
        <v>2.8018260234447738</v>
      </c>
      <c r="AT55" s="29">
        <v>36.491018544843662</v>
      </c>
      <c r="AU55" s="29">
        <v>10.258865300509589</v>
      </c>
      <c r="AV55" s="29">
        <v>0</v>
      </c>
      <c r="AW55" s="29">
        <v>0</v>
      </c>
      <c r="AX55" s="29">
        <v>46.749883845353253</v>
      </c>
      <c r="AY55" s="29">
        <v>37.244554964156357</v>
      </c>
      <c r="AZ55" s="33">
        <v>1.2552139202722301</v>
      </c>
      <c r="BA55" s="29">
        <v>36.491018544843662</v>
      </c>
      <c r="BB55" s="29">
        <v>18.925627711920214</v>
      </c>
      <c r="BC55" s="29">
        <v>0</v>
      </c>
      <c r="BD55" s="29">
        <v>0</v>
      </c>
      <c r="BE55" s="29">
        <v>55.416646256763883</v>
      </c>
      <c r="BF55" s="29">
        <v>53.361822980938477</v>
      </c>
      <c r="BG55" s="29">
        <v>36.089961091665984</v>
      </c>
      <c r="BH55" s="33">
        <v>1.0385073665223059</v>
      </c>
      <c r="BI55" s="29">
        <v>16.89128462321564</v>
      </c>
      <c r="BJ55" s="29">
        <v>39.033189614362946</v>
      </c>
      <c r="BK55" s="29">
        <v>0</v>
      </c>
      <c r="BL55" s="29">
        <v>49.353915487426775</v>
      </c>
      <c r="BM55" s="29">
        <v>105.27838972500535</v>
      </c>
      <c r="BN55" s="29">
        <v>36.491018544843662</v>
      </c>
      <c r="BO55" s="29">
        <v>0</v>
      </c>
      <c r="BP55" s="29">
        <v>18.925627711920214</v>
      </c>
      <c r="BQ55" s="29">
        <v>0</v>
      </c>
      <c r="BR55" s="29">
        <v>0</v>
      </c>
      <c r="BS55" s="29">
        <v>0</v>
      </c>
      <c r="BT55" s="29">
        <v>0</v>
      </c>
      <c r="BU55" s="29">
        <v>0</v>
      </c>
      <c r="BV55" s="29">
        <v>6.2176315074337314</v>
      </c>
      <c r="BW55" s="29">
        <v>0</v>
      </c>
      <c r="BX55" s="29">
        <v>100.45417275374334</v>
      </c>
      <c r="BY55" s="29"/>
      <c r="BZ55" s="29">
        <v>0</v>
      </c>
      <c r="CA55" s="29">
        <v>0</v>
      </c>
      <c r="CB55" s="29">
        <v>61.634277764197606</v>
      </c>
      <c r="CC55" s="29">
        <v>100.45417275374334</v>
      </c>
      <c r="CD55" s="109">
        <v>0.61355617267676776</v>
      </c>
      <c r="CE55" s="29">
        <v>78.927649178457585</v>
      </c>
      <c r="CF55" s="29">
        <v>0.66700293586399861</v>
      </c>
      <c r="CG55" s="29">
        <v>0</v>
      </c>
      <c r="CH55" s="29">
        <v>0.66700293586399861</v>
      </c>
      <c r="CI55" s="29">
        <v>3.3349741501675467E-2</v>
      </c>
      <c r="CJ55" s="29">
        <v>0</v>
      </c>
      <c r="CK55" s="29">
        <v>3.3349741501675467E-2</v>
      </c>
      <c r="CL55" s="29"/>
      <c r="CM55" s="29">
        <v>0</v>
      </c>
      <c r="CN55" s="29"/>
      <c r="CO55" s="29">
        <v>0</v>
      </c>
      <c r="CP55" s="29">
        <v>0</v>
      </c>
      <c r="CQ55" s="29">
        <v>0</v>
      </c>
      <c r="CR55" s="29">
        <v>0</v>
      </c>
      <c r="CS55" s="29">
        <v>0</v>
      </c>
      <c r="CT55" s="29">
        <v>0</v>
      </c>
      <c r="CU55" s="29">
        <v>0</v>
      </c>
      <c r="CV55" s="29">
        <v>9999</v>
      </c>
      <c r="CW55" s="33">
        <v>9999</v>
      </c>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c r="A56" s="7" t="s">
        <v>692</v>
      </c>
      <c r="B56" s="7" t="s">
        <v>385</v>
      </c>
      <c r="C56" s="29">
        <v>15</v>
      </c>
      <c r="D56" s="29">
        <v>11.814258315358275</v>
      </c>
      <c r="E56" s="29">
        <v>0</v>
      </c>
      <c r="F56" s="29">
        <v>80.823411921055197</v>
      </c>
      <c r="G56" s="29">
        <v>0</v>
      </c>
      <c r="H56" s="29">
        <v>0</v>
      </c>
      <c r="I56" s="29" t="s">
        <v>384</v>
      </c>
      <c r="J56" s="29"/>
      <c r="K56" s="29"/>
      <c r="L56" s="29">
        <v>12.725768050876928</v>
      </c>
      <c r="M56" s="29">
        <v>4.4456861356574444E-3</v>
      </c>
      <c r="N56" s="29">
        <v>4.4135991667696665E-3</v>
      </c>
      <c r="O56" s="29">
        <v>0</v>
      </c>
      <c r="P56" s="29">
        <v>0</v>
      </c>
      <c r="Q56" s="29">
        <v>0</v>
      </c>
      <c r="R56" s="29">
        <v>16.117268016782123</v>
      </c>
      <c r="S56" s="29">
        <v>37.244554964156364</v>
      </c>
      <c r="T56" s="29">
        <v>0</v>
      </c>
      <c r="U56" s="29">
        <v>47.092349772804866</v>
      </c>
      <c r="V56" s="29" t="s">
        <v>331</v>
      </c>
      <c r="W56" s="29" t="s">
        <v>331</v>
      </c>
      <c r="X56" s="29" t="s">
        <v>331</v>
      </c>
      <c r="Y56" s="29" t="s">
        <v>331</v>
      </c>
      <c r="Z56" s="29">
        <v>0</v>
      </c>
      <c r="AA56" s="29">
        <v>0</v>
      </c>
      <c r="AB56" s="29">
        <v>0</v>
      </c>
      <c r="AC56" s="29">
        <v>0</v>
      </c>
      <c r="AD56" s="29">
        <v>0</v>
      </c>
      <c r="AE56" s="29">
        <v>0</v>
      </c>
      <c r="AF56" s="29">
        <v>0</v>
      </c>
      <c r="AG56" s="29">
        <v>0</v>
      </c>
      <c r="AH56" s="29">
        <v>16.117268016782123</v>
      </c>
      <c r="AI56" s="29">
        <v>37.244554964156364</v>
      </c>
      <c r="AJ56" s="29">
        <v>0</v>
      </c>
      <c r="AK56" s="29">
        <v>47.092349772804866</v>
      </c>
      <c r="AL56" s="29">
        <v>100.45417275374335</v>
      </c>
      <c r="AM56" s="29">
        <v>6.6141056299142464</v>
      </c>
      <c r="AN56" s="29">
        <v>1.5708764606829566</v>
      </c>
      <c r="AO56" s="29">
        <v>0</v>
      </c>
      <c r="AP56" s="29">
        <v>0</v>
      </c>
      <c r="AQ56" s="29">
        <v>8.1849820905972024</v>
      </c>
      <c r="AR56" s="29">
        <v>16.117268016782123</v>
      </c>
      <c r="AS56" s="109">
        <v>0.50783929894784774</v>
      </c>
      <c r="AT56" s="29">
        <v>6.6141056299142464</v>
      </c>
      <c r="AU56" s="29">
        <v>1.859449844000594</v>
      </c>
      <c r="AV56" s="29">
        <v>0</v>
      </c>
      <c r="AW56" s="29">
        <v>0</v>
      </c>
      <c r="AX56" s="29">
        <v>8.4735554739148409</v>
      </c>
      <c r="AY56" s="29">
        <v>37.244554964156364</v>
      </c>
      <c r="AZ56" s="109">
        <v>0.22751125586195542</v>
      </c>
      <c r="BA56" s="29">
        <v>6.6141056299142464</v>
      </c>
      <c r="BB56" s="29">
        <v>3.4303263046835504</v>
      </c>
      <c r="BC56" s="29">
        <v>0</v>
      </c>
      <c r="BD56" s="29">
        <v>0</v>
      </c>
      <c r="BE56" s="29">
        <v>10.044431934597798</v>
      </c>
      <c r="BF56" s="29">
        <v>53.361822980938484</v>
      </c>
      <c r="BG56" s="29">
        <v>288.70924782522451</v>
      </c>
      <c r="BH56" s="109">
        <v>0.18823254854291233</v>
      </c>
      <c r="BI56" s="29">
        <v>93.191765436015046</v>
      </c>
      <c r="BJ56" s="29">
        <v>215.35199553512206</v>
      </c>
      <c r="BK56" s="29">
        <v>0</v>
      </c>
      <c r="BL56" s="29">
        <v>272.29299713129751</v>
      </c>
      <c r="BM56" s="29">
        <v>580.8367581024346</v>
      </c>
      <c r="BN56" s="29">
        <v>6.6141056299142464</v>
      </c>
      <c r="BO56" s="29">
        <v>0</v>
      </c>
      <c r="BP56" s="29">
        <v>3.4303263046835504</v>
      </c>
      <c r="BQ56" s="29">
        <v>0</v>
      </c>
      <c r="BR56" s="29">
        <v>0</v>
      </c>
      <c r="BS56" s="29">
        <v>0</v>
      </c>
      <c r="BT56" s="29">
        <v>0</v>
      </c>
      <c r="BU56" s="29">
        <v>0</v>
      </c>
      <c r="BV56" s="29">
        <v>2.5570839525193989</v>
      </c>
      <c r="BW56" s="29">
        <v>0</v>
      </c>
      <c r="BX56" s="29">
        <v>100.45417275374335</v>
      </c>
      <c r="BY56" s="29"/>
      <c r="BZ56" s="29">
        <v>0</v>
      </c>
      <c r="CA56" s="29">
        <v>0</v>
      </c>
      <c r="CB56" s="29">
        <v>12.601515887117195</v>
      </c>
      <c r="CC56" s="29">
        <v>100.45417275374335</v>
      </c>
      <c r="CD56" s="109">
        <v>0.12544541995292682</v>
      </c>
      <c r="CE56" s="29">
        <v>546.21691237687776</v>
      </c>
      <c r="CF56" s="29">
        <v>0.12089626568921244</v>
      </c>
      <c r="CG56" s="29">
        <v>0</v>
      </c>
      <c r="CH56" s="29">
        <v>0.12089626568921244</v>
      </c>
      <c r="CI56" s="29">
        <v>6.0447398241665418E-3</v>
      </c>
      <c r="CJ56" s="29">
        <v>0</v>
      </c>
      <c r="CK56" s="29">
        <v>6.0447398241665418E-3</v>
      </c>
      <c r="CL56" s="29"/>
      <c r="CM56" s="29">
        <v>0</v>
      </c>
      <c r="CN56" s="29"/>
      <c r="CO56" s="29">
        <v>0</v>
      </c>
      <c r="CP56" s="29">
        <v>0</v>
      </c>
      <c r="CQ56" s="29">
        <v>0</v>
      </c>
      <c r="CR56" s="29">
        <v>0</v>
      </c>
      <c r="CS56" s="29">
        <v>0</v>
      </c>
      <c r="CT56" s="29">
        <v>0</v>
      </c>
      <c r="CU56" s="29">
        <v>0</v>
      </c>
      <c r="CV56" s="29">
        <v>9999</v>
      </c>
      <c r="CW56" s="33">
        <v>9999</v>
      </c>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t="s">
        <v>693</v>
      </c>
      <c r="B57" s="7" t="s">
        <v>385</v>
      </c>
      <c r="C57" s="29">
        <v>15</v>
      </c>
      <c r="D57" s="29">
        <v>15.018095435263275</v>
      </c>
      <c r="E57" s="29">
        <v>0</v>
      </c>
      <c r="F57" s="29">
        <v>80.823411921055197</v>
      </c>
      <c r="G57" s="29">
        <v>0</v>
      </c>
      <c r="H57" s="29">
        <v>0</v>
      </c>
      <c r="I57" s="29" t="s">
        <v>384</v>
      </c>
      <c r="J57" s="29"/>
      <c r="K57" s="29"/>
      <c r="L57" s="29">
        <v>16.17679197234467</v>
      </c>
      <c r="M57" s="29">
        <v>5.6512848185938432E-3</v>
      </c>
      <c r="N57" s="29">
        <v>5.610496379055618E-3</v>
      </c>
      <c r="O57" s="29">
        <v>0</v>
      </c>
      <c r="P57" s="29">
        <v>0</v>
      </c>
      <c r="Q57" s="29">
        <v>0</v>
      </c>
      <c r="R57" s="29">
        <v>16.117268016782123</v>
      </c>
      <c r="S57" s="29">
        <v>37.244554964156364</v>
      </c>
      <c r="T57" s="29">
        <v>0</v>
      </c>
      <c r="U57" s="29">
        <v>47.092349772804866</v>
      </c>
      <c r="V57" s="29" t="s">
        <v>331</v>
      </c>
      <c r="W57" s="29" t="s">
        <v>331</v>
      </c>
      <c r="X57" s="29" t="s">
        <v>331</v>
      </c>
      <c r="Y57" s="29" t="s">
        <v>331</v>
      </c>
      <c r="Z57" s="29">
        <v>0</v>
      </c>
      <c r="AA57" s="29">
        <v>0</v>
      </c>
      <c r="AB57" s="29">
        <v>0</v>
      </c>
      <c r="AC57" s="29">
        <v>0</v>
      </c>
      <c r="AD57" s="29">
        <v>0</v>
      </c>
      <c r="AE57" s="29">
        <v>0</v>
      </c>
      <c r="AF57" s="29">
        <v>0</v>
      </c>
      <c r="AG57" s="29">
        <v>0</v>
      </c>
      <c r="AH57" s="29">
        <v>16.117268016782123</v>
      </c>
      <c r="AI57" s="29">
        <v>37.244554964156364</v>
      </c>
      <c r="AJ57" s="29">
        <v>0</v>
      </c>
      <c r="AK57" s="29">
        <v>47.092349772804866</v>
      </c>
      <c r="AL57" s="29">
        <v>100.45417275374335</v>
      </c>
      <c r="AM57" s="29">
        <v>8.4077448552005798</v>
      </c>
      <c r="AN57" s="29">
        <v>1.9968729287793474</v>
      </c>
      <c r="AO57" s="29">
        <v>0</v>
      </c>
      <c r="AP57" s="29">
        <v>0</v>
      </c>
      <c r="AQ57" s="29">
        <v>10.404617783979926</v>
      </c>
      <c r="AR57" s="29">
        <v>16.117268016782123</v>
      </c>
      <c r="AS57" s="109">
        <v>0.64555716099937699</v>
      </c>
      <c r="AT57" s="29">
        <v>8.4077448552005798</v>
      </c>
      <c r="AU57" s="29">
        <v>2.3637027792073861</v>
      </c>
      <c r="AV57" s="29">
        <v>0</v>
      </c>
      <c r="AW57" s="29">
        <v>0</v>
      </c>
      <c r="AX57" s="29">
        <v>10.771447634407966</v>
      </c>
      <c r="AY57" s="29">
        <v>37.244554964156364</v>
      </c>
      <c r="AZ57" s="109">
        <v>0.28920865465500273</v>
      </c>
      <c r="BA57" s="29">
        <v>8.4077448552005798</v>
      </c>
      <c r="BB57" s="29">
        <v>4.3605757079867331</v>
      </c>
      <c r="BC57" s="29">
        <v>0</v>
      </c>
      <c r="BD57" s="29">
        <v>0</v>
      </c>
      <c r="BE57" s="29">
        <v>12.768320563187313</v>
      </c>
      <c r="BF57" s="29">
        <v>53.361822980938484</v>
      </c>
      <c r="BG57" s="29">
        <v>222.88705627133953</v>
      </c>
      <c r="BH57" s="109">
        <v>0.23927819272119541</v>
      </c>
      <c r="BI57" s="29">
        <v>73.310999685098068</v>
      </c>
      <c r="BJ57" s="29">
        <v>169.4105697321541</v>
      </c>
      <c r="BK57" s="29">
        <v>0</v>
      </c>
      <c r="BL57" s="29">
        <v>214.20424576732381</v>
      </c>
      <c r="BM57" s="29">
        <v>456.92581518457598</v>
      </c>
      <c r="BN57" s="29">
        <v>8.4077448552005798</v>
      </c>
      <c r="BO57" s="29">
        <v>0</v>
      </c>
      <c r="BP57" s="29">
        <v>4.3605757079867331</v>
      </c>
      <c r="BQ57" s="29">
        <v>0</v>
      </c>
      <c r="BR57" s="29">
        <v>0</v>
      </c>
      <c r="BS57" s="29">
        <v>0</v>
      </c>
      <c r="BT57" s="29">
        <v>0</v>
      </c>
      <c r="BU57" s="29">
        <v>0</v>
      </c>
      <c r="BV57" s="29">
        <v>3.2505240540571312</v>
      </c>
      <c r="BW57" s="29">
        <v>0</v>
      </c>
      <c r="BX57" s="29">
        <v>100.45417275374335</v>
      </c>
      <c r="BY57" s="29"/>
      <c r="BZ57" s="29">
        <v>0</v>
      </c>
      <c r="CA57" s="29">
        <v>0</v>
      </c>
      <c r="CB57" s="29">
        <v>16.018844617244444</v>
      </c>
      <c r="CC57" s="29">
        <v>100.45417275374335</v>
      </c>
      <c r="CD57" s="109">
        <v>0.15946420320949298</v>
      </c>
      <c r="CE57" s="29">
        <v>422.3059694590192</v>
      </c>
      <c r="CF57" s="29">
        <v>0.15368139136819584</v>
      </c>
      <c r="CG57" s="29">
        <v>0</v>
      </c>
      <c r="CH57" s="29">
        <v>0.15368139136819584</v>
      </c>
      <c r="CI57" s="29">
        <v>7.6839761868637193E-3</v>
      </c>
      <c r="CJ57" s="29">
        <v>0</v>
      </c>
      <c r="CK57" s="29">
        <v>7.6839761868637193E-3</v>
      </c>
      <c r="CL57" s="29"/>
      <c r="CM57" s="29">
        <v>0</v>
      </c>
      <c r="CN57" s="29"/>
      <c r="CO57" s="29">
        <v>0</v>
      </c>
      <c r="CP57" s="29">
        <v>0</v>
      </c>
      <c r="CQ57" s="29">
        <v>0</v>
      </c>
      <c r="CR57" s="29">
        <v>0</v>
      </c>
      <c r="CS57" s="29">
        <v>0</v>
      </c>
      <c r="CT57" s="29">
        <v>0</v>
      </c>
      <c r="CU57" s="29">
        <v>0</v>
      </c>
      <c r="CV57" s="29">
        <v>9999</v>
      </c>
      <c r="CW57" s="33">
        <v>9999</v>
      </c>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t="s">
        <v>691</v>
      </c>
      <c r="B58" s="7" t="s">
        <v>385</v>
      </c>
      <c r="C58" s="29">
        <v>15</v>
      </c>
      <c r="D58" s="29">
        <v>2836.8798112621266</v>
      </c>
      <c r="E58" s="29">
        <v>0</v>
      </c>
      <c r="F58" s="29">
        <v>4584.6408912905727</v>
      </c>
      <c r="G58" s="29">
        <v>0</v>
      </c>
      <c r="H58" s="29">
        <v>0</v>
      </c>
      <c r="I58" s="29" t="s">
        <v>384</v>
      </c>
      <c r="J58" s="29"/>
      <c r="K58" s="29"/>
      <c r="L58" s="29">
        <v>3055.7546231578685</v>
      </c>
      <c r="M58" s="29">
        <v>1.0675132461814707</v>
      </c>
      <c r="N58" s="29">
        <v>1.0598084142899924</v>
      </c>
      <c r="O58" s="29">
        <v>0</v>
      </c>
      <c r="P58" s="29">
        <v>0</v>
      </c>
      <c r="Q58" s="29">
        <v>0</v>
      </c>
      <c r="R58" s="29">
        <v>914.2386376586453</v>
      </c>
      <c r="S58" s="29">
        <v>2112.6664367173044</v>
      </c>
      <c r="T58" s="29">
        <v>0</v>
      </c>
      <c r="U58" s="29">
        <v>2671.2744154656912</v>
      </c>
      <c r="V58" s="29" t="s">
        <v>331</v>
      </c>
      <c r="W58" s="29" t="s">
        <v>331</v>
      </c>
      <c r="X58" s="29" t="s">
        <v>331</v>
      </c>
      <c r="Y58" s="29" t="s">
        <v>331</v>
      </c>
      <c r="Z58" s="29">
        <v>0</v>
      </c>
      <c r="AA58" s="29">
        <v>0</v>
      </c>
      <c r="AB58" s="29">
        <v>0</v>
      </c>
      <c r="AC58" s="29">
        <v>0</v>
      </c>
      <c r="AD58" s="29">
        <v>0</v>
      </c>
      <c r="AE58" s="29">
        <v>0</v>
      </c>
      <c r="AF58" s="29">
        <v>0</v>
      </c>
      <c r="AG58" s="29">
        <v>0</v>
      </c>
      <c r="AH58" s="29">
        <v>914.2386376586453</v>
      </c>
      <c r="AI58" s="29">
        <v>2112.6664367173044</v>
      </c>
      <c r="AJ58" s="29">
        <v>0</v>
      </c>
      <c r="AK58" s="29">
        <v>2671.2744154656912</v>
      </c>
      <c r="AL58" s="29">
        <v>5698.179489841641</v>
      </c>
      <c r="AM58" s="29">
        <v>1588.2014960403258</v>
      </c>
      <c r="AN58" s="29">
        <v>377.20418822273234</v>
      </c>
      <c r="AO58" s="29">
        <v>0</v>
      </c>
      <c r="AP58" s="29">
        <v>0</v>
      </c>
      <c r="AQ58" s="29">
        <v>1965.405684263058</v>
      </c>
      <c r="AR58" s="29">
        <v>914.2386376586453</v>
      </c>
      <c r="AS58" s="33">
        <v>2.1497731591135105</v>
      </c>
      <c r="AT58" s="29">
        <v>1588.2014960403258</v>
      </c>
      <c r="AU58" s="29">
        <v>446.49740861365501</v>
      </c>
      <c r="AV58" s="29">
        <v>0</v>
      </c>
      <c r="AW58" s="29">
        <v>0</v>
      </c>
      <c r="AX58" s="29">
        <v>2034.6989046539807</v>
      </c>
      <c r="AY58" s="29">
        <v>2112.6664367173044</v>
      </c>
      <c r="AZ58" s="109">
        <v>0.96309520011854266</v>
      </c>
      <c r="BA58" s="29">
        <v>1588.2014960403258</v>
      </c>
      <c r="BB58" s="29">
        <v>823.70159683638735</v>
      </c>
      <c r="BC58" s="29">
        <v>0</v>
      </c>
      <c r="BD58" s="29">
        <v>0</v>
      </c>
      <c r="BE58" s="29">
        <v>2411.9030928767129</v>
      </c>
      <c r="BF58" s="29">
        <v>3026.9050743759499</v>
      </c>
      <c r="BG58" s="29">
        <v>53.052547799125946</v>
      </c>
      <c r="BH58" s="109">
        <v>0.79682151690005321</v>
      </c>
      <c r="BI58" s="29">
        <v>22.014620764106031</v>
      </c>
      <c r="BJ58" s="29">
        <v>50.872440180932514</v>
      </c>
      <c r="BK58" s="29">
        <v>0</v>
      </c>
      <c r="BL58" s="29">
        <v>64.323570226631958</v>
      </c>
      <c r="BM58" s="29">
        <v>137.21063117167051</v>
      </c>
      <c r="BN58" s="29">
        <v>1588.2014960403258</v>
      </c>
      <c r="BO58" s="29">
        <v>0</v>
      </c>
      <c r="BP58" s="29">
        <v>823.70159683638735</v>
      </c>
      <c r="BQ58" s="29">
        <v>0</v>
      </c>
      <c r="BR58" s="29">
        <v>0</v>
      </c>
      <c r="BS58" s="29">
        <v>0</v>
      </c>
      <c r="BT58" s="29">
        <v>0</v>
      </c>
      <c r="BU58" s="29">
        <v>0</v>
      </c>
      <c r="BV58" s="29">
        <v>267.1683836830494</v>
      </c>
      <c r="BW58" s="29">
        <v>0</v>
      </c>
      <c r="BX58" s="29">
        <v>5698.179489841641</v>
      </c>
      <c r="BY58" s="29"/>
      <c r="BZ58" s="29">
        <v>0</v>
      </c>
      <c r="CA58" s="29">
        <v>0</v>
      </c>
      <c r="CB58" s="29">
        <v>2679.0714765597622</v>
      </c>
      <c r="CC58" s="29">
        <v>5698.179489841641</v>
      </c>
      <c r="CD58" s="109">
        <v>0.47016270395410387</v>
      </c>
      <c r="CE58" s="29">
        <v>110.9427751274483</v>
      </c>
      <c r="CF58" s="29">
        <v>29.030021710703338</v>
      </c>
      <c r="CG58" s="29">
        <v>0</v>
      </c>
      <c r="CH58" s="29">
        <v>29.030021710703338</v>
      </c>
      <c r="CI58" s="29">
        <v>1.4514834459999877</v>
      </c>
      <c r="CJ58" s="29">
        <v>0</v>
      </c>
      <c r="CK58" s="29">
        <v>1.4514834459999877</v>
      </c>
      <c r="CL58" s="29"/>
      <c r="CM58" s="29">
        <v>0</v>
      </c>
      <c r="CN58" s="29"/>
      <c r="CO58" s="29">
        <v>0</v>
      </c>
      <c r="CP58" s="29">
        <v>0</v>
      </c>
      <c r="CQ58" s="29">
        <v>0</v>
      </c>
      <c r="CR58" s="29">
        <v>0</v>
      </c>
      <c r="CS58" s="29">
        <v>0</v>
      </c>
      <c r="CT58" s="29">
        <v>0</v>
      </c>
      <c r="CU58" s="29">
        <v>0</v>
      </c>
      <c r="CV58" s="29">
        <v>9999</v>
      </c>
      <c r="CW58" s="33">
        <v>9999</v>
      </c>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t="s">
        <v>690</v>
      </c>
      <c r="B59" s="7" t="s">
        <v>385</v>
      </c>
      <c r="C59" s="29">
        <v>15</v>
      </c>
      <c r="D59" s="29">
        <v>2836.8798112621262</v>
      </c>
      <c r="E59" s="29">
        <v>0</v>
      </c>
      <c r="F59" s="29">
        <v>4141.1588062564861</v>
      </c>
      <c r="G59" s="29">
        <v>0</v>
      </c>
      <c r="H59" s="29">
        <v>0</v>
      </c>
      <c r="I59" s="29" t="s">
        <v>384</v>
      </c>
      <c r="J59" s="29"/>
      <c r="K59" s="29"/>
      <c r="L59" s="29">
        <v>3055.7546231578681</v>
      </c>
      <c r="M59" s="29">
        <v>1.0675132461814705</v>
      </c>
      <c r="N59" s="29">
        <v>1.0598084142899924</v>
      </c>
      <c r="O59" s="29">
        <v>0</v>
      </c>
      <c r="P59" s="29">
        <v>0</v>
      </c>
      <c r="Q59" s="29">
        <v>0</v>
      </c>
      <c r="R59" s="29">
        <v>825.80238564645219</v>
      </c>
      <c r="S59" s="29">
        <v>1908.3037093951259</v>
      </c>
      <c r="T59" s="29">
        <v>0</v>
      </c>
      <c r="U59" s="29">
        <v>2412.8763477523758</v>
      </c>
      <c r="V59" s="29" t="s">
        <v>331</v>
      </c>
      <c r="W59" s="29" t="s">
        <v>331</v>
      </c>
      <c r="X59" s="29" t="s">
        <v>331</v>
      </c>
      <c r="Y59" s="29" t="s">
        <v>331</v>
      </c>
      <c r="Z59" s="29">
        <v>0</v>
      </c>
      <c r="AA59" s="29">
        <v>0</v>
      </c>
      <c r="AB59" s="29">
        <v>0</v>
      </c>
      <c r="AC59" s="29">
        <v>0</v>
      </c>
      <c r="AD59" s="29">
        <v>0</v>
      </c>
      <c r="AE59" s="29">
        <v>0</v>
      </c>
      <c r="AF59" s="29">
        <v>0</v>
      </c>
      <c r="AG59" s="29">
        <v>0</v>
      </c>
      <c r="AH59" s="29">
        <v>825.80238564645219</v>
      </c>
      <c r="AI59" s="29">
        <v>1908.3037093951259</v>
      </c>
      <c r="AJ59" s="29">
        <v>0</v>
      </c>
      <c r="AK59" s="29">
        <v>2412.8763477523758</v>
      </c>
      <c r="AL59" s="29">
        <v>5146.9824427939539</v>
      </c>
      <c r="AM59" s="29">
        <v>1588.2014960403255</v>
      </c>
      <c r="AN59" s="29">
        <v>377.20418822273223</v>
      </c>
      <c r="AO59" s="29">
        <v>0</v>
      </c>
      <c r="AP59" s="29">
        <v>0</v>
      </c>
      <c r="AQ59" s="29">
        <v>1965.4056842630578</v>
      </c>
      <c r="AR59" s="29">
        <v>825.80238564645219</v>
      </c>
      <c r="AS59" s="33">
        <v>2.3799951640058592</v>
      </c>
      <c r="AT59" s="29">
        <v>1588.2014960403255</v>
      </c>
      <c r="AU59" s="29">
        <v>446.49740861365501</v>
      </c>
      <c r="AV59" s="29">
        <v>0</v>
      </c>
      <c r="AW59" s="29">
        <v>0</v>
      </c>
      <c r="AX59" s="29">
        <v>2034.6989046539807</v>
      </c>
      <c r="AY59" s="29">
        <v>1908.3037093951259</v>
      </c>
      <c r="AZ59" s="33">
        <v>1.0662343182778375</v>
      </c>
      <c r="BA59" s="29">
        <v>1588.2014960403255</v>
      </c>
      <c r="BB59" s="29">
        <v>823.70159683638724</v>
      </c>
      <c r="BC59" s="29">
        <v>0</v>
      </c>
      <c r="BD59" s="29">
        <v>0</v>
      </c>
      <c r="BE59" s="29">
        <v>2411.9030928767129</v>
      </c>
      <c r="BF59" s="29">
        <v>2734.1060950415781</v>
      </c>
      <c r="BG59" s="29">
        <v>46.002027043766844</v>
      </c>
      <c r="BH59" s="109">
        <v>0.88215416996831453</v>
      </c>
      <c r="BI59" s="29">
        <v>19.885099576034936</v>
      </c>
      <c r="BJ59" s="29">
        <v>45.951440613644515</v>
      </c>
      <c r="BK59" s="29">
        <v>0</v>
      </c>
      <c r="BL59" s="29">
        <v>58.101414180531464</v>
      </c>
      <c r="BM59" s="29">
        <v>123.93795437021093</v>
      </c>
      <c r="BN59" s="29">
        <v>1588.2014960403255</v>
      </c>
      <c r="BO59" s="29">
        <v>0</v>
      </c>
      <c r="BP59" s="29">
        <v>823.70159683638724</v>
      </c>
      <c r="BQ59" s="29">
        <v>0</v>
      </c>
      <c r="BR59" s="29">
        <v>0</v>
      </c>
      <c r="BS59" s="29">
        <v>0</v>
      </c>
      <c r="BT59" s="29">
        <v>0</v>
      </c>
      <c r="BU59" s="29">
        <v>0</v>
      </c>
      <c r="BV59" s="29">
        <v>267.1683836830494</v>
      </c>
      <c r="BW59" s="29">
        <v>0</v>
      </c>
      <c r="BX59" s="29">
        <v>5146.9824427939539</v>
      </c>
      <c r="BY59" s="29"/>
      <c r="BZ59" s="29">
        <v>0</v>
      </c>
      <c r="CA59" s="29">
        <v>0</v>
      </c>
      <c r="CB59" s="29">
        <v>2679.0714765597622</v>
      </c>
      <c r="CC59" s="29">
        <v>5146.9824427939539</v>
      </c>
      <c r="CD59" s="109">
        <v>0.52051303969583251</v>
      </c>
      <c r="CE59" s="29">
        <v>97.670098325988704</v>
      </c>
      <c r="CF59" s="29">
        <v>29.030021710703338</v>
      </c>
      <c r="CG59" s="29">
        <v>0</v>
      </c>
      <c r="CH59" s="29">
        <v>29.030021710703338</v>
      </c>
      <c r="CI59" s="29">
        <v>1.4514834459999877</v>
      </c>
      <c r="CJ59" s="29">
        <v>0</v>
      </c>
      <c r="CK59" s="29">
        <v>1.4514834459999877</v>
      </c>
      <c r="CL59" s="29"/>
      <c r="CM59" s="29">
        <v>0</v>
      </c>
      <c r="CN59" s="29"/>
      <c r="CO59" s="29">
        <v>0</v>
      </c>
      <c r="CP59" s="29">
        <v>0</v>
      </c>
      <c r="CQ59" s="29">
        <v>0</v>
      </c>
      <c r="CR59" s="29">
        <v>0</v>
      </c>
      <c r="CS59" s="29">
        <v>0</v>
      </c>
      <c r="CT59" s="29">
        <v>0</v>
      </c>
      <c r="CU59" s="29">
        <v>0</v>
      </c>
      <c r="CV59" s="29">
        <v>9999</v>
      </c>
      <c r="CW59" s="33">
        <v>9999</v>
      </c>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t="s">
        <v>688</v>
      </c>
      <c r="B60" s="7" t="s">
        <v>385</v>
      </c>
      <c r="C60" s="29">
        <v>15</v>
      </c>
      <c r="D60" s="29">
        <v>3060.0152576873525</v>
      </c>
      <c r="E60" s="29">
        <v>0</v>
      </c>
      <c r="F60" s="29">
        <v>4602.7068363144172</v>
      </c>
      <c r="G60" s="29">
        <v>0</v>
      </c>
      <c r="H60" s="29">
        <v>0</v>
      </c>
      <c r="I60" s="29" t="s">
        <v>384</v>
      </c>
      <c r="J60" s="29"/>
      <c r="K60" s="29"/>
      <c r="L60" s="29">
        <v>3296.1057192097401</v>
      </c>
      <c r="M60" s="29">
        <v>1.1514787507495226</v>
      </c>
      <c r="N60" s="29">
        <v>1.1431678934998635</v>
      </c>
      <c r="O60" s="29">
        <v>0</v>
      </c>
      <c r="P60" s="29">
        <v>0</v>
      </c>
      <c r="Q60" s="29">
        <v>0</v>
      </c>
      <c r="R60" s="29">
        <v>917.84122843036585</v>
      </c>
      <c r="S60" s="29">
        <v>2120.9914760397874</v>
      </c>
      <c r="T60" s="29">
        <v>0</v>
      </c>
      <c r="U60" s="29">
        <v>2681.8006699483667</v>
      </c>
      <c r="V60" s="29" t="s">
        <v>331</v>
      </c>
      <c r="W60" s="29" t="s">
        <v>331</v>
      </c>
      <c r="X60" s="29" t="s">
        <v>331</v>
      </c>
      <c r="Y60" s="29" t="s">
        <v>331</v>
      </c>
      <c r="Z60" s="29">
        <v>0</v>
      </c>
      <c r="AA60" s="29">
        <v>0</v>
      </c>
      <c r="AB60" s="29">
        <v>0</v>
      </c>
      <c r="AC60" s="29">
        <v>0</v>
      </c>
      <c r="AD60" s="29">
        <v>0</v>
      </c>
      <c r="AE60" s="29">
        <v>0</v>
      </c>
      <c r="AF60" s="29">
        <v>0</v>
      </c>
      <c r="AG60" s="29">
        <v>0</v>
      </c>
      <c r="AH60" s="29">
        <v>917.84122843036585</v>
      </c>
      <c r="AI60" s="29">
        <v>2120.9914760397874</v>
      </c>
      <c r="AJ60" s="29">
        <v>0</v>
      </c>
      <c r="AK60" s="29">
        <v>2681.8006699483667</v>
      </c>
      <c r="AL60" s="29">
        <v>5720.6333744185195</v>
      </c>
      <c r="AM60" s="29">
        <v>1713.1218569330588</v>
      </c>
      <c r="AN60" s="29">
        <v>406.87327205152457</v>
      </c>
      <c r="AO60" s="29">
        <v>0</v>
      </c>
      <c r="AP60" s="29">
        <v>0</v>
      </c>
      <c r="AQ60" s="29">
        <v>2119.9951289845835</v>
      </c>
      <c r="AR60" s="29">
        <v>917.84122843036585</v>
      </c>
      <c r="AS60" s="33">
        <v>2.3097623677355021</v>
      </c>
      <c r="AT60" s="29">
        <v>1713.1218569330588</v>
      </c>
      <c r="AU60" s="29">
        <v>481.61676693232465</v>
      </c>
      <c r="AV60" s="29">
        <v>0</v>
      </c>
      <c r="AW60" s="29">
        <v>0</v>
      </c>
      <c r="AX60" s="29">
        <v>2194.7386238653835</v>
      </c>
      <c r="AY60" s="29">
        <v>2120.9914760397874</v>
      </c>
      <c r="AZ60" s="33">
        <v>1.0347701292809028</v>
      </c>
      <c r="BA60" s="29">
        <v>1713.1218569330588</v>
      </c>
      <c r="BB60" s="29">
        <v>888.49003898384922</v>
      </c>
      <c r="BC60" s="29">
        <v>0</v>
      </c>
      <c r="BD60" s="29">
        <v>0</v>
      </c>
      <c r="BE60" s="29">
        <v>2601.611895916908</v>
      </c>
      <c r="BF60" s="29">
        <v>3038.8327044701532</v>
      </c>
      <c r="BG60" s="29">
        <v>48.00391450148846</v>
      </c>
      <c r="BH60" s="109">
        <v>0.85612211955265294</v>
      </c>
      <c r="BI60" s="29">
        <v>20.489744524298022</v>
      </c>
      <c r="BJ60" s="29">
        <v>47.348683123103029</v>
      </c>
      <c r="BK60" s="29">
        <v>0</v>
      </c>
      <c r="BL60" s="29">
        <v>59.868100157479667</v>
      </c>
      <c r="BM60" s="29">
        <v>127.70652780488072</v>
      </c>
      <c r="BN60" s="29">
        <v>1713.1218569330588</v>
      </c>
      <c r="BO60" s="29">
        <v>0</v>
      </c>
      <c r="BP60" s="29">
        <v>888.49003898384922</v>
      </c>
      <c r="BQ60" s="29">
        <v>0</v>
      </c>
      <c r="BR60" s="29">
        <v>0</v>
      </c>
      <c r="BS60" s="29">
        <v>0</v>
      </c>
      <c r="BT60" s="29">
        <v>0</v>
      </c>
      <c r="BU60" s="29">
        <v>0</v>
      </c>
      <c r="BV60" s="29">
        <v>662.31122606527788</v>
      </c>
      <c r="BW60" s="29">
        <v>0</v>
      </c>
      <c r="BX60" s="29">
        <v>5720.6333744185195</v>
      </c>
      <c r="BY60" s="29"/>
      <c r="BZ60" s="29">
        <v>0</v>
      </c>
      <c r="CA60" s="29">
        <v>0</v>
      </c>
      <c r="CB60" s="29">
        <v>3263.9231219821859</v>
      </c>
      <c r="CC60" s="29">
        <v>5720.6333744185195</v>
      </c>
      <c r="CD60" s="109">
        <v>0.57055275322795029</v>
      </c>
      <c r="CE60" s="29">
        <v>93.086682079323907</v>
      </c>
      <c r="CF60" s="29">
        <v>31.313384872031627</v>
      </c>
      <c r="CG60" s="29">
        <v>0</v>
      </c>
      <c r="CH60" s="29">
        <v>31.313384872031627</v>
      </c>
      <c r="CI60" s="29">
        <v>1.5656502166246264</v>
      </c>
      <c r="CJ60" s="29">
        <v>0</v>
      </c>
      <c r="CK60" s="29">
        <v>1.5656502166246264</v>
      </c>
      <c r="CL60" s="29"/>
      <c r="CM60" s="29">
        <v>0</v>
      </c>
      <c r="CN60" s="29"/>
      <c r="CO60" s="29">
        <v>0</v>
      </c>
      <c r="CP60" s="29">
        <v>0</v>
      </c>
      <c r="CQ60" s="29">
        <v>0</v>
      </c>
      <c r="CR60" s="29">
        <v>0</v>
      </c>
      <c r="CS60" s="29">
        <v>0</v>
      </c>
      <c r="CT60" s="29">
        <v>0</v>
      </c>
      <c r="CU60" s="29">
        <v>0</v>
      </c>
      <c r="CV60" s="29">
        <v>9999</v>
      </c>
      <c r="CW60" s="33">
        <v>9999</v>
      </c>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t="s">
        <v>687</v>
      </c>
      <c r="B61" s="7" t="s">
        <v>385</v>
      </c>
      <c r="C61" s="29">
        <v>15</v>
      </c>
      <c r="D61" s="29">
        <v>2810.2890719799593</v>
      </c>
      <c r="E61" s="29">
        <v>0</v>
      </c>
      <c r="F61" s="29">
        <v>4164.7256865629088</v>
      </c>
      <c r="G61" s="29">
        <v>0</v>
      </c>
      <c r="H61" s="29">
        <v>0</v>
      </c>
      <c r="I61" s="29" t="s">
        <v>384</v>
      </c>
      <c r="J61" s="29"/>
      <c r="K61" s="29"/>
      <c r="L61" s="29">
        <v>3027.1123189713835</v>
      </c>
      <c r="M61" s="29">
        <v>1.0575071943576386</v>
      </c>
      <c r="N61" s="29">
        <v>1.0498745816610753</v>
      </c>
      <c r="O61" s="29">
        <v>0</v>
      </c>
      <c r="P61" s="29">
        <v>0</v>
      </c>
      <c r="Q61" s="29">
        <v>0</v>
      </c>
      <c r="R61" s="29">
        <v>830.50193639777467</v>
      </c>
      <c r="S61" s="29">
        <v>1919.1636563837981</v>
      </c>
      <c r="T61" s="29">
        <v>0</v>
      </c>
      <c r="U61" s="29">
        <v>2426.6077622530147</v>
      </c>
      <c r="V61" s="29" t="s">
        <v>331</v>
      </c>
      <c r="W61" s="29" t="s">
        <v>331</v>
      </c>
      <c r="X61" s="29" t="s">
        <v>331</v>
      </c>
      <c r="Y61" s="29" t="s">
        <v>331</v>
      </c>
      <c r="Z61" s="29">
        <v>0</v>
      </c>
      <c r="AA61" s="29">
        <v>0</v>
      </c>
      <c r="AB61" s="29">
        <v>0</v>
      </c>
      <c r="AC61" s="29">
        <v>0</v>
      </c>
      <c r="AD61" s="29">
        <v>0</v>
      </c>
      <c r="AE61" s="29">
        <v>0</v>
      </c>
      <c r="AF61" s="29">
        <v>0</v>
      </c>
      <c r="AG61" s="29">
        <v>0</v>
      </c>
      <c r="AH61" s="29">
        <v>830.50193639777467</v>
      </c>
      <c r="AI61" s="29">
        <v>1919.1636563837981</v>
      </c>
      <c r="AJ61" s="29">
        <v>0</v>
      </c>
      <c r="AK61" s="29">
        <v>2426.6077622530147</v>
      </c>
      <c r="AL61" s="29">
        <v>5176.2733550345874</v>
      </c>
      <c r="AM61" s="29">
        <v>1573.314911229402</v>
      </c>
      <c r="AN61" s="29">
        <v>373.66856497025844</v>
      </c>
      <c r="AO61" s="29">
        <v>0</v>
      </c>
      <c r="AP61" s="29">
        <v>0</v>
      </c>
      <c r="AQ61" s="29">
        <v>1946.9834761996603</v>
      </c>
      <c r="AR61" s="29">
        <v>830.50193639777467</v>
      </c>
      <c r="AS61" s="33">
        <v>2.344345498632455</v>
      </c>
      <c r="AT61" s="29">
        <v>1573.314911229402</v>
      </c>
      <c r="AU61" s="29">
        <v>442.31228376787357</v>
      </c>
      <c r="AV61" s="29">
        <v>0</v>
      </c>
      <c r="AW61" s="29">
        <v>0</v>
      </c>
      <c r="AX61" s="29">
        <v>2015.6271949972756</v>
      </c>
      <c r="AY61" s="29">
        <v>1919.1636563837981</v>
      </c>
      <c r="AZ61" s="33">
        <v>1.0502633208442682</v>
      </c>
      <c r="BA61" s="29">
        <v>1573.314911229402</v>
      </c>
      <c r="BB61" s="29">
        <v>815.98084873813195</v>
      </c>
      <c r="BC61" s="29">
        <v>0</v>
      </c>
      <c r="BD61" s="29">
        <v>0</v>
      </c>
      <c r="BE61" s="29">
        <v>2389.2957599675342</v>
      </c>
      <c r="BF61" s="29">
        <v>2749.6655927815727</v>
      </c>
      <c r="BG61" s="29">
        <v>47.003180938734133</v>
      </c>
      <c r="BH61" s="109">
        <v>0.86894048725049255</v>
      </c>
      <c r="BI61" s="29">
        <v>20.187485528197723</v>
      </c>
      <c r="BJ61" s="29">
        <v>46.650208556449016</v>
      </c>
      <c r="BK61" s="29">
        <v>0</v>
      </c>
      <c r="BL61" s="29">
        <v>58.984942642725244</v>
      </c>
      <c r="BM61" s="29">
        <v>125.82263672737199</v>
      </c>
      <c r="BN61" s="29">
        <v>1573.314911229402</v>
      </c>
      <c r="BO61" s="29">
        <v>0</v>
      </c>
      <c r="BP61" s="29">
        <v>815.98084873813195</v>
      </c>
      <c r="BQ61" s="29">
        <v>0</v>
      </c>
      <c r="BR61" s="29">
        <v>0</v>
      </c>
      <c r="BS61" s="29">
        <v>0</v>
      </c>
      <c r="BT61" s="29">
        <v>0</v>
      </c>
      <c r="BU61" s="29">
        <v>0</v>
      </c>
      <c r="BV61" s="29">
        <v>608.26036608313848</v>
      </c>
      <c r="BW61" s="29">
        <v>0</v>
      </c>
      <c r="BX61" s="29">
        <v>5176.2733550345874</v>
      </c>
      <c r="BY61" s="29"/>
      <c r="BZ61" s="29">
        <v>0</v>
      </c>
      <c r="CA61" s="29">
        <v>0</v>
      </c>
      <c r="CB61" s="29">
        <v>2997.556126050672</v>
      </c>
      <c r="CC61" s="29">
        <v>5176.2733550345874</v>
      </c>
      <c r="CD61" s="109">
        <v>0.57909540714946317</v>
      </c>
      <c r="CE61" s="29">
        <v>91.2027910018152</v>
      </c>
      <c r="CF61" s="29">
        <v>28.757916514141836</v>
      </c>
      <c r="CG61" s="29">
        <v>0</v>
      </c>
      <c r="CH61" s="29">
        <v>28.757916514141836</v>
      </c>
      <c r="CI61" s="29">
        <v>1.4378783515114071</v>
      </c>
      <c r="CJ61" s="29">
        <v>0</v>
      </c>
      <c r="CK61" s="29">
        <v>1.4378783515114071</v>
      </c>
      <c r="CL61" s="29"/>
      <c r="CM61" s="29">
        <v>0</v>
      </c>
      <c r="CN61" s="29"/>
      <c r="CO61" s="29">
        <v>0</v>
      </c>
      <c r="CP61" s="29">
        <v>0</v>
      </c>
      <c r="CQ61" s="29">
        <v>0</v>
      </c>
      <c r="CR61" s="29">
        <v>0</v>
      </c>
      <c r="CS61" s="29">
        <v>0</v>
      </c>
      <c r="CT61" s="29">
        <v>0</v>
      </c>
      <c r="CU61" s="29">
        <v>0</v>
      </c>
      <c r="CV61" s="29">
        <v>9999</v>
      </c>
      <c r="CW61" s="33">
        <v>9999</v>
      </c>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t="s">
        <v>689</v>
      </c>
      <c r="B62" s="7" t="s">
        <v>385</v>
      </c>
      <c r="C62" s="29">
        <v>15</v>
      </c>
      <c r="D62" s="29">
        <v>2836.8798112621266</v>
      </c>
      <c r="E62" s="29">
        <v>0</v>
      </c>
      <c r="F62" s="29">
        <v>3825.4486000387583</v>
      </c>
      <c r="G62" s="29">
        <v>0</v>
      </c>
      <c r="H62" s="29">
        <v>0</v>
      </c>
      <c r="I62" s="29" t="s">
        <v>384</v>
      </c>
      <c r="J62" s="29"/>
      <c r="K62" s="29"/>
      <c r="L62" s="29">
        <v>3055.7546231578685</v>
      </c>
      <c r="M62" s="29">
        <v>1.0675132461814707</v>
      </c>
      <c r="N62" s="29">
        <v>1.0598084142899924</v>
      </c>
      <c r="O62" s="29">
        <v>0</v>
      </c>
      <c r="P62" s="29">
        <v>0</v>
      </c>
      <c r="Q62" s="29">
        <v>0</v>
      </c>
      <c r="R62" s="29">
        <v>762.84555311116185</v>
      </c>
      <c r="S62" s="29">
        <v>1762.8200450862437</v>
      </c>
      <c r="T62" s="29">
        <v>0</v>
      </c>
      <c r="U62" s="29">
        <v>2228.9254960787107</v>
      </c>
      <c r="V62" s="29" t="s">
        <v>331</v>
      </c>
      <c r="W62" s="29" t="s">
        <v>331</v>
      </c>
      <c r="X62" s="29" t="s">
        <v>331</v>
      </c>
      <c r="Y62" s="29" t="s">
        <v>331</v>
      </c>
      <c r="Z62" s="29">
        <v>0</v>
      </c>
      <c r="AA62" s="29">
        <v>0</v>
      </c>
      <c r="AB62" s="29">
        <v>0</v>
      </c>
      <c r="AC62" s="29">
        <v>0</v>
      </c>
      <c r="AD62" s="29">
        <v>0</v>
      </c>
      <c r="AE62" s="29">
        <v>0</v>
      </c>
      <c r="AF62" s="29">
        <v>0</v>
      </c>
      <c r="AG62" s="29">
        <v>0</v>
      </c>
      <c r="AH62" s="29">
        <v>762.84555311116185</v>
      </c>
      <c r="AI62" s="29">
        <v>1762.8200450862437</v>
      </c>
      <c r="AJ62" s="29">
        <v>0</v>
      </c>
      <c r="AK62" s="29">
        <v>2228.9254960787107</v>
      </c>
      <c r="AL62" s="29">
        <v>4754.5910942761166</v>
      </c>
      <c r="AM62" s="29">
        <v>1588.2014960403258</v>
      </c>
      <c r="AN62" s="29">
        <v>377.20418822273234</v>
      </c>
      <c r="AO62" s="29">
        <v>0</v>
      </c>
      <c r="AP62" s="29">
        <v>0</v>
      </c>
      <c r="AQ62" s="29">
        <v>1965.405684263058</v>
      </c>
      <c r="AR62" s="29">
        <v>762.84555311116185</v>
      </c>
      <c r="AS62" s="33">
        <v>2.5764136347749793</v>
      </c>
      <c r="AT62" s="29">
        <v>1588.2014960403258</v>
      </c>
      <c r="AU62" s="29">
        <v>446.49740861365501</v>
      </c>
      <c r="AV62" s="29">
        <v>0</v>
      </c>
      <c r="AW62" s="29">
        <v>0</v>
      </c>
      <c r="AX62" s="29">
        <v>2034.6989046539807</v>
      </c>
      <c r="AY62" s="29">
        <v>1762.8200450862437</v>
      </c>
      <c r="AZ62" s="33">
        <v>1.1542295030769494</v>
      </c>
      <c r="BA62" s="29">
        <v>1588.2014960403258</v>
      </c>
      <c r="BB62" s="29">
        <v>823.70159683638735</v>
      </c>
      <c r="BC62" s="29">
        <v>0</v>
      </c>
      <c r="BD62" s="29">
        <v>0</v>
      </c>
      <c r="BE62" s="29">
        <v>2411.9030928767129</v>
      </c>
      <c r="BF62" s="29">
        <v>2525.6655981974054</v>
      </c>
      <c r="BG62" s="29">
        <v>40.982835881973458</v>
      </c>
      <c r="BH62" s="109">
        <v>0.95495741581867133</v>
      </c>
      <c r="BI62" s="29">
        <v>18.369115963350168</v>
      </c>
      <c r="BJ62" s="29">
        <v>42.448233064535884</v>
      </c>
      <c r="BK62" s="29">
        <v>0</v>
      </c>
      <c r="BL62" s="29">
        <v>53.671927094751467</v>
      </c>
      <c r="BM62" s="29">
        <v>114.48927612263752</v>
      </c>
      <c r="BN62" s="29">
        <v>1588.2014960403258</v>
      </c>
      <c r="BO62" s="29">
        <v>0</v>
      </c>
      <c r="BP62" s="29">
        <v>823.70159683638735</v>
      </c>
      <c r="BQ62" s="29">
        <v>0</v>
      </c>
      <c r="BR62" s="29">
        <v>0</v>
      </c>
      <c r="BS62" s="29">
        <v>0</v>
      </c>
      <c r="BT62" s="29">
        <v>0</v>
      </c>
      <c r="BU62" s="29">
        <v>0</v>
      </c>
      <c r="BV62" s="29">
        <v>267.1683836830494</v>
      </c>
      <c r="BW62" s="29">
        <v>0</v>
      </c>
      <c r="BX62" s="29">
        <v>4754.5910942761166</v>
      </c>
      <c r="BY62" s="29"/>
      <c r="BZ62" s="29">
        <v>0</v>
      </c>
      <c r="CA62" s="29">
        <v>0</v>
      </c>
      <c r="CB62" s="29">
        <v>2679.0714765597622</v>
      </c>
      <c r="CC62" s="29">
        <v>4754.5910942761166</v>
      </c>
      <c r="CD62" s="109">
        <v>0.56347042751689025</v>
      </c>
      <c r="CE62" s="29">
        <v>88.221420078415321</v>
      </c>
      <c r="CF62" s="29">
        <v>29.030021710703338</v>
      </c>
      <c r="CG62" s="29">
        <v>0</v>
      </c>
      <c r="CH62" s="29">
        <v>29.030021710703338</v>
      </c>
      <c r="CI62" s="29">
        <v>1.4514834459999877</v>
      </c>
      <c r="CJ62" s="29">
        <v>0</v>
      </c>
      <c r="CK62" s="29">
        <v>1.4514834459999877</v>
      </c>
      <c r="CL62" s="29"/>
      <c r="CM62" s="29">
        <v>0</v>
      </c>
      <c r="CN62" s="29"/>
      <c r="CO62" s="29">
        <v>0</v>
      </c>
      <c r="CP62" s="29">
        <v>0</v>
      </c>
      <c r="CQ62" s="29">
        <v>0</v>
      </c>
      <c r="CR62" s="29">
        <v>0</v>
      </c>
      <c r="CS62" s="29">
        <v>0</v>
      </c>
      <c r="CT62" s="29">
        <v>0</v>
      </c>
      <c r="CU62" s="29">
        <v>0</v>
      </c>
      <c r="CV62" s="29">
        <v>9999</v>
      </c>
      <c r="CW62" s="33">
        <v>9999</v>
      </c>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t="s">
        <v>686</v>
      </c>
      <c r="B63" s="7" t="s">
        <v>385</v>
      </c>
      <c r="C63" s="29">
        <v>15</v>
      </c>
      <c r="D63" s="29">
        <v>2952.1947735276617</v>
      </c>
      <c r="E63" s="29">
        <v>0</v>
      </c>
      <c r="F63" s="29">
        <v>3836.906106653078</v>
      </c>
      <c r="G63" s="29">
        <v>0</v>
      </c>
      <c r="H63" s="29">
        <v>0</v>
      </c>
      <c r="I63" s="29" t="s">
        <v>384</v>
      </c>
      <c r="J63" s="29"/>
      <c r="K63" s="29"/>
      <c r="L63" s="29">
        <v>3179.9665223237384</v>
      </c>
      <c r="M63" s="29">
        <v>1.1109060784095683</v>
      </c>
      <c r="N63" s="29">
        <v>1.1028880565143047</v>
      </c>
      <c r="O63" s="29">
        <v>0</v>
      </c>
      <c r="P63" s="29">
        <v>0</v>
      </c>
      <c r="Q63" s="29">
        <v>0</v>
      </c>
      <c r="R63" s="29">
        <v>765.13033298518405</v>
      </c>
      <c r="S63" s="29">
        <v>1768.0998238620523</v>
      </c>
      <c r="T63" s="29">
        <v>0</v>
      </c>
      <c r="U63" s="29">
        <v>2235.6012957780945</v>
      </c>
      <c r="V63" s="29" t="s">
        <v>331</v>
      </c>
      <c r="W63" s="29" t="s">
        <v>331</v>
      </c>
      <c r="X63" s="29" t="s">
        <v>331</v>
      </c>
      <c r="Y63" s="29" t="s">
        <v>331</v>
      </c>
      <c r="Z63" s="29">
        <v>0</v>
      </c>
      <c r="AA63" s="29">
        <v>0</v>
      </c>
      <c r="AB63" s="29">
        <v>0</v>
      </c>
      <c r="AC63" s="29">
        <v>0</v>
      </c>
      <c r="AD63" s="29">
        <v>0</v>
      </c>
      <c r="AE63" s="29">
        <v>0</v>
      </c>
      <c r="AF63" s="29">
        <v>0</v>
      </c>
      <c r="AG63" s="29">
        <v>0</v>
      </c>
      <c r="AH63" s="29">
        <v>765.13033298518405</v>
      </c>
      <c r="AI63" s="29">
        <v>1768.0998238620523</v>
      </c>
      <c r="AJ63" s="29">
        <v>0</v>
      </c>
      <c r="AK63" s="29">
        <v>2235.6012957780945</v>
      </c>
      <c r="AL63" s="29">
        <v>4768.8314526253307</v>
      </c>
      <c r="AM63" s="29">
        <v>1652.7595343678217</v>
      </c>
      <c r="AN63" s="29">
        <v>392.53697974905162</v>
      </c>
      <c r="AO63" s="29">
        <v>0</v>
      </c>
      <c r="AP63" s="29">
        <v>0</v>
      </c>
      <c r="AQ63" s="29">
        <v>2045.2965141168734</v>
      </c>
      <c r="AR63" s="29">
        <v>765.13033298518405</v>
      </c>
      <c r="AS63" s="33">
        <v>2.6731347927837001</v>
      </c>
      <c r="AT63" s="29">
        <v>1652.7595343678217</v>
      </c>
      <c r="AU63" s="29">
        <v>464.64686690989356</v>
      </c>
      <c r="AV63" s="29">
        <v>0</v>
      </c>
      <c r="AW63" s="29">
        <v>0</v>
      </c>
      <c r="AX63" s="29">
        <v>2117.4064012777153</v>
      </c>
      <c r="AY63" s="29">
        <v>1768.0998238620523</v>
      </c>
      <c r="AZ63" s="33">
        <v>1.1975604390099843</v>
      </c>
      <c r="BA63" s="29">
        <v>1652.7595343678217</v>
      </c>
      <c r="BB63" s="29">
        <v>857.18384665894519</v>
      </c>
      <c r="BC63" s="29">
        <v>0</v>
      </c>
      <c r="BD63" s="29">
        <v>0</v>
      </c>
      <c r="BE63" s="29">
        <v>2509.9433810267669</v>
      </c>
      <c r="BF63" s="29">
        <v>2533.2301568472362</v>
      </c>
      <c r="BG63" s="29">
        <v>38.782301722275534</v>
      </c>
      <c r="BH63" s="109">
        <v>0.99080747726079055</v>
      </c>
      <c r="BI63" s="29">
        <v>17.704472275209962</v>
      </c>
      <c r="BJ63" s="29">
        <v>40.912342592978177</v>
      </c>
      <c r="BK63" s="29">
        <v>0</v>
      </c>
      <c r="BL63" s="29">
        <v>51.729933389391796</v>
      </c>
      <c r="BM63" s="29">
        <v>110.34674825757993</v>
      </c>
      <c r="BN63" s="29">
        <v>1652.7595343678217</v>
      </c>
      <c r="BO63" s="29">
        <v>0</v>
      </c>
      <c r="BP63" s="29">
        <v>857.18384665894519</v>
      </c>
      <c r="BQ63" s="29">
        <v>0</v>
      </c>
      <c r="BR63" s="29">
        <v>0</v>
      </c>
      <c r="BS63" s="29">
        <v>0</v>
      </c>
      <c r="BT63" s="29">
        <v>0</v>
      </c>
      <c r="BU63" s="29">
        <v>0</v>
      </c>
      <c r="BV63" s="29">
        <v>638.97450678606526</v>
      </c>
      <c r="BW63" s="29">
        <v>0</v>
      </c>
      <c r="BX63" s="29">
        <v>4768.8314526253307</v>
      </c>
      <c r="BY63" s="29"/>
      <c r="BZ63" s="29">
        <v>0</v>
      </c>
      <c r="CA63" s="29">
        <v>0</v>
      </c>
      <c r="CB63" s="29">
        <v>3148.9178878128323</v>
      </c>
      <c r="CC63" s="29">
        <v>4768.8314526253307</v>
      </c>
      <c r="CD63" s="109">
        <v>0.66031226288765021</v>
      </c>
      <c r="CE63" s="29">
        <v>75.726902532023132</v>
      </c>
      <c r="CF63" s="29">
        <v>30.210049093198691</v>
      </c>
      <c r="CG63" s="29">
        <v>0</v>
      </c>
      <c r="CH63" s="29">
        <v>30.210049093198691</v>
      </c>
      <c r="CI63" s="29">
        <v>1.5104840981037757</v>
      </c>
      <c r="CJ63" s="29">
        <v>0</v>
      </c>
      <c r="CK63" s="29">
        <v>1.5104840981037757</v>
      </c>
      <c r="CL63" s="29"/>
      <c r="CM63" s="29">
        <v>0</v>
      </c>
      <c r="CN63" s="29"/>
      <c r="CO63" s="29">
        <v>0</v>
      </c>
      <c r="CP63" s="29">
        <v>0</v>
      </c>
      <c r="CQ63" s="29">
        <v>0</v>
      </c>
      <c r="CR63" s="29">
        <v>0</v>
      </c>
      <c r="CS63" s="29">
        <v>0</v>
      </c>
      <c r="CT63" s="29">
        <v>0</v>
      </c>
      <c r="CU63" s="29">
        <v>0</v>
      </c>
      <c r="CV63" s="29">
        <v>9999</v>
      </c>
      <c r="CW63" s="33">
        <v>9999</v>
      </c>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t="s">
        <v>695</v>
      </c>
      <c r="B64" s="7" t="s">
        <v>386</v>
      </c>
      <c r="C64" s="29">
        <v>15</v>
      </c>
      <c r="D64" s="29">
        <v>0.1967546488120081</v>
      </c>
      <c r="E64" s="29">
        <v>0</v>
      </c>
      <c r="F64" s="29">
        <v>0</v>
      </c>
      <c r="G64" s="29">
        <v>0</v>
      </c>
      <c r="H64" s="29">
        <v>0</v>
      </c>
      <c r="I64" s="29" t="s">
        <v>383</v>
      </c>
      <c r="J64" s="29"/>
      <c r="K64" s="29"/>
      <c r="L64" s="29">
        <v>0.21087220712766944</v>
      </c>
      <c r="M64" s="29">
        <v>0</v>
      </c>
      <c r="N64" s="29">
        <v>0</v>
      </c>
      <c r="O64" s="29">
        <v>0</v>
      </c>
      <c r="P64" s="29">
        <v>0</v>
      </c>
      <c r="Q64" s="29">
        <v>0</v>
      </c>
      <c r="R64" s="29">
        <v>0</v>
      </c>
      <c r="S64" s="29">
        <v>0</v>
      </c>
      <c r="T64" s="29">
        <v>0</v>
      </c>
      <c r="U64" s="29">
        <v>0</v>
      </c>
      <c r="V64" s="29" t="s">
        <v>331</v>
      </c>
      <c r="W64" s="29" t="s">
        <v>331</v>
      </c>
      <c r="X64" s="29" t="s">
        <v>331</v>
      </c>
      <c r="Y64" s="29" t="s">
        <v>331</v>
      </c>
      <c r="Z64" s="29">
        <v>0</v>
      </c>
      <c r="AA64" s="29">
        <v>0</v>
      </c>
      <c r="AB64" s="29">
        <v>0</v>
      </c>
      <c r="AC64" s="29">
        <v>0</v>
      </c>
      <c r="AD64" s="29">
        <v>0</v>
      </c>
      <c r="AE64" s="29">
        <v>0</v>
      </c>
      <c r="AF64" s="29">
        <v>0</v>
      </c>
      <c r="AG64" s="29">
        <v>0</v>
      </c>
      <c r="AH64" s="29">
        <v>0</v>
      </c>
      <c r="AI64" s="29">
        <v>0</v>
      </c>
      <c r="AJ64" s="29">
        <v>0</v>
      </c>
      <c r="AK64" s="29">
        <v>0</v>
      </c>
      <c r="AL64" s="29">
        <v>0</v>
      </c>
      <c r="AM64" s="29">
        <v>0.10979073034217882</v>
      </c>
      <c r="AN64" s="29">
        <v>0</v>
      </c>
      <c r="AO64" s="29">
        <v>0</v>
      </c>
      <c r="AP64" s="29">
        <v>0</v>
      </c>
      <c r="AQ64" s="29">
        <v>0.10979073034217882</v>
      </c>
      <c r="AR64" s="29">
        <v>0</v>
      </c>
      <c r="AS64" s="33">
        <v>9999</v>
      </c>
      <c r="AT64" s="29">
        <v>0.10979073034217882</v>
      </c>
      <c r="AU64" s="29">
        <v>0</v>
      </c>
      <c r="AV64" s="29">
        <v>0</v>
      </c>
      <c r="AW64" s="29">
        <v>0</v>
      </c>
      <c r="AX64" s="29">
        <v>0.10979073034217882</v>
      </c>
      <c r="AY64" s="29">
        <v>0</v>
      </c>
      <c r="AZ64" s="33">
        <v>9999</v>
      </c>
      <c r="BA64" s="29">
        <v>0.10979073034217882</v>
      </c>
      <c r="BB64" s="29">
        <v>0</v>
      </c>
      <c r="BC64" s="29">
        <v>0</v>
      </c>
      <c r="BD64" s="29">
        <v>0</v>
      </c>
      <c r="BE64" s="29">
        <v>0.10979073034217882</v>
      </c>
      <c r="BF64" s="29">
        <v>0</v>
      </c>
      <c r="BG64" s="29">
        <v>0</v>
      </c>
      <c r="BH64" s="33">
        <v>9999</v>
      </c>
      <c r="BI64" s="29">
        <v>0</v>
      </c>
      <c r="BJ64" s="29">
        <v>0</v>
      </c>
      <c r="BK64" s="29">
        <v>0</v>
      </c>
      <c r="BL64" s="29">
        <v>0</v>
      </c>
      <c r="BM64" s="29">
        <v>0</v>
      </c>
      <c r="BN64" s="29">
        <v>0.10979073034217882</v>
      </c>
      <c r="BO64" s="29">
        <v>0</v>
      </c>
      <c r="BP64" s="29">
        <v>0</v>
      </c>
      <c r="BQ64" s="29">
        <v>0</v>
      </c>
      <c r="BR64" s="29">
        <v>0</v>
      </c>
      <c r="BS64" s="29">
        <v>0</v>
      </c>
      <c r="BT64" s="29">
        <v>0</v>
      </c>
      <c r="BU64" s="29">
        <v>0</v>
      </c>
      <c r="BV64" s="29">
        <v>0</v>
      </c>
      <c r="BW64" s="29">
        <v>0</v>
      </c>
      <c r="BX64" s="29">
        <v>0</v>
      </c>
      <c r="BY64" s="29"/>
      <c r="BZ64" s="29">
        <v>0</v>
      </c>
      <c r="CA64" s="29">
        <v>0</v>
      </c>
      <c r="CB64" s="29">
        <v>0.10979073034217882</v>
      </c>
      <c r="CC64" s="29">
        <v>0</v>
      </c>
      <c r="CD64" s="33">
        <v>9999</v>
      </c>
      <c r="CE64" s="29">
        <v>0</v>
      </c>
      <c r="CF64" s="29">
        <v>2.0034117196149558E-3</v>
      </c>
      <c r="CG64" s="29">
        <v>0</v>
      </c>
      <c r="CH64" s="29">
        <v>2.0034117196149558E-3</v>
      </c>
      <c r="CI64" s="29">
        <v>1.0016429838564297E-4</v>
      </c>
      <c r="CJ64" s="29">
        <v>0</v>
      </c>
      <c r="CK64" s="29">
        <v>1.0016429838564297E-4</v>
      </c>
      <c r="CL64" s="29"/>
      <c r="CM64" s="29">
        <v>0</v>
      </c>
      <c r="CN64" s="29"/>
      <c r="CO64" s="29">
        <v>0</v>
      </c>
      <c r="CP64" s="29">
        <v>0</v>
      </c>
      <c r="CQ64" s="29">
        <v>0</v>
      </c>
      <c r="CR64" s="29">
        <v>0</v>
      </c>
      <c r="CS64" s="29">
        <v>0</v>
      </c>
      <c r="CT64" s="29">
        <v>0</v>
      </c>
      <c r="CU64" s="29">
        <v>0</v>
      </c>
      <c r="CV64" s="29">
        <v>9999</v>
      </c>
      <c r="CW64" s="33">
        <v>9999</v>
      </c>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t="s">
        <v>694</v>
      </c>
      <c r="B65" s="7" t="s">
        <v>386</v>
      </c>
      <c r="C65" s="29">
        <v>15</v>
      </c>
      <c r="D65" s="29">
        <v>0.91540860783960931</v>
      </c>
      <c r="E65" s="29">
        <v>0</v>
      </c>
      <c r="F65" s="29">
        <v>0</v>
      </c>
      <c r="G65" s="29">
        <v>0</v>
      </c>
      <c r="H65" s="29">
        <v>0</v>
      </c>
      <c r="I65" s="29" t="s">
        <v>383</v>
      </c>
      <c r="J65" s="29"/>
      <c r="K65" s="29"/>
      <c r="L65" s="29">
        <v>0.98109109352350188</v>
      </c>
      <c r="M65" s="29">
        <v>0</v>
      </c>
      <c r="N65" s="29">
        <v>0</v>
      </c>
      <c r="O65" s="29">
        <v>0</v>
      </c>
      <c r="P65" s="29">
        <v>0</v>
      </c>
      <c r="Q65" s="29">
        <v>0</v>
      </c>
      <c r="R65" s="29">
        <v>0</v>
      </c>
      <c r="S65" s="29">
        <v>0</v>
      </c>
      <c r="T65" s="29">
        <v>0</v>
      </c>
      <c r="U65" s="29">
        <v>0</v>
      </c>
      <c r="V65" s="29" t="s">
        <v>331</v>
      </c>
      <c r="W65" s="29" t="s">
        <v>331</v>
      </c>
      <c r="X65" s="29" t="s">
        <v>331</v>
      </c>
      <c r="Y65" s="29" t="s">
        <v>331</v>
      </c>
      <c r="Z65" s="29">
        <v>0</v>
      </c>
      <c r="AA65" s="29">
        <v>0</v>
      </c>
      <c r="AB65" s="29">
        <v>0</v>
      </c>
      <c r="AC65" s="29">
        <v>0</v>
      </c>
      <c r="AD65" s="29">
        <v>0</v>
      </c>
      <c r="AE65" s="29">
        <v>0</v>
      </c>
      <c r="AF65" s="29">
        <v>0</v>
      </c>
      <c r="AG65" s="29">
        <v>0</v>
      </c>
      <c r="AH65" s="29">
        <v>0</v>
      </c>
      <c r="AI65" s="29">
        <v>0</v>
      </c>
      <c r="AJ65" s="29">
        <v>0</v>
      </c>
      <c r="AK65" s="29">
        <v>0</v>
      </c>
      <c r="AL65" s="29">
        <v>0</v>
      </c>
      <c r="AM65" s="29">
        <v>0.51080561614711895</v>
      </c>
      <c r="AN65" s="29">
        <v>0</v>
      </c>
      <c r="AO65" s="29">
        <v>0</v>
      </c>
      <c r="AP65" s="29">
        <v>0</v>
      </c>
      <c r="AQ65" s="29">
        <v>0.51080561614711895</v>
      </c>
      <c r="AR65" s="29">
        <v>0</v>
      </c>
      <c r="AS65" s="33">
        <v>9999</v>
      </c>
      <c r="AT65" s="29">
        <v>0.51080561614711895</v>
      </c>
      <c r="AU65" s="29">
        <v>0</v>
      </c>
      <c r="AV65" s="29">
        <v>0</v>
      </c>
      <c r="AW65" s="29">
        <v>0</v>
      </c>
      <c r="AX65" s="29">
        <v>0.51080561614711895</v>
      </c>
      <c r="AY65" s="29">
        <v>0</v>
      </c>
      <c r="AZ65" s="33">
        <v>9999</v>
      </c>
      <c r="BA65" s="29">
        <v>0.51080561614711895</v>
      </c>
      <c r="BB65" s="29">
        <v>0</v>
      </c>
      <c r="BC65" s="29">
        <v>0</v>
      </c>
      <c r="BD65" s="29">
        <v>0</v>
      </c>
      <c r="BE65" s="29">
        <v>0.51080561614711895</v>
      </c>
      <c r="BF65" s="29">
        <v>0</v>
      </c>
      <c r="BG65" s="29">
        <v>0</v>
      </c>
      <c r="BH65" s="33">
        <v>9999</v>
      </c>
      <c r="BI65" s="29">
        <v>0</v>
      </c>
      <c r="BJ65" s="29">
        <v>0</v>
      </c>
      <c r="BK65" s="29">
        <v>0</v>
      </c>
      <c r="BL65" s="29">
        <v>0</v>
      </c>
      <c r="BM65" s="29">
        <v>0</v>
      </c>
      <c r="BN65" s="29">
        <v>0.51080561614711895</v>
      </c>
      <c r="BO65" s="29">
        <v>0</v>
      </c>
      <c r="BP65" s="29">
        <v>0</v>
      </c>
      <c r="BQ65" s="29">
        <v>0</v>
      </c>
      <c r="BR65" s="29">
        <v>0</v>
      </c>
      <c r="BS65" s="29">
        <v>0</v>
      </c>
      <c r="BT65" s="29">
        <v>0</v>
      </c>
      <c r="BU65" s="29">
        <v>0</v>
      </c>
      <c r="BV65" s="29">
        <v>0</v>
      </c>
      <c r="BW65" s="29">
        <v>0</v>
      </c>
      <c r="BX65" s="29">
        <v>0</v>
      </c>
      <c r="BY65" s="29"/>
      <c r="BZ65" s="29">
        <v>0</v>
      </c>
      <c r="CA65" s="29">
        <v>0</v>
      </c>
      <c r="CB65" s="29">
        <v>0.51080561614711895</v>
      </c>
      <c r="CC65" s="29">
        <v>0</v>
      </c>
      <c r="CD65" s="33">
        <v>9999</v>
      </c>
      <c r="CE65" s="29">
        <v>0</v>
      </c>
      <c r="CF65" s="29">
        <v>9.3209504540578709E-3</v>
      </c>
      <c r="CG65" s="29">
        <v>0</v>
      </c>
      <c r="CH65" s="29">
        <v>9.3209504540578709E-3</v>
      </c>
      <c r="CI65" s="29">
        <v>4.6601826942366335E-4</v>
      </c>
      <c r="CJ65" s="29">
        <v>0</v>
      </c>
      <c r="CK65" s="29">
        <v>4.6601826942366335E-4</v>
      </c>
      <c r="CL65" s="29"/>
      <c r="CM65" s="29">
        <v>0</v>
      </c>
      <c r="CN65" s="29"/>
      <c r="CO65" s="29">
        <v>0</v>
      </c>
      <c r="CP65" s="29">
        <v>0</v>
      </c>
      <c r="CQ65" s="29">
        <v>0</v>
      </c>
      <c r="CR65" s="29">
        <v>0</v>
      </c>
      <c r="CS65" s="29">
        <v>0</v>
      </c>
      <c r="CT65" s="29">
        <v>0</v>
      </c>
      <c r="CU65" s="29">
        <v>0</v>
      </c>
      <c r="CV65" s="29">
        <v>9999</v>
      </c>
      <c r="CW65" s="33">
        <v>9999</v>
      </c>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t="s">
        <v>692</v>
      </c>
      <c r="B66" s="7" t="s">
        <v>386</v>
      </c>
      <c r="C66" s="29">
        <v>15</v>
      </c>
      <c r="D66" s="29">
        <v>0.1967546488120081</v>
      </c>
      <c r="E66" s="29">
        <v>0</v>
      </c>
      <c r="F66" s="29">
        <v>0</v>
      </c>
      <c r="G66" s="29">
        <v>0</v>
      </c>
      <c r="H66" s="29">
        <v>0</v>
      </c>
      <c r="I66" s="29" t="s">
        <v>383</v>
      </c>
      <c r="J66" s="29"/>
      <c r="K66" s="29"/>
      <c r="L66" s="29">
        <v>0.21087220712766944</v>
      </c>
      <c r="M66" s="29">
        <v>0</v>
      </c>
      <c r="N66" s="29">
        <v>0</v>
      </c>
      <c r="O66" s="29">
        <v>0</v>
      </c>
      <c r="P66" s="29">
        <v>0</v>
      </c>
      <c r="Q66" s="29">
        <v>0</v>
      </c>
      <c r="R66" s="29">
        <v>0</v>
      </c>
      <c r="S66" s="29">
        <v>0</v>
      </c>
      <c r="T66" s="29">
        <v>0</v>
      </c>
      <c r="U66" s="29">
        <v>0</v>
      </c>
      <c r="V66" s="29" t="s">
        <v>331</v>
      </c>
      <c r="W66" s="29" t="s">
        <v>331</v>
      </c>
      <c r="X66" s="29" t="s">
        <v>331</v>
      </c>
      <c r="Y66" s="29" t="s">
        <v>331</v>
      </c>
      <c r="Z66" s="29">
        <v>0</v>
      </c>
      <c r="AA66" s="29">
        <v>0</v>
      </c>
      <c r="AB66" s="29">
        <v>0</v>
      </c>
      <c r="AC66" s="29">
        <v>0</v>
      </c>
      <c r="AD66" s="29">
        <v>0</v>
      </c>
      <c r="AE66" s="29">
        <v>0</v>
      </c>
      <c r="AF66" s="29">
        <v>0</v>
      </c>
      <c r="AG66" s="29">
        <v>0</v>
      </c>
      <c r="AH66" s="29">
        <v>0</v>
      </c>
      <c r="AI66" s="29">
        <v>0</v>
      </c>
      <c r="AJ66" s="29">
        <v>0</v>
      </c>
      <c r="AK66" s="29">
        <v>0</v>
      </c>
      <c r="AL66" s="29">
        <v>0</v>
      </c>
      <c r="AM66" s="29">
        <v>0.10979073034217882</v>
      </c>
      <c r="AN66" s="29">
        <v>0</v>
      </c>
      <c r="AO66" s="29">
        <v>0</v>
      </c>
      <c r="AP66" s="29">
        <v>0</v>
      </c>
      <c r="AQ66" s="29">
        <v>0.10979073034217882</v>
      </c>
      <c r="AR66" s="29">
        <v>0</v>
      </c>
      <c r="AS66" s="33">
        <v>9999</v>
      </c>
      <c r="AT66" s="29">
        <v>0.10979073034217882</v>
      </c>
      <c r="AU66" s="29">
        <v>0</v>
      </c>
      <c r="AV66" s="29">
        <v>0</v>
      </c>
      <c r="AW66" s="29">
        <v>0</v>
      </c>
      <c r="AX66" s="29">
        <v>0.10979073034217882</v>
      </c>
      <c r="AY66" s="29">
        <v>0</v>
      </c>
      <c r="AZ66" s="33">
        <v>9999</v>
      </c>
      <c r="BA66" s="29">
        <v>0.10979073034217882</v>
      </c>
      <c r="BB66" s="29">
        <v>0</v>
      </c>
      <c r="BC66" s="29">
        <v>0</v>
      </c>
      <c r="BD66" s="29">
        <v>0</v>
      </c>
      <c r="BE66" s="29">
        <v>0.10979073034217882</v>
      </c>
      <c r="BF66" s="29">
        <v>0</v>
      </c>
      <c r="BG66" s="29">
        <v>0</v>
      </c>
      <c r="BH66" s="33">
        <v>9999</v>
      </c>
      <c r="BI66" s="29">
        <v>0</v>
      </c>
      <c r="BJ66" s="29">
        <v>0</v>
      </c>
      <c r="BK66" s="29">
        <v>0</v>
      </c>
      <c r="BL66" s="29">
        <v>0</v>
      </c>
      <c r="BM66" s="29">
        <v>0</v>
      </c>
      <c r="BN66" s="29">
        <v>0.10979073034217882</v>
      </c>
      <c r="BO66" s="29">
        <v>0</v>
      </c>
      <c r="BP66" s="29">
        <v>0</v>
      </c>
      <c r="BQ66" s="29">
        <v>0</v>
      </c>
      <c r="BR66" s="29">
        <v>0</v>
      </c>
      <c r="BS66" s="29">
        <v>0</v>
      </c>
      <c r="BT66" s="29">
        <v>0</v>
      </c>
      <c r="BU66" s="29">
        <v>0</v>
      </c>
      <c r="BV66" s="29">
        <v>0</v>
      </c>
      <c r="BW66" s="29">
        <v>0</v>
      </c>
      <c r="BX66" s="29">
        <v>0</v>
      </c>
      <c r="BY66" s="29"/>
      <c r="BZ66" s="29">
        <v>0</v>
      </c>
      <c r="CA66" s="29">
        <v>0</v>
      </c>
      <c r="CB66" s="29">
        <v>0.10979073034217882</v>
      </c>
      <c r="CC66" s="29">
        <v>0</v>
      </c>
      <c r="CD66" s="33">
        <v>9999</v>
      </c>
      <c r="CE66" s="29">
        <v>0</v>
      </c>
      <c r="CF66" s="29">
        <v>2.0034117196149558E-3</v>
      </c>
      <c r="CG66" s="29">
        <v>0</v>
      </c>
      <c r="CH66" s="29">
        <v>2.0034117196149558E-3</v>
      </c>
      <c r="CI66" s="29">
        <v>1.0016429838564297E-4</v>
      </c>
      <c r="CJ66" s="29">
        <v>0</v>
      </c>
      <c r="CK66" s="29">
        <v>1.0016429838564297E-4</v>
      </c>
      <c r="CL66" s="29"/>
      <c r="CM66" s="29">
        <v>0</v>
      </c>
      <c r="CN66" s="29"/>
      <c r="CO66" s="29">
        <v>0</v>
      </c>
      <c r="CP66" s="29">
        <v>0</v>
      </c>
      <c r="CQ66" s="29">
        <v>0</v>
      </c>
      <c r="CR66" s="29">
        <v>0</v>
      </c>
      <c r="CS66" s="29">
        <v>0</v>
      </c>
      <c r="CT66" s="29">
        <v>0</v>
      </c>
      <c r="CU66" s="29">
        <v>0</v>
      </c>
      <c r="CV66" s="29">
        <v>9999</v>
      </c>
      <c r="CW66" s="33">
        <v>9999</v>
      </c>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t="s">
        <v>693</v>
      </c>
      <c r="B67" s="7" t="s">
        <v>386</v>
      </c>
      <c r="C67" s="29">
        <v>15</v>
      </c>
      <c r="D67" s="29">
        <v>0.88890319818572427</v>
      </c>
      <c r="E67" s="29">
        <v>0</v>
      </c>
      <c r="F67" s="29">
        <v>0</v>
      </c>
      <c r="G67" s="29">
        <v>0</v>
      </c>
      <c r="H67" s="29">
        <v>0</v>
      </c>
      <c r="I67" s="29" t="s">
        <v>383</v>
      </c>
      <c r="J67" s="29"/>
      <c r="K67" s="29"/>
      <c r="L67" s="29">
        <v>0.95268386518970982</v>
      </c>
      <c r="M67" s="29">
        <v>0</v>
      </c>
      <c r="N67" s="29">
        <v>0</v>
      </c>
      <c r="O67" s="29">
        <v>0</v>
      </c>
      <c r="P67" s="29">
        <v>0</v>
      </c>
      <c r="Q67" s="29">
        <v>0</v>
      </c>
      <c r="R67" s="29">
        <v>0</v>
      </c>
      <c r="S67" s="29">
        <v>0</v>
      </c>
      <c r="T67" s="29">
        <v>0</v>
      </c>
      <c r="U67" s="29">
        <v>0</v>
      </c>
      <c r="V67" s="29" t="s">
        <v>331</v>
      </c>
      <c r="W67" s="29" t="s">
        <v>331</v>
      </c>
      <c r="X67" s="29" t="s">
        <v>331</v>
      </c>
      <c r="Y67" s="29" t="s">
        <v>331</v>
      </c>
      <c r="Z67" s="29">
        <v>0</v>
      </c>
      <c r="AA67" s="29">
        <v>0</v>
      </c>
      <c r="AB67" s="29">
        <v>0</v>
      </c>
      <c r="AC67" s="29">
        <v>0</v>
      </c>
      <c r="AD67" s="29">
        <v>0</v>
      </c>
      <c r="AE67" s="29">
        <v>0</v>
      </c>
      <c r="AF67" s="29">
        <v>0</v>
      </c>
      <c r="AG67" s="29">
        <v>0</v>
      </c>
      <c r="AH67" s="29">
        <v>0</v>
      </c>
      <c r="AI67" s="29">
        <v>0</v>
      </c>
      <c r="AJ67" s="29">
        <v>0</v>
      </c>
      <c r="AK67" s="29">
        <v>0</v>
      </c>
      <c r="AL67" s="29">
        <v>0</v>
      </c>
      <c r="AM67" s="29">
        <v>0.49601537712867988</v>
      </c>
      <c r="AN67" s="29">
        <v>0</v>
      </c>
      <c r="AO67" s="29">
        <v>0</v>
      </c>
      <c r="AP67" s="29">
        <v>0</v>
      </c>
      <c r="AQ67" s="29">
        <v>0.49601537712867988</v>
      </c>
      <c r="AR67" s="29">
        <v>0</v>
      </c>
      <c r="AS67" s="33">
        <v>9999</v>
      </c>
      <c r="AT67" s="29">
        <v>0.49601537712867988</v>
      </c>
      <c r="AU67" s="29">
        <v>0</v>
      </c>
      <c r="AV67" s="29">
        <v>0</v>
      </c>
      <c r="AW67" s="29">
        <v>0</v>
      </c>
      <c r="AX67" s="29">
        <v>0.49601537712867988</v>
      </c>
      <c r="AY67" s="29">
        <v>0</v>
      </c>
      <c r="AZ67" s="33">
        <v>9999</v>
      </c>
      <c r="BA67" s="29">
        <v>0.49601537712867988</v>
      </c>
      <c r="BB67" s="29">
        <v>0</v>
      </c>
      <c r="BC67" s="29">
        <v>0</v>
      </c>
      <c r="BD67" s="29">
        <v>0</v>
      </c>
      <c r="BE67" s="29">
        <v>0.49601537712867988</v>
      </c>
      <c r="BF67" s="29">
        <v>0</v>
      </c>
      <c r="BG67" s="29">
        <v>0</v>
      </c>
      <c r="BH67" s="33">
        <v>9999</v>
      </c>
      <c r="BI67" s="29">
        <v>0</v>
      </c>
      <c r="BJ67" s="29">
        <v>0</v>
      </c>
      <c r="BK67" s="29">
        <v>0</v>
      </c>
      <c r="BL67" s="29">
        <v>0</v>
      </c>
      <c r="BM67" s="29">
        <v>0</v>
      </c>
      <c r="BN67" s="29">
        <v>0.49601537712867988</v>
      </c>
      <c r="BO67" s="29">
        <v>0</v>
      </c>
      <c r="BP67" s="29">
        <v>0</v>
      </c>
      <c r="BQ67" s="29">
        <v>0</v>
      </c>
      <c r="BR67" s="29">
        <v>0</v>
      </c>
      <c r="BS67" s="29">
        <v>0</v>
      </c>
      <c r="BT67" s="29">
        <v>0</v>
      </c>
      <c r="BU67" s="29">
        <v>0</v>
      </c>
      <c r="BV67" s="29">
        <v>0</v>
      </c>
      <c r="BW67" s="29">
        <v>0</v>
      </c>
      <c r="BX67" s="29">
        <v>0</v>
      </c>
      <c r="BY67" s="29"/>
      <c r="BZ67" s="29">
        <v>0</v>
      </c>
      <c r="CA67" s="29">
        <v>0</v>
      </c>
      <c r="CB67" s="29">
        <v>0.49601537712867988</v>
      </c>
      <c r="CC67" s="29">
        <v>0</v>
      </c>
      <c r="CD67" s="33">
        <v>9999</v>
      </c>
      <c r="CE67" s="29">
        <v>0</v>
      </c>
      <c r="CF67" s="29">
        <v>9.0510648444704443E-3</v>
      </c>
      <c r="CG67" s="29">
        <v>0</v>
      </c>
      <c r="CH67" s="29">
        <v>9.0510648444704443E-3</v>
      </c>
      <c r="CI67" s="29">
        <v>4.5252483596511218E-4</v>
      </c>
      <c r="CJ67" s="29">
        <v>0</v>
      </c>
      <c r="CK67" s="29">
        <v>4.5252483596511218E-4</v>
      </c>
      <c r="CL67" s="29"/>
      <c r="CM67" s="29">
        <v>0</v>
      </c>
      <c r="CN67" s="29"/>
      <c r="CO67" s="29">
        <v>0</v>
      </c>
      <c r="CP67" s="29">
        <v>0</v>
      </c>
      <c r="CQ67" s="29">
        <v>0</v>
      </c>
      <c r="CR67" s="29">
        <v>0</v>
      </c>
      <c r="CS67" s="29">
        <v>0</v>
      </c>
      <c r="CT67" s="29">
        <v>0</v>
      </c>
      <c r="CU67" s="29">
        <v>0</v>
      </c>
      <c r="CV67" s="29">
        <v>9999</v>
      </c>
      <c r="CW67" s="33">
        <v>9999</v>
      </c>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t="s">
        <v>691</v>
      </c>
      <c r="B68" s="7" t="s">
        <v>386</v>
      </c>
      <c r="C68" s="29">
        <v>15</v>
      </c>
      <c r="D68" s="29">
        <v>-274.74426147829428</v>
      </c>
      <c r="E68" s="29">
        <v>0</v>
      </c>
      <c r="F68" s="29">
        <v>0</v>
      </c>
      <c r="G68" s="29">
        <v>0</v>
      </c>
      <c r="H68" s="29">
        <v>0</v>
      </c>
      <c r="I68" s="29" t="s">
        <v>383</v>
      </c>
      <c r="J68" s="29"/>
      <c r="K68" s="29"/>
      <c r="L68" s="29">
        <v>-294.45773791573845</v>
      </c>
      <c r="M68" s="29">
        <v>0</v>
      </c>
      <c r="N68" s="29">
        <v>0</v>
      </c>
      <c r="O68" s="29">
        <v>0</v>
      </c>
      <c r="P68" s="29">
        <v>0</v>
      </c>
      <c r="Q68" s="29">
        <v>0</v>
      </c>
      <c r="R68" s="29">
        <v>0</v>
      </c>
      <c r="S68" s="29">
        <v>0</v>
      </c>
      <c r="T68" s="29">
        <v>0</v>
      </c>
      <c r="U68" s="29">
        <v>0</v>
      </c>
      <c r="V68" s="29" t="s">
        <v>331</v>
      </c>
      <c r="W68" s="29" t="s">
        <v>331</v>
      </c>
      <c r="X68" s="29" t="s">
        <v>331</v>
      </c>
      <c r="Y68" s="29" t="s">
        <v>331</v>
      </c>
      <c r="Z68" s="29">
        <v>0</v>
      </c>
      <c r="AA68" s="29">
        <v>0</v>
      </c>
      <c r="AB68" s="29">
        <v>0</v>
      </c>
      <c r="AC68" s="29">
        <v>0</v>
      </c>
      <c r="AD68" s="29">
        <v>0</v>
      </c>
      <c r="AE68" s="29">
        <v>0</v>
      </c>
      <c r="AF68" s="29">
        <v>0</v>
      </c>
      <c r="AG68" s="29">
        <v>0</v>
      </c>
      <c r="AH68" s="29">
        <v>0</v>
      </c>
      <c r="AI68" s="29">
        <v>0</v>
      </c>
      <c r="AJ68" s="29">
        <v>0</v>
      </c>
      <c r="AK68" s="29">
        <v>0</v>
      </c>
      <c r="AL68" s="29">
        <v>0</v>
      </c>
      <c r="AM68" s="29">
        <v>-153.30958280861472</v>
      </c>
      <c r="AN68" s="29">
        <v>0</v>
      </c>
      <c r="AO68" s="29">
        <v>0</v>
      </c>
      <c r="AP68" s="29">
        <v>0</v>
      </c>
      <c r="AQ68" s="29">
        <v>-153.30958280861472</v>
      </c>
      <c r="AR68" s="29">
        <v>0</v>
      </c>
      <c r="AS68" s="109">
        <v>0</v>
      </c>
      <c r="AT68" s="29">
        <v>-153.30958280861472</v>
      </c>
      <c r="AU68" s="29">
        <v>0</v>
      </c>
      <c r="AV68" s="29">
        <v>0</v>
      </c>
      <c r="AW68" s="29">
        <v>0</v>
      </c>
      <c r="AX68" s="29">
        <v>-153.30958280861472</v>
      </c>
      <c r="AY68" s="29">
        <v>0</v>
      </c>
      <c r="AZ68" s="109">
        <v>0</v>
      </c>
      <c r="BA68" s="29">
        <v>-153.30958280861472</v>
      </c>
      <c r="BB68" s="29">
        <v>0</v>
      </c>
      <c r="BC68" s="29">
        <v>0</v>
      </c>
      <c r="BD68" s="29">
        <v>0</v>
      </c>
      <c r="BE68" s="29">
        <v>-153.30958280861472</v>
      </c>
      <c r="BF68" s="29">
        <v>0</v>
      </c>
      <c r="BG68" s="29">
        <v>9999</v>
      </c>
      <c r="BH68" s="109">
        <v>0</v>
      </c>
      <c r="BI68" s="29">
        <v>9999</v>
      </c>
      <c r="BJ68" s="29">
        <v>9999</v>
      </c>
      <c r="BK68" s="29">
        <v>9999</v>
      </c>
      <c r="BL68" s="29">
        <v>9999</v>
      </c>
      <c r="BM68" s="29">
        <v>9999</v>
      </c>
      <c r="BN68" s="29">
        <v>-153.30958280861472</v>
      </c>
      <c r="BO68" s="29">
        <v>0</v>
      </c>
      <c r="BP68" s="29">
        <v>0</v>
      </c>
      <c r="BQ68" s="29">
        <v>0</v>
      </c>
      <c r="BR68" s="29">
        <v>0</v>
      </c>
      <c r="BS68" s="29">
        <v>0</v>
      </c>
      <c r="BT68" s="29">
        <v>0</v>
      </c>
      <c r="BU68" s="29">
        <v>0</v>
      </c>
      <c r="BV68" s="29">
        <v>303.90274002686624</v>
      </c>
      <c r="BW68" s="29">
        <v>0</v>
      </c>
      <c r="BX68" s="29">
        <v>0</v>
      </c>
      <c r="BY68" s="29"/>
      <c r="BZ68" s="29">
        <v>0</v>
      </c>
      <c r="CA68" s="29">
        <v>0</v>
      </c>
      <c r="CB68" s="29">
        <v>150.59315721825152</v>
      </c>
      <c r="CC68" s="29">
        <v>0</v>
      </c>
      <c r="CD68" s="33">
        <v>1.9822814364203556</v>
      </c>
      <c r="CE68" s="29">
        <v>9999</v>
      </c>
      <c r="CF68" s="29">
        <v>-2.7975241076437416</v>
      </c>
      <c r="CG68" s="29">
        <v>0</v>
      </c>
      <c r="CH68" s="29">
        <v>-2.7975241076437416</v>
      </c>
      <c r="CI68" s="29">
        <v>-0.13986742550997575</v>
      </c>
      <c r="CJ68" s="29">
        <v>0</v>
      </c>
      <c r="CK68" s="29">
        <v>-0.13986742550997575</v>
      </c>
      <c r="CL68" s="29"/>
      <c r="CM68" s="29">
        <v>0</v>
      </c>
      <c r="CN68" s="29"/>
      <c r="CO68" s="29">
        <v>0</v>
      </c>
      <c r="CP68" s="29">
        <v>0</v>
      </c>
      <c r="CQ68" s="29">
        <v>0</v>
      </c>
      <c r="CR68" s="29">
        <v>0</v>
      </c>
      <c r="CS68" s="29">
        <v>0</v>
      </c>
      <c r="CT68" s="29">
        <v>0</v>
      </c>
      <c r="CU68" s="29">
        <v>0</v>
      </c>
      <c r="CV68" s="29">
        <v>9999</v>
      </c>
      <c r="CW68" s="33">
        <v>9999</v>
      </c>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t="s">
        <v>690</v>
      </c>
      <c r="B69" s="7" t="s">
        <v>386</v>
      </c>
      <c r="C69" s="29">
        <v>15</v>
      </c>
      <c r="D69" s="29">
        <v>-490.27934350097473</v>
      </c>
      <c r="E69" s="29">
        <v>0</v>
      </c>
      <c r="F69" s="29">
        <v>0</v>
      </c>
      <c r="G69" s="29">
        <v>0</v>
      </c>
      <c r="H69" s="29">
        <v>0</v>
      </c>
      <c r="I69" s="29" t="s">
        <v>383</v>
      </c>
      <c r="J69" s="29"/>
      <c r="K69" s="29"/>
      <c r="L69" s="29">
        <v>-525.45791368791072</v>
      </c>
      <c r="M69" s="29">
        <v>0</v>
      </c>
      <c r="N69" s="29">
        <v>0</v>
      </c>
      <c r="O69" s="29">
        <v>0</v>
      </c>
      <c r="P69" s="29">
        <v>0</v>
      </c>
      <c r="Q69" s="29">
        <v>0</v>
      </c>
      <c r="R69" s="29">
        <v>0</v>
      </c>
      <c r="S69" s="29">
        <v>0</v>
      </c>
      <c r="T69" s="29">
        <v>0</v>
      </c>
      <c r="U69" s="29">
        <v>0</v>
      </c>
      <c r="V69" s="29" t="s">
        <v>331</v>
      </c>
      <c r="W69" s="29" t="s">
        <v>331</v>
      </c>
      <c r="X69" s="29" t="s">
        <v>331</v>
      </c>
      <c r="Y69" s="29" t="s">
        <v>331</v>
      </c>
      <c r="Z69" s="29">
        <v>0</v>
      </c>
      <c r="AA69" s="29">
        <v>0</v>
      </c>
      <c r="AB69" s="29">
        <v>0</v>
      </c>
      <c r="AC69" s="29">
        <v>0</v>
      </c>
      <c r="AD69" s="29">
        <v>0</v>
      </c>
      <c r="AE69" s="29">
        <v>0</v>
      </c>
      <c r="AF69" s="29">
        <v>0</v>
      </c>
      <c r="AG69" s="29">
        <v>0</v>
      </c>
      <c r="AH69" s="29">
        <v>0</v>
      </c>
      <c r="AI69" s="29">
        <v>0</v>
      </c>
      <c r="AJ69" s="29">
        <v>0</v>
      </c>
      <c r="AK69" s="29">
        <v>0</v>
      </c>
      <c r="AL69" s="29">
        <v>0</v>
      </c>
      <c r="AM69" s="29">
        <v>-273.57995106934789</v>
      </c>
      <c r="AN69" s="29">
        <v>0</v>
      </c>
      <c r="AO69" s="29">
        <v>0</v>
      </c>
      <c r="AP69" s="29">
        <v>0</v>
      </c>
      <c r="AQ69" s="29">
        <v>-273.57995106934789</v>
      </c>
      <c r="AR69" s="29">
        <v>0</v>
      </c>
      <c r="AS69" s="109">
        <v>0</v>
      </c>
      <c r="AT69" s="29">
        <v>-273.57995106934789</v>
      </c>
      <c r="AU69" s="29">
        <v>0</v>
      </c>
      <c r="AV69" s="29">
        <v>0</v>
      </c>
      <c r="AW69" s="29">
        <v>0</v>
      </c>
      <c r="AX69" s="29">
        <v>-273.57995106934789</v>
      </c>
      <c r="AY69" s="29">
        <v>0</v>
      </c>
      <c r="AZ69" s="109">
        <v>0</v>
      </c>
      <c r="BA69" s="29">
        <v>-273.57995106934789</v>
      </c>
      <c r="BB69" s="29">
        <v>0</v>
      </c>
      <c r="BC69" s="29">
        <v>0</v>
      </c>
      <c r="BD69" s="29">
        <v>0</v>
      </c>
      <c r="BE69" s="29">
        <v>-273.57995106934789</v>
      </c>
      <c r="BF69" s="29">
        <v>0</v>
      </c>
      <c r="BG69" s="29">
        <v>9999</v>
      </c>
      <c r="BH69" s="109">
        <v>0</v>
      </c>
      <c r="BI69" s="29">
        <v>9999</v>
      </c>
      <c r="BJ69" s="29">
        <v>9999</v>
      </c>
      <c r="BK69" s="29">
        <v>9999</v>
      </c>
      <c r="BL69" s="29">
        <v>9999</v>
      </c>
      <c r="BM69" s="29">
        <v>9999</v>
      </c>
      <c r="BN69" s="29">
        <v>-273.57995106934789</v>
      </c>
      <c r="BO69" s="29">
        <v>0</v>
      </c>
      <c r="BP69" s="29">
        <v>0</v>
      </c>
      <c r="BQ69" s="29">
        <v>0</v>
      </c>
      <c r="BR69" s="29">
        <v>0</v>
      </c>
      <c r="BS69" s="29">
        <v>0</v>
      </c>
      <c r="BT69" s="29">
        <v>0</v>
      </c>
      <c r="BU69" s="29">
        <v>0</v>
      </c>
      <c r="BV69" s="29">
        <v>542.31245838155792</v>
      </c>
      <c r="BW69" s="29">
        <v>0</v>
      </c>
      <c r="BX69" s="29">
        <v>0</v>
      </c>
      <c r="BY69" s="29"/>
      <c r="BZ69" s="29">
        <v>0</v>
      </c>
      <c r="CA69" s="29">
        <v>0</v>
      </c>
      <c r="CB69" s="29">
        <v>268.73250731221003</v>
      </c>
      <c r="CC69" s="29">
        <v>0</v>
      </c>
      <c r="CD69" s="33">
        <v>1.9822814364203569</v>
      </c>
      <c r="CE69" s="29">
        <v>9999</v>
      </c>
      <c r="CF69" s="29">
        <v>-4.9921635325296174</v>
      </c>
      <c r="CG69" s="29">
        <v>0</v>
      </c>
      <c r="CH69" s="29">
        <v>-4.9921635325296174</v>
      </c>
      <c r="CI69" s="29">
        <v>-0.24959250900175753</v>
      </c>
      <c r="CJ69" s="29">
        <v>0</v>
      </c>
      <c r="CK69" s="29">
        <v>-0.24959250900175753</v>
      </c>
      <c r="CL69" s="29"/>
      <c r="CM69" s="29">
        <v>0</v>
      </c>
      <c r="CN69" s="29"/>
      <c r="CO69" s="29">
        <v>0</v>
      </c>
      <c r="CP69" s="29">
        <v>0</v>
      </c>
      <c r="CQ69" s="29">
        <v>0</v>
      </c>
      <c r="CR69" s="29">
        <v>0</v>
      </c>
      <c r="CS69" s="29">
        <v>0</v>
      </c>
      <c r="CT69" s="29">
        <v>0</v>
      </c>
      <c r="CU69" s="29">
        <v>0</v>
      </c>
      <c r="CV69" s="29">
        <v>9999</v>
      </c>
      <c r="CW69" s="33">
        <v>9999</v>
      </c>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c r="A70" s="7" t="s">
        <v>688</v>
      </c>
      <c r="B70" s="7" t="s">
        <v>386</v>
      </c>
      <c r="C70" s="29">
        <v>15</v>
      </c>
      <c r="D70" s="29">
        <v>-274.74426147829433</v>
      </c>
      <c r="E70" s="29">
        <v>0</v>
      </c>
      <c r="F70" s="29">
        <v>0</v>
      </c>
      <c r="G70" s="29">
        <v>0</v>
      </c>
      <c r="H70" s="29">
        <v>0</v>
      </c>
      <c r="I70" s="29" t="s">
        <v>383</v>
      </c>
      <c r="J70" s="29"/>
      <c r="K70" s="29"/>
      <c r="L70" s="29">
        <v>-294.45773791573851</v>
      </c>
      <c r="M70" s="29">
        <v>0</v>
      </c>
      <c r="N70" s="29">
        <v>0</v>
      </c>
      <c r="O70" s="29">
        <v>0</v>
      </c>
      <c r="P70" s="29">
        <v>0</v>
      </c>
      <c r="Q70" s="29">
        <v>0</v>
      </c>
      <c r="R70" s="29">
        <v>0</v>
      </c>
      <c r="S70" s="29">
        <v>0</v>
      </c>
      <c r="T70" s="29">
        <v>0</v>
      </c>
      <c r="U70" s="29">
        <v>0</v>
      </c>
      <c r="V70" s="29" t="s">
        <v>331</v>
      </c>
      <c r="W70" s="29" t="s">
        <v>331</v>
      </c>
      <c r="X70" s="29" t="s">
        <v>331</v>
      </c>
      <c r="Y70" s="29" t="s">
        <v>331</v>
      </c>
      <c r="Z70" s="29">
        <v>0</v>
      </c>
      <c r="AA70" s="29">
        <v>0</v>
      </c>
      <c r="AB70" s="29">
        <v>0</v>
      </c>
      <c r="AC70" s="29">
        <v>0</v>
      </c>
      <c r="AD70" s="29">
        <v>0</v>
      </c>
      <c r="AE70" s="29">
        <v>0</v>
      </c>
      <c r="AF70" s="29">
        <v>0</v>
      </c>
      <c r="AG70" s="29">
        <v>0</v>
      </c>
      <c r="AH70" s="29">
        <v>0</v>
      </c>
      <c r="AI70" s="29">
        <v>0</v>
      </c>
      <c r="AJ70" s="29">
        <v>0</v>
      </c>
      <c r="AK70" s="29">
        <v>0</v>
      </c>
      <c r="AL70" s="29">
        <v>0</v>
      </c>
      <c r="AM70" s="29">
        <v>-153.30958280861475</v>
      </c>
      <c r="AN70" s="29">
        <v>0</v>
      </c>
      <c r="AO70" s="29">
        <v>0</v>
      </c>
      <c r="AP70" s="29">
        <v>0</v>
      </c>
      <c r="AQ70" s="29">
        <v>-153.30958280861475</v>
      </c>
      <c r="AR70" s="29">
        <v>0</v>
      </c>
      <c r="AS70" s="109">
        <v>0</v>
      </c>
      <c r="AT70" s="29">
        <v>-153.30958280861475</v>
      </c>
      <c r="AU70" s="29">
        <v>0</v>
      </c>
      <c r="AV70" s="29">
        <v>0</v>
      </c>
      <c r="AW70" s="29">
        <v>0</v>
      </c>
      <c r="AX70" s="29">
        <v>-153.30958280861475</v>
      </c>
      <c r="AY70" s="29">
        <v>0</v>
      </c>
      <c r="AZ70" s="109">
        <v>0</v>
      </c>
      <c r="BA70" s="29">
        <v>-153.30958280861475</v>
      </c>
      <c r="BB70" s="29">
        <v>0</v>
      </c>
      <c r="BC70" s="29">
        <v>0</v>
      </c>
      <c r="BD70" s="29">
        <v>0</v>
      </c>
      <c r="BE70" s="29">
        <v>-153.30958280861475</v>
      </c>
      <c r="BF70" s="29">
        <v>0</v>
      </c>
      <c r="BG70" s="29">
        <v>9999</v>
      </c>
      <c r="BH70" s="109">
        <v>0</v>
      </c>
      <c r="BI70" s="29">
        <v>9999</v>
      </c>
      <c r="BJ70" s="29">
        <v>9999</v>
      </c>
      <c r="BK70" s="29">
        <v>9999</v>
      </c>
      <c r="BL70" s="29">
        <v>9999</v>
      </c>
      <c r="BM70" s="29">
        <v>9999</v>
      </c>
      <c r="BN70" s="29">
        <v>-153.30958280861475</v>
      </c>
      <c r="BO70" s="29">
        <v>0</v>
      </c>
      <c r="BP70" s="29">
        <v>0</v>
      </c>
      <c r="BQ70" s="29">
        <v>0</v>
      </c>
      <c r="BR70" s="29">
        <v>0</v>
      </c>
      <c r="BS70" s="29">
        <v>0</v>
      </c>
      <c r="BT70" s="29">
        <v>0</v>
      </c>
      <c r="BU70" s="29">
        <v>0</v>
      </c>
      <c r="BV70" s="29">
        <v>303.90274002686624</v>
      </c>
      <c r="BW70" s="29">
        <v>0</v>
      </c>
      <c r="BX70" s="29">
        <v>0</v>
      </c>
      <c r="BY70" s="29"/>
      <c r="BZ70" s="29">
        <v>0</v>
      </c>
      <c r="CA70" s="29">
        <v>0</v>
      </c>
      <c r="CB70" s="29">
        <v>150.59315721825149</v>
      </c>
      <c r="CC70" s="29">
        <v>0</v>
      </c>
      <c r="CD70" s="33">
        <v>1.9822814364203551</v>
      </c>
      <c r="CE70" s="29">
        <v>9999</v>
      </c>
      <c r="CF70" s="29">
        <v>-2.797524107643742</v>
      </c>
      <c r="CG70" s="29">
        <v>0</v>
      </c>
      <c r="CH70" s="29">
        <v>-2.797524107643742</v>
      </c>
      <c r="CI70" s="29">
        <v>-0.1398674255099758</v>
      </c>
      <c r="CJ70" s="29">
        <v>0</v>
      </c>
      <c r="CK70" s="29">
        <v>-0.1398674255099758</v>
      </c>
      <c r="CL70" s="29"/>
      <c r="CM70" s="29">
        <v>0</v>
      </c>
      <c r="CN70" s="29"/>
      <c r="CO70" s="29">
        <v>0</v>
      </c>
      <c r="CP70" s="29">
        <v>0</v>
      </c>
      <c r="CQ70" s="29">
        <v>0</v>
      </c>
      <c r="CR70" s="29">
        <v>0</v>
      </c>
      <c r="CS70" s="29">
        <v>0</v>
      </c>
      <c r="CT70" s="29">
        <v>0</v>
      </c>
      <c r="CU70" s="29">
        <v>0</v>
      </c>
      <c r="CV70" s="29">
        <v>9999</v>
      </c>
      <c r="CW70" s="33">
        <v>9999</v>
      </c>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t="s">
        <v>687</v>
      </c>
      <c r="B71" s="7" t="s">
        <v>386</v>
      </c>
      <c r="C71" s="29">
        <v>15</v>
      </c>
      <c r="D71" s="29">
        <v>-483.40495741005685</v>
      </c>
      <c r="E71" s="29">
        <v>0</v>
      </c>
      <c r="F71" s="29">
        <v>0</v>
      </c>
      <c r="G71" s="29">
        <v>0</v>
      </c>
      <c r="H71" s="29">
        <v>0</v>
      </c>
      <c r="I71" s="29" t="s">
        <v>383</v>
      </c>
      <c r="J71" s="29"/>
      <c r="K71" s="29"/>
      <c r="L71" s="29">
        <v>-518.09027599094998</v>
      </c>
      <c r="M71" s="29">
        <v>0</v>
      </c>
      <c r="N71" s="29">
        <v>0</v>
      </c>
      <c r="O71" s="29">
        <v>0</v>
      </c>
      <c r="P71" s="29">
        <v>0</v>
      </c>
      <c r="Q71" s="29">
        <v>0</v>
      </c>
      <c r="R71" s="29">
        <v>0</v>
      </c>
      <c r="S71" s="29">
        <v>0</v>
      </c>
      <c r="T71" s="29">
        <v>0</v>
      </c>
      <c r="U71" s="29">
        <v>0</v>
      </c>
      <c r="V71" s="29" t="s">
        <v>331</v>
      </c>
      <c r="W71" s="29" t="s">
        <v>331</v>
      </c>
      <c r="X71" s="29" t="s">
        <v>331</v>
      </c>
      <c r="Y71" s="29" t="s">
        <v>331</v>
      </c>
      <c r="Z71" s="29">
        <v>0</v>
      </c>
      <c r="AA71" s="29">
        <v>0</v>
      </c>
      <c r="AB71" s="29">
        <v>0</v>
      </c>
      <c r="AC71" s="29">
        <v>0</v>
      </c>
      <c r="AD71" s="29">
        <v>0</v>
      </c>
      <c r="AE71" s="29">
        <v>0</v>
      </c>
      <c r="AF71" s="29">
        <v>0</v>
      </c>
      <c r="AG71" s="29">
        <v>0</v>
      </c>
      <c r="AH71" s="29">
        <v>0</v>
      </c>
      <c r="AI71" s="29">
        <v>0</v>
      </c>
      <c r="AJ71" s="29">
        <v>0</v>
      </c>
      <c r="AK71" s="29">
        <v>0</v>
      </c>
      <c r="AL71" s="29">
        <v>0</v>
      </c>
      <c r="AM71" s="29">
        <v>-269.74398645995717</v>
      </c>
      <c r="AN71" s="29">
        <v>0</v>
      </c>
      <c r="AO71" s="29">
        <v>0</v>
      </c>
      <c r="AP71" s="29">
        <v>0</v>
      </c>
      <c r="AQ71" s="29">
        <v>-269.74398645995717</v>
      </c>
      <c r="AR71" s="29">
        <v>0</v>
      </c>
      <c r="AS71" s="109">
        <v>0</v>
      </c>
      <c r="AT71" s="29">
        <v>-269.74398645995717</v>
      </c>
      <c r="AU71" s="29">
        <v>0</v>
      </c>
      <c r="AV71" s="29">
        <v>0</v>
      </c>
      <c r="AW71" s="29">
        <v>0</v>
      </c>
      <c r="AX71" s="29">
        <v>-269.74398645995717</v>
      </c>
      <c r="AY71" s="29">
        <v>0</v>
      </c>
      <c r="AZ71" s="109">
        <v>0</v>
      </c>
      <c r="BA71" s="29">
        <v>-269.74398645995717</v>
      </c>
      <c r="BB71" s="29">
        <v>0</v>
      </c>
      <c r="BC71" s="29">
        <v>0</v>
      </c>
      <c r="BD71" s="29">
        <v>0</v>
      </c>
      <c r="BE71" s="29">
        <v>-269.74398645995717</v>
      </c>
      <c r="BF71" s="29">
        <v>0</v>
      </c>
      <c r="BG71" s="29">
        <v>9999</v>
      </c>
      <c r="BH71" s="109">
        <v>0</v>
      </c>
      <c r="BI71" s="29">
        <v>9999</v>
      </c>
      <c r="BJ71" s="29">
        <v>9999</v>
      </c>
      <c r="BK71" s="29">
        <v>9999</v>
      </c>
      <c r="BL71" s="29">
        <v>9999</v>
      </c>
      <c r="BM71" s="29">
        <v>9999</v>
      </c>
      <c r="BN71" s="29">
        <v>-269.74398645995717</v>
      </c>
      <c r="BO71" s="29">
        <v>0</v>
      </c>
      <c r="BP71" s="29">
        <v>0</v>
      </c>
      <c r="BQ71" s="29">
        <v>0</v>
      </c>
      <c r="BR71" s="29">
        <v>0</v>
      </c>
      <c r="BS71" s="29">
        <v>0</v>
      </c>
      <c r="BT71" s="29">
        <v>0</v>
      </c>
      <c r="BU71" s="29">
        <v>0</v>
      </c>
      <c r="BV71" s="29">
        <v>534.70849694559706</v>
      </c>
      <c r="BW71" s="29">
        <v>0</v>
      </c>
      <c r="BX71" s="29">
        <v>0</v>
      </c>
      <c r="BY71" s="29"/>
      <c r="BZ71" s="29">
        <v>0</v>
      </c>
      <c r="CA71" s="29">
        <v>0</v>
      </c>
      <c r="CB71" s="29">
        <v>264.96451048563989</v>
      </c>
      <c r="CC71" s="29">
        <v>0</v>
      </c>
      <c r="CD71" s="33">
        <v>1.9822814364203565</v>
      </c>
      <c r="CE71" s="29">
        <v>9999</v>
      </c>
      <c r="CF71" s="29">
        <v>-4.9221665807784953</v>
      </c>
      <c r="CG71" s="29">
        <v>0</v>
      </c>
      <c r="CH71" s="29">
        <v>-4.9221665807784953</v>
      </c>
      <c r="CI71" s="29">
        <v>-0.24609288109570127</v>
      </c>
      <c r="CJ71" s="29">
        <v>0</v>
      </c>
      <c r="CK71" s="29">
        <v>-0.24609288109570127</v>
      </c>
      <c r="CL71" s="29"/>
      <c r="CM71" s="29">
        <v>0</v>
      </c>
      <c r="CN71" s="29"/>
      <c r="CO71" s="29">
        <v>0</v>
      </c>
      <c r="CP71" s="29">
        <v>0</v>
      </c>
      <c r="CQ71" s="29">
        <v>0</v>
      </c>
      <c r="CR71" s="29">
        <v>0</v>
      </c>
      <c r="CS71" s="29">
        <v>0</v>
      </c>
      <c r="CT71" s="29">
        <v>0</v>
      </c>
      <c r="CU71" s="29">
        <v>0</v>
      </c>
      <c r="CV71" s="29">
        <v>9999</v>
      </c>
      <c r="CW71" s="33">
        <v>9999</v>
      </c>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c r="B72" s="7"/>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c r="B73" s="7"/>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ht="13.5" thickBot="1">
      <c r="A74" s="27" t="s">
        <v>332</v>
      </c>
      <c r="B74" s="28"/>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ht="26.25" thickBot="1">
      <c r="A75" s="102" t="s">
        <v>235</v>
      </c>
      <c r="B75" s="103"/>
      <c r="C75" s="104" t="s">
        <v>236</v>
      </c>
      <c r="D75" s="105"/>
      <c r="E75" s="105"/>
      <c r="F75" s="105"/>
      <c r="G75" s="105"/>
      <c r="H75" s="105"/>
      <c r="I75" s="105"/>
      <c r="J75" s="105"/>
      <c r="K75" s="106"/>
      <c r="L75" s="104" t="s">
        <v>237</v>
      </c>
      <c r="M75" s="105"/>
      <c r="N75" s="105"/>
      <c r="O75" s="105"/>
      <c r="P75" s="105"/>
      <c r="Q75" s="106"/>
      <c r="R75" s="104" t="s">
        <v>238</v>
      </c>
      <c r="S75" s="105"/>
      <c r="T75" s="105"/>
      <c r="U75" s="106"/>
      <c r="V75" s="104" t="s">
        <v>239</v>
      </c>
      <c r="W75" s="105"/>
      <c r="X75" s="105"/>
      <c r="Y75" s="106"/>
      <c r="Z75" s="104" t="s">
        <v>240</v>
      </c>
      <c r="AA75" s="105"/>
      <c r="AB75" s="105"/>
      <c r="AC75" s="106"/>
      <c r="AD75" s="104" t="s">
        <v>241</v>
      </c>
      <c r="AE75" s="105"/>
      <c r="AF75" s="105"/>
      <c r="AG75" s="106"/>
      <c r="AH75" s="104" t="s">
        <v>242</v>
      </c>
      <c r="AI75" s="105"/>
      <c r="AJ75" s="105"/>
      <c r="AK75" s="105"/>
      <c r="AL75" s="106"/>
      <c r="AM75" s="104" t="s">
        <v>243</v>
      </c>
      <c r="AN75" s="105"/>
      <c r="AO75" s="105"/>
      <c r="AP75" s="105"/>
      <c r="AQ75" s="105"/>
      <c r="AR75" s="105"/>
      <c r="AS75" s="106"/>
      <c r="AT75" s="104" t="s">
        <v>244</v>
      </c>
      <c r="AU75" s="105"/>
      <c r="AV75" s="105"/>
      <c r="AW75" s="105"/>
      <c r="AX75" s="105"/>
      <c r="AY75" s="105"/>
      <c r="AZ75" s="106"/>
      <c r="BA75" s="104" t="s">
        <v>245</v>
      </c>
      <c r="BB75" s="105"/>
      <c r="BC75" s="105"/>
      <c r="BD75" s="105"/>
      <c r="BE75" s="105"/>
      <c r="BF75" s="106"/>
      <c r="BG75" s="104" t="s">
        <v>246</v>
      </c>
      <c r="BH75" s="106"/>
      <c r="BI75" s="104" t="s">
        <v>247</v>
      </c>
      <c r="BJ75" s="105"/>
      <c r="BK75" s="105"/>
      <c r="BL75" s="105"/>
      <c r="BM75" s="106"/>
      <c r="BN75" s="104" t="s">
        <v>248</v>
      </c>
      <c r="BO75" s="105"/>
      <c r="BP75" s="105"/>
      <c r="BQ75" s="105"/>
      <c r="BR75" s="105"/>
      <c r="BS75" s="105"/>
      <c r="BT75" s="105"/>
      <c r="BU75" s="105"/>
      <c r="BV75" s="105"/>
      <c r="BW75" s="105"/>
      <c r="BX75" s="105"/>
      <c r="BY75" s="105"/>
      <c r="BZ75" s="105"/>
      <c r="CA75" s="105"/>
      <c r="CB75" s="105"/>
      <c r="CC75" s="106"/>
      <c r="CD75" s="104" t="s">
        <v>249</v>
      </c>
      <c r="CE75" s="106"/>
      <c r="CF75" s="104" t="s">
        <v>250</v>
      </c>
      <c r="CG75" s="105"/>
      <c r="CH75" s="105"/>
      <c r="CI75" s="105"/>
      <c r="CJ75" s="105"/>
      <c r="CK75" s="106"/>
      <c r="CL75" s="107"/>
      <c r="CM75" s="104" t="s">
        <v>5</v>
      </c>
      <c r="CN75" s="105"/>
      <c r="CO75" s="105"/>
      <c r="CP75" s="106"/>
      <c r="CQ75" s="104" t="s">
        <v>251</v>
      </c>
      <c r="CR75" s="105"/>
      <c r="CS75" s="105"/>
      <c r="CT75" s="105"/>
      <c r="CU75" s="106"/>
      <c r="CV75" s="104" t="s">
        <v>252</v>
      </c>
      <c r="CW75" s="106"/>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ht="204">
      <c r="A76" s="30" t="s">
        <v>21</v>
      </c>
      <c r="B76" s="31" t="s">
        <v>22</v>
      </c>
      <c r="C76" s="32" t="s">
        <v>137</v>
      </c>
      <c r="D76" s="32" t="s">
        <v>253</v>
      </c>
      <c r="E76" s="32" t="s">
        <v>254</v>
      </c>
      <c r="F76" s="32" t="s">
        <v>255</v>
      </c>
      <c r="G76" s="32" t="s">
        <v>256</v>
      </c>
      <c r="H76" s="32" t="s">
        <v>257</v>
      </c>
      <c r="I76" s="32" t="s">
        <v>258</v>
      </c>
      <c r="J76" s="32" t="s">
        <v>259</v>
      </c>
      <c r="K76" s="32" t="s">
        <v>260</v>
      </c>
      <c r="L76" s="32" t="s">
        <v>261</v>
      </c>
      <c r="M76" s="32" t="s">
        <v>262</v>
      </c>
      <c r="N76" s="32" t="s">
        <v>263</v>
      </c>
      <c r="O76" s="32" t="s">
        <v>264</v>
      </c>
      <c r="P76" s="32" t="s">
        <v>265</v>
      </c>
      <c r="Q76" s="32" t="s">
        <v>266</v>
      </c>
      <c r="R76" s="32" t="s">
        <v>267</v>
      </c>
      <c r="S76" s="32" t="s">
        <v>268</v>
      </c>
      <c r="T76" s="32" t="s">
        <v>269</v>
      </c>
      <c r="U76" s="32" t="s">
        <v>175</v>
      </c>
      <c r="V76" s="32" t="s">
        <v>267</v>
      </c>
      <c r="W76" s="32" t="s">
        <v>268</v>
      </c>
      <c r="X76" s="32" t="s">
        <v>269</v>
      </c>
      <c r="Y76" s="32" t="s">
        <v>175</v>
      </c>
      <c r="Z76" s="32" t="s">
        <v>267</v>
      </c>
      <c r="AA76" s="32" t="s">
        <v>268</v>
      </c>
      <c r="AB76" s="32" t="s">
        <v>269</v>
      </c>
      <c r="AC76" s="32" t="s">
        <v>175</v>
      </c>
      <c r="AD76" s="32" t="s">
        <v>267</v>
      </c>
      <c r="AE76" s="32" t="s">
        <v>268</v>
      </c>
      <c r="AF76" s="32" t="s">
        <v>269</v>
      </c>
      <c r="AG76" s="32" t="s">
        <v>175</v>
      </c>
      <c r="AH76" s="32" t="s">
        <v>267</v>
      </c>
      <c r="AI76" s="32" t="s">
        <v>268</v>
      </c>
      <c r="AJ76" s="32" t="s">
        <v>269</v>
      </c>
      <c r="AK76" s="32" t="s">
        <v>175</v>
      </c>
      <c r="AL76" s="32" t="s">
        <v>270</v>
      </c>
      <c r="AM76" s="32" t="s">
        <v>271</v>
      </c>
      <c r="AN76" s="32" t="s">
        <v>272</v>
      </c>
      <c r="AO76" s="32" t="s">
        <v>273</v>
      </c>
      <c r="AP76" s="32" t="s">
        <v>274</v>
      </c>
      <c r="AQ76" s="32" t="s">
        <v>275</v>
      </c>
      <c r="AR76" s="32" t="s">
        <v>276</v>
      </c>
      <c r="AS76" s="32" t="s">
        <v>277</v>
      </c>
      <c r="AT76" s="32" t="s">
        <v>278</v>
      </c>
      <c r="AU76" s="32" t="s">
        <v>279</v>
      </c>
      <c r="AV76" s="32" t="s">
        <v>280</v>
      </c>
      <c r="AW76" s="32" t="s">
        <v>281</v>
      </c>
      <c r="AX76" s="32" t="s">
        <v>282</v>
      </c>
      <c r="AY76" s="32" t="s">
        <v>283</v>
      </c>
      <c r="AZ76" s="32" t="s">
        <v>284</v>
      </c>
      <c r="BA76" s="32" t="s">
        <v>285</v>
      </c>
      <c r="BB76" s="32" t="s">
        <v>286</v>
      </c>
      <c r="BC76" s="32" t="s">
        <v>287</v>
      </c>
      <c r="BD76" s="32" t="s">
        <v>288</v>
      </c>
      <c r="BE76" s="32" t="s">
        <v>289</v>
      </c>
      <c r="BF76" s="32" t="s">
        <v>290</v>
      </c>
      <c r="BG76" s="32" t="s">
        <v>291</v>
      </c>
      <c r="BH76" s="32" t="s">
        <v>292</v>
      </c>
      <c r="BI76" s="32" t="s">
        <v>293</v>
      </c>
      <c r="BJ76" s="32" t="s">
        <v>294</v>
      </c>
      <c r="BK76" s="32" t="s">
        <v>295</v>
      </c>
      <c r="BL76" s="32" t="s">
        <v>296</v>
      </c>
      <c r="BM76" s="32" t="s">
        <v>297</v>
      </c>
      <c r="BN76" s="32" t="s">
        <v>298</v>
      </c>
      <c r="BO76" s="32" t="s">
        <v>299</v>
      </c>
      <c r="BP76" s="32" t="s">
        <v>300</v>
      </c>
      <c r="BQ76" s="32" t="s">
        <v>301</v>
      </c>
      <c r="BR76" s="32" t="s">
        <v>302</v>
      </c>
      <c r="BS76" s="32" t="s">
        <v>303</v>
      </c>
      <c r="BT76" s="32" t="s">
        <v>304</v>
      </c>
      <c r="BU76" s="32" t="s">
        <v>305</v>
      </c>
      <c r="BV76" s="32" t="s">
        <v>306</v>
      </c>
      <c r="BW76" s="32" t="s">
        <v>307</v>
      </c>
      <c r="BX76" s="32" t="s">
        <v>308</v>
      </c>
      <c r="BY76" s="32" t="s">
        <v>309</v>
      </c>
      <c r="BZ76" s="32" t="s">
        <v>310</v>
      </c>
      <c r="CA76" s="32" t="s">
        <v>311</v>
      </c>
      <c r="CB76" s="32" t="s">
        <v>312</v>
      </c>
      <c r="CC76" s="32" t="s">
        <v>313</v>
      </c>
      <c r="CD76" s="32" t="s">
        <v>23</v>
      </c>
      <c r="CE76" s="32" t="s">
        <v>24</v>
      </c>
      <c r="CF76" s="32" t="s">
        <v>314</v>
      </c>
      <c r="CG76" s="32" t="s">
        <v>315</v>
      </c>
      <c r="CH76" s="32" t="s">
        <v>316</v>
      </c>
      <c r="CI76" s="32" t="s">
        <v>317</v>
      </c>
      <c r="CJ76" s="32" t="s">
        <v>318</v>
      </c>
      <c r="CK76" s="32" t="s">
        <v>319</v>
      </c>
      <c r="CL76" s="32"/>
      <c r="CM76" s="32" t="s">
        <v>320</v>
      </c>
      <c r="CN76" s="32" t="s">
        <v>321</v>
      </c>
      <c r="CO76" s="32" t="s">
        <v>322</v>
      </c>
      <c r="CP76" s="32" t="s">
        <v>323</v>
      </c>
      <c r="CQ76" s="32" t="s">
        <v>324</v>
      </c>
      <c r="CR76" s="32" t="s">
        <v>325</v>
      </c>
      <c r="CS76" s="32" t="s">
        <v>326</v>
      </c>
      <c r="CT76" s="32" t="s">
        <v>327</v>
      </c>
      <c r="CU76" s="32" t="s">
        <v>328</v>
      </c>
      <c r="CV76" s="32" t="s">
        <v>329</v>
      </c>
      <c r="CW76" s="32" t="s">
        <v>330</v>
      </c>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c r="A77" s="7" t="s">
        <v>686</v>
      </c>
      <c r="B77" s="7"/>
      <c r="C77" s="29">
        <v>15</v>
      </c>
      <c r="D77" s="29">
        <v>2952.1947735276617</v>
      </c>
      <c r="E77" s="29">
        <v>0</v>
      </c>
      <c r="F77" s="29">
        <v>3836.906106653078</v>
      </c>
      <c r="G77" s="29">
        <v>0</v>
      </c>
      <c r="H77" s="29">
        <v>0</v>
      </c>
      <c r="I77" s="29"/>
      <c r="J77" s="29"/>
      <c r="K77" s="29"/>
      <c r="L77" s="29">
        <v>3179.9665223237384</v>
      </c>
      <c r="M77" s="29">
        <v>1.1109060784095683</v>
      </c>
      <c r="N77" s="29">
        <v>1.1028880565143047</v>
      </c>
      <c r="O77" s="29">
        <v>0</v>
      </c>
      <c r="P77" s="29">
        <v>0</v>
      </c>
      <c r="Q77" s="29">
        <v>0</v>
      </c>
      <c r="R77" s="29">
        <v>765.13033298518405</v>
      </c>
      <c r="S77" s="29">
        <v>1768.0998238620523</v>
      </c>
      <c r="T77" s="29">
        <v>0</v>
      </c>
      <c r="U77" s="29">
        <v>2235.6012957780945</v>
      </c>
      <c r="V77" s="29">
        <v>230.21436639918468</v>
      </c>
      <c r="W77" s="29">
        <v>537.16685493143098</v>
      </c>
      <c r="X77" s="29">
        <v>0</v>
      </c>
      <c r="Y77" s="29">
        <v>0</v>
      </c>
      <c r="Z77" s="29">
        <v>0</v>
      </c>
      <c r="AA77" s="29">
        <v>0</v>
      </c>
      <c r="AB77" s="29">
        <v>0</v>
      </c>
      <c r="AC77" s="29">
        <v>0</v>
      </c>
      <c r="AD77" s="29">
        <v>0</v>
      </c>
      <c r="AE77" s="29">
        <v>0</v>
      </c>
      <c r="AF77" s="29">
        <v>0</v>
      </c>
      <c r="AG77" s="29">
        <v>0</v>
      </c>
      <c r="AH77" s="29">
        <v>995.34469938436871</v>
      </c>
      <c r="AI77" s="29">
        <v>2305.2666787934832</v>
      </c>
      <c r="AJ77" s="29">
        <v>0</v>
      </c>
      <c r="AK77" s="29">
        <v>2235.6012957780945</v>
      </c>
      <c r="AL77" s="29">
        <v>5536.2126739559462</v>
      </c>
      <c r="AM77" s="29">
        <v>1652.7595343678217</v>
      </c>
      <c r="AN77" s="29">
        <v>392.53697974905162</v>
      </c>
      <c r="AO77" s="29">
        <v>0</v>
      </c>
      <c r="AP77" s="29">
        <v>0</v>
      </c>
      <c r="AQ77" s="29">
        <v>2045.2965141168734</v>
      </c>
      <c r="AR77" s="29">
        <v>995.34469938436871</v>
      </c>
      <c r="AS77" s="33">
        <v>2.0548625168566339</v>
      </c>
      <c r="AT77" s="29">
        <v>1652.7595343678217</v>
      </c>
      <c r="AU77" s="29">
        <v>464.64686690989356</v>
      </c>
      <c r="AV77" s="29">
        <v>0</v>
      </c>
      <c r="AW77" s="29">
        <v>0</v>
      </c>
      <c r="AX77" s="29">
        <v>2117.4064012777153</v>
      </c>
      <c r="AY77" s="29">
        <v>2305.2666787934832</v>
      </c>
      <c r="AZ77" s="109">
        <v>0.91850822325940662</v>
      </c>
      <c r="BA77" s="29">
        <v>1652.7595343678217</v>
      </c>
      <c r="BB77" s="29">
        <v>857.18384665894519</v>
      </c>
      <c r="BC77" s="29">
        <v>0</v>
      </c>
      <c r="BD77" s="29">
        <v>0</v>
      </c>
      <c r="BE77" s="29">
        <v>2509.9433810267669</v>
      </c>
      <c r="BF77" s="29">
        <v>3300.6113781778517</v>
      </c>
      <c r="BG77" s="29">
        <v>56.538857660344341</v>
      </c>
      <c r="BH77" s="109">
        <v>0.76044801809185303</v>
      </c>
      <c r="BI77" s="29">
        <v>23.031439056630607</v>
      </c>
      <c r="BJ77" s="29">
        <v>53.34193174962634</v>
      </c>
      <c r="BK77" s="29">
        <v>0</v>
      </c>
      <c r="BL77" s="29">
        <v>51.729933389391796</v>
      </c>
      <c r="BM77" s="29">
        <v>128.10330419564875</v>
      </c>
      <c r="BN77" s="29">
        <v>1652.7595343678217</v>
      </c>
      <c r="BO77" s="29">
        <v>0</v>
      </c>
      <c r="BP77" s="29">
        <v>857.18384665894519</v>
      </c>
      <c r="BQ77" s="29">
        <v>0</v>
      </c>
      <c r="BR77" s="29">
        <v>0</v>
      </c>
      <c r="BS77" s="29">
        <v>0</v>
      </c>
      <c r="BT77" s="29">
        <v>0</v>
      </c>
      <c r="BU77" s="29">
        <v>0</v>
      </c>
      <c r="BV77" s="29">
        <v>638.97450678606526</v>
      </c>
      <c r="BW77" s="29">
        <v>0</v>
      </c>
      <c r="BX77" s="29">
        <v>4768.8314526253307</v>
      </c>
      <c r="BY77" s="29">
        <v>767.38122133061563</v>
      </c>
      <c r="BZ77" s="29">
        <v>0</v>
      </c>
      <c r="CA77" s="29">
        <v>0</v>
      </c>
      <c r="CB77" s="29">
        <v>3148.9178878128323</v>
      </c>
      <c r="CC77" s="29">
        <v>5536.2126739559462</v>
      </c>
      <c r="CD77" s="109">
        <v>0.56878557115883832</v>
      </c>
      <c r="CE77" s="29">
        <v>93.483458470091946</v>
      </c>
      <c r="CF77" s="29">
        <v>30.210049093198691</v>
      </c>
      <c r="CG77" s="29">
        <v>0</v>
      </c>
      <c r="CH77" s="29">
        <v>30.210049093198691</v>
      </c>
      <c r="CI77" s="29">
        <v>1.5104840981037757</v>
      </c>
      <c r="CJ77" s="29">
        <v>0</v>
      </c>
      <c r="CK77" s="29">
        <v>1.5104840981037757</v>
      </c>
      <c r="CL77" s="29"/>
      <c r="CM77" s="29">
        <v>0</v>
      </c>
      <c r="CN77" s="29"/>
      <c r="CO77" s="29">
        <v>0</v>
      </c>
      <c r="CP77" s="29">
        <v>0</v>
      </c>
      <c r="CQ77" s="29">
        <v>0</v>
      </c>
      <c r="CR77" s="29">
        <v>0</v>
      </c>
      <c r="CS77" s="29">
        <v>0</v>
      </c>
      <c r="CT77" s="29">
        <v>0</v>
      </c>
      <c r="CU77" s="29">
        <v>0</v>
      </c>
      <c r="CV77" s="29">
        <v>9999</v>
      </c>
      <c r="CW77" s="33">
        <v>9999</v>
      </c>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c r="A78" s="7" t="s">
        <v>687</v>
      </c>
      <c r="B78" s="7"/>
      <c r="C78" s="29">
        <v>15</v>
      </c>
      <c r="D78" s="29">
        <v>2326.8841145699025</v>
      </c>
      <c r="E78" s="29">
        <v>0</v>
      </c>
      <c r="F78" s="29">
        <v>4164.7256865629088</v>
      </c>
      <c r="G78" s="29">
        <v>0</v>
      </c>
      <c r="H78" s="29">
        <v>0</v>
      </c>
      <c r="I78" s="29"/>
      <c r="J78" s="29"/>
      <c r="K78" s="29"/>
      <c r="L78" s="29">
        <v>2509.0220429804335</v>
      </c>
      <c r="M78" s="29">
        <v>1.0575071943576386</v>
      </c>
      <c r="N78" s="29">
        <v>1.0498745816610753</v>
      </c>
      <c r="O78" s="29">
        <v>0</v>
      </c>
      <c r="P78" s="29">
        <v>0</v>
      </c>
      <c r="Q78" s="29">
        <v>0</v>
      </c>
      <c r="R78" s="29">
        <v>830.50193639777467</v>
      </c>
      <c r="S78" s="29">
        <v>1919.1636563837981</v>
      </c>
      <c r="T78" s="29">
        <v>0</v>
      </c>
      <c r="U78" s="29">
        <v>2426.6077622530147</v>
      </c>
      <c r="V78" s="29">
        <v>249.88354119377453</v>
      </c>
      <c r="W78" s="29">
        <v>583.06159611880719</v>
      </c>
      <c r="X78" s="29">
        <v>0</v>
      </c>
      <c r="Y78" s="29">
        <v>0</v>
      </c>
      <c r="Z78" s="29">
        <v>0</v>
      </c>
      <c r="AA78" s="29">
        <v>0</v>
      </c>
      <c r="AB78" s="29">
        <v>0</v>
      </c>
      <c r="AC78" s="29">
        <v>0</v>
      </c>
      <c r="AD78" s="29">
        <v>0</v>
      </c>
      <c r="AE78" s="29">
        <v>0</v>
      </c>
      <c r="AF78" s="29">
        <v>0</v>
      </c>
      <c r="AG78" s="29">
        <v>0</v>
      </c>
      <c r="AH78" s="29">
        <v>1080.3854775915493</v>
      </c>
      <c r="AI78" s="29">
        <v>2502.2252525026051</v>
      </c>
      <c r="AJ78" s="29">
        <v>0</v>
      </c>
      <c r="AK78" s="29">
        <v>2426.6077622530147</v>
      </c>
      <c r="AL78" s="29">
        <v>6009.2184923471696</v>
      </c>
      <c r="AM78" s="29">
        <v>1303.5709247694449</v>
      </c>
      <c r="AN78" s="29">
        <v>373.66856497025844</v>
      </c>
      <c r="AO78" s="29">
        <v>0</v>
      </c>
      <c r="AP78" s="29">
        <v>0</v>
      </c>
      <c r="AQ78" s="29">
        <v>1677.2394897397035</v>
      </c>
      <c r="AR78" s="29">
        <v>1080.3854775915493</v>
      </c>
      <c r="AS78" s="33">
        <v>1.5524454229787426</v>
      </c>
      <c r="AT78" s="29">
        <v>1303.5709247694449</v>
      </c>
      <c r="AU78" s="29">
        <v>442.31228376787357</v>
      </c>
      <c r="AV78" s="29">
        <v>0</v>
      </c>
      <c r="AW78" s="29">
        <v>0</v>
      </c>
      <c r="AX78" s="29">
        <v>1745.8832085373185</v>
      </c>
      <c r="AY78" s="29">
        <v>2502.2252525026051</v>
      </c>
      <c r="AZ78" s="109">
        <v>0.69773223125742589</v>
      </c>
      <c r="BA78" s="29">
        <v>1303.5709247694449</v>
      </c>
      <c r="BB78" s="29">
        <v>815.98084873813195</v>
      </c>
      <c r="BC78" s="29">
        <v>0</v>
      </c>
      <c r="BD78" s="29">
        <v>0</v>
      </c>
      <c r="BE78" s="29">
        <v>2119.5517735075769</v>
      </c>
      <c r="BF78" s="29">
        <v>3582.6107300941544</v>
      </c>
      <c r="BG78" s="29">
        <v>81.136580585733185</v>
      </c>
      <c r="BH78" s="109">
        <v>0.59162212508973111</v>
      </c>
      <c r="BI78" s="29">
        <v>31.684318873653574</v>
      </c>
      <c r="BJ78" s="29">
        <v>73.382421772957215</v>
      </c>
      <c r="BK78" s="29">
        <v>0</v>
      </c>
      <c r="BL78" s="29">
        <v>71.164797857061515</v>
      </c>
      <c r="BM78" s="29">
        <v>176.23153850367231</v>
      </c>
      <c r="BN78" s="29">
        <v>1303.5709247694449</v>
      </c>
      <c r="BO78" s="29">
        <v>0</v>
      </c>
      <c r="BP78" s="29">
        <v>815.98084873813195</v>
      </c>
      <c r="BQ78" s="29">
        <v>0</v>
      </c>
      <c r="BR78" s="29">
        <v>0</v>
      </c>
      <c r="BS78" s="29">
        <v>0</v>
      </c>
      <c r="BT78" s="29">
        <v>0</v>
      </c>
      <c r="BU78" s="29">
        <v>0</v>
      </c>
      <c r="BV78" s="29">
        <v>1142.9688630287355</v>
      </c>
      <c r="BW78" s="29">
        <v>0</v>
      </c>
      <c r="BX78" s="29">
        <v>5176.2733550345874</v>
      </c>
      <c r="BY78" s="29">
        <v>832.94513731258178</v>
      </c>
      <c r="BZ78" s="29">
        <v>0</v>
      </c>
      <c r="CA78" s="29">
        <v>0</v>
      </c>
      <c r="CB78" s="29">
        <v>3262.5206365363124</v>
      </c>
      <c r="CC78" s="29">
        <v>6009.2184923471696</v>
      </c>
      <c r="CD78" s="109">
        <v>0.54291928986958649</v>
      </c>
      <c r="CE78" s="29">
        <v>118.78168508335577</v>
      </c>
      <c r="CF78" s="29">
        <v>23.835749933363342</v>
      </c>
      <c r="CG78" s="29">
        <v>0</v>
      </c>
      <c r="CH78" s="29">
        <v>23.835749933363342</v>
      </c>
      <c r="CI78" s="29">
        <v>1.1917854704157058</v>
      </c>
      <c r="CJ78" s="29">
        <v>0</v>
      </c>
      <c r="CK78" s="29">
        <v>1.1917854704157058</v>
      </c>
      <c r="CL78" s="29"/>
      <c r="CM78" s="29">
        <v>0</v>
      </c>
      <c r="CN78" s="29"/>
      <c r="CO78" s="29">
        <v>0</v>
      </c>
      <c r="CP78" s="29">
        <v>0</v>
      </c>
      <c r="CQ78" s="29">
        <v>0</v>
      </c>
      <c r="CR78" s="29">
        <v>0</v>
      </c>
      <c r="CS78" s="29">
        <v>0</v>
      </c>
      <c r="CT78" s="29">
        <v>0</v>
      </c>
      <c r="CU78" s="29">
        <v>0</v>
      </c>
      <c r="CV78" s="29">
        <v>9999</v>
      </c>
      <c r="CW78" s="33">
        <v>9999</v>
      </c>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t="s">
        <v>694</v>
      </c>
      <c r="B79" s="7"/>
      <c r="C79" s="29">
        <v>15</v>
      </c>
      <c r="D79" s="29">
        <v>66.096453998084172</v>
      </c>
      <c r="E79" s="29">
        <v>0</v>
      </c>
      <c r="F79" s="29">
        <v>80.823411921055182</v>
      </c>
      <c r="G79" s="29">
        <v>0</v>
      </c>
      <c r="H79" s="29">
        <v>0</v>
      </c>
      <c r="I79" s="29"/>
      <c r="J79" s="29"/>
      <c r="K79" s="29"/>
      <c r="L79" s="29">
        <v>71.19107320231393</v>
      </c>
      <c r="M79" s="29">
        <v>2.4527521073613941E-2</v>
      </c>
      <c r="N79" s="29">
        <v>2.4350492425713906E-2</v>
      </c>
      <c r="O79" s="29">
        <v>0</v>
      </c>
      <c r="P79" s="29">
        <v>0</v>
      </c>
      <c r="Q79" s="29">
        <v>0</v>
      </c>
      <c r="R79" s="29">
        <v>16.11726801678212</v>
      </c>
      <c r="S79" s="29">
        <v>37.244554964156357</v>
      </c>
      <c r="T79" s="29">
        <v>0</v>
      </c>
      <c r="U79" s="29">
        <v>47.092349772804859</v>
      </c>
      <c r="V79" s="29">
        <v>4.8494047152633106</v>
      </c>
      <c r="W79" s="29">
        <v>11.315277668947726</v>
      </c>
      <c r="X79" s="29">
        <v>0</v>
      </c>
      <c r="Y79" s="29">
        <v>0</v>
      </c>
      <c r="Z79" s="29">
        <v>0</v>
      </c>
      <c r="AA79" s="29">
        <v>0</v>
      </c>
      <c r="AB79" s="29">
        <v>0</v>
      </c>
      <c r="AC79" s="29">
        <v>0</v>
      </c>
      <c r="AD79" s="29">
        <v>0</v>
      </c>
      <c r="AE79" s="29">
        <v>0</v>
      </c>
      <c r="AF79" s="29">
        <v>0</v>
      </c>
      <c r="AG79" s="29">
        <v>0</v>
      </c>
      <c r="AH79" s="29">
        <v>20.966672732045431</v>
      </c>
      <c r="AI79" s="29">
        <v>48.559832633104079</v>
      </c>
      <c r="AJ79" s="29">
        <v>0</v>
      </c>
      <c r="AK79" s="29">
        <v>47.092349772804859</v>
      </c>
      <c r="AL79" s="29">
        <v>116.61885513795437</v>
      </c>
      <c r="AM79" s="29">
        <v>37.001824160990779</v>
      </c>
      <c r="AN79" s="29">
        <v>8.6667624114106268</v>
      </c>
      <c r="AO79" s="29">
        <v>0</v>
      </c>
      <c r="AP79" s="29">
        <v>0</v>
      </c>
      <c r="AQ79" s="29">
        <v>45.668586572401409</v>
      </c>
      <c r="AR79" s="29">
        <v>20.966672732045431</v>
      </c>
      <c r="AS79" s="33">
        <v>2.1781513526751248</v>
      </c>
      <c r="AT79" s="29">
        <v>37.001824160990779</v>
      </c>
      <c r="AU79" s="29">
        <v>10.258865300509589</v>
      </c>
      <c r="AV79" s="29">
        <v>0</v>
      </c>
      <c r="AW79" s="29">
        <v>0</v>
      </c>
      <c r="AX79" s="29">
        <v>47.26068946150037</v>
      </c>
      <c r="AY79" s="29">
        <v>48.559832633104079</v>
      </c>
      <c r="AZ79" s="109">
        <v>0.97324654758554374</v>
      </c>
      <c r="BA79" s="29">
        <v>37.001824160990779</v>
      </c>
      <c r="BB79" s="29">
        <v>18.925627711920214</v>
      </c>
      <c r="BC79" s="29">
        <v>0</v>
      </c>
      <c r="BD79" s="29">
        <v>0</v>
      </c>
      <c r="BE79" s="29">
        <v>55.927451872910993</v>
      </c>
      <c r="BF79" s="29">
        <v>69.526505365149518</v>
      </c>
      <c r="BG79" s="29">
        <v>52.300112618170139</v>
      </c>
      <c r="BH79" s="109">
        <v>0.80440476015848894</v>
      </c>
      <c r="BI79" s="29">
        <v>21.670757424981375</v>
      </c>
      <c r="BJ79" s="29">
        <v>50.190526987208422</v>
      </c>
      <c r="BK79" s="29">
        <v>0</v>
      </c>
      <c r="BL79" s="29">
        <v>48.673764385088106</v>
      </c>
      <c r="BM79" s="29">
        <v>120.5350487972779</v>
      </c>
      <c r="BN79" s="29">
        <v>37.001824160990779</v>
      </c>
      <c r="BO79" s="29">
        <v>0</v>
      </c>
      <c r="BP79" s="29">
        <v>18.925627711920214</v>
      </c>
      <c r="BQ79" s="29">
        <v>0</v>
      </c>
      <c r="BR79" s="29">
        <v>0</v>
      </c>
      <c r="BS79" s="29">
        <v>0</v>
      </c>
      <c r="BT79" s="29">
        <v>0</v>
      </c>
      <c r="BU79" s="29">
        <v>0</v>
      </c>
      <c r="BV79" s="29">
        <v>6.2176315074337314</v>
      </c>
      <c r="BW79" s="29">
        <v>0</v>
      </c>
      <c r="BX79" s="29">
        <v>100.45417275374334</v>
      </c>
      <c r="BY79" s="29">
        <v>16.164682384211037</v>
      </c>
      <c r="BZ79" s="29">
        <v>0</v>
      </c>
      <c r="CA79" s="29">
        <v>0</v>
      </c>
      <c r="CB79" s="29">
        <v>62.14508338034473</v>
      </c>
      <c r="CC79" s="29">
        <v>116.61885513795437</v>
      </c>
      <c r="CD79" s="109">
        <v>0.53289052878138921</v>
      </c>
      <c r="CE79" s="29">
        <v>94.547450365254775</v>
      </c>
      <c r="CF79" s="29">
        <v>0.67632388631805651</v>
      </c>
      <c r="CG79" s="29">
        <v>0</v>
      </c>
      <c r="CH79" s="29">
        <v>0.67632388631805651</v>
      </c>
      <c r="CI79" s="29">
        <v>3.381575977109913E-2</v>
      </c>
      <c r="CJ79" s="29">
        <v>0</v>
      </c>
      <c r="CK79" s="29">
        <v>3.381575977109913E-2</v>
      </c>
      <c r="CL79" s="29"/>
      <c r="CM79" s="29">
        <v>0</v>
      </c>
      <c r="CN79" s="29"/>
      <c r="CO79" s="29">
        <v>0</v>
      </c>
      <c r="CP79" s="29">
        <v>0</v>
      </c>
      <c r="CQ79" s="29">
        <v>0</v>
      </c>
      <c r="CR79" s="29">
        <v>0</v>
      </c>
      <c r="CS79" s="29">
        <v>0</v>
      </c>
      <c r="CT79" s="29">
        <v>0</v>
      </c>
      <c r="CU79" s="29">
        <v>0</v>
      </c>
      <c r="CV79" s="29">
        <v>9999</v>
      </c>
      <c r="CW79" s="33">
        <v>9999</v>
      </c>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t="s">
        <v>695</v>
      </c>
      <c r="B80" s="7"/>
      <c r="C80" s="29">
        <v>15</v>
      </c>
      <c r="D80" s="29">
        <v>65.377800039056581</v>
      </c>
      <c r="E80" s="29">
        <v>0</v>
      </c>
      <c r="F80" s="29">
        <v>80.823411921055197</v>
      </c>
      <c r="G80" s="29">
        <v>0</v>
      </c>
      <c r="H80" s="29">
        <v>0</v>
      </c>
      <c r="I80" s="29"/>
      <c r="J80" s="29"/>
      <c r="K80" s="29"/>
      <c r="L80" s="29">
        <v>70.42085431591812</v>
      </c>
      <c r="M80" s="29">
        <v>2.4527521073613948E-2</v>
      </c>
      <c r="N80" s="29">
        <v>2.4350492425713913E-2</v>
      </c>
      <c r="O80" s="29">
        <v>0</v>
      </c>
      <c r="P80" s="29">
        <v>0</v>
      </c>
      <c r="Q80" s="29">
        <v>0</v>
      </c>
      <c r="R80" s="29">
        <v>16.117268016782123</v>
      </c>
      <c r="S80" s="29">
        <v>37.244554964156364</v>
      </c>
      <c r="T80" s="29">
        <v>0</v>
      </c>
      <c r="U80" s="29">
        <v>47.092349772804866</v>
      </c>
      <c r="V80" s="29">
        <v>4.8494047152633115</v>
      </c>
      <c r="W80" s="29">
        <v>11.315277668947727</v>
      </c>
      <c r="X80" s="29">
        <v>0</v>
      </c>
      <c r="Y80" s="29">
        <v>0</v>
      </c>
      <c r="Z80" s="29">
        <v>0</v>
      </c>
      <c r="AA80" s="29">
        <v>0</v>
      </c>
      <c r="AB80" s="29">
        <v>0</v>
      </c>
      <c r="AC80" s="29">
        <v>0</v>
      </c>
      <c r="AD80" s="29">
        <v>0</v>
      </c>
      <c r="AE80" s="29">
        <v>0</v>
      </c>
      <c r="AF80" s="29">
        <v>0</v>
      </c>
      <c r="AG80" s="29">
        <v>0</v>
      </c>
      <c r="AH80" s="29">
        <v>20.966672732045435</v>
      </c>
      <c r="AI80" s="29">
        <v>48.559832633104094</v>
      </c>
      <c r="AJ80" s="29">
        <v>0</v>
      </c>
      <c r="AK80" s="29">
        <v>47.092349772804866</v>
      </c>
      <c r="AL80" s="29">
        <v>116.6188551379544</v>
      </c>
      <c r="AM80" s="29">
        <v>36.600809275185846</v>
      </c>
      <c r="AN80" s="29">
        <v>8.6667624114106285</v>
      </c>
      <c r="AO80" s="29">
        <v>0</v>
      </c>
      <c r="AP80" s="29">
        <v>0</v>
      </c>
      <c r="AQ80" s="29">
        <v>45.267571686596476</v>
      </c>
      <c r="AR80" s="29">
        <v>20.966672732045435</v>
      </c>
      <c r="AS80" s="33">
        <v>2.1590250520488916</v>
      </c>
      <c r="AT80" s="29">
        <v>36.600809275185846</v>
      </c>
      <c r="AU80" s="29">
        <v>10.258865300509591</v>
      </c>
      <c r="AV80" s="29">
        <v>0</v>
      </c>
      <c r="AW80" s="29">
        <v>0</v>
      </c>
      <c r="AX80" s="29">
        <v>46.859674575695436</v>
      </c>
      <c r="AY80" s="29">
        <v>48.559832633104094</v>
      </c>
      <c r="AZ80" s="109">
        <v>0.96498838720770985</v>
      </c>
      <c r="BA80" s="29">
        <v>36.600809275185846</v>
      </c>
      <c r="BB80" s="29">
        <v>18.925627711920221</v>
      </c>
      <c r="BC80" s="29">
        <v>0</v>
      </c>
      <c r="BD80" s="29">
        <v>0</v>
      </c>
      <c r="BE80" s="29">
        <v>55.526436987106067</v>
      </c>
      <c r="BF80" s="29">
        <v>69.526505365149518</v>
      </c>
      <c r="BG80" s="29">
        <v>52.87213826157442</v>
      </c>
      <c r="BH80" s="109">
        <v>0.79863696147942664</v>
      </c>
      <c r="BI80" s="29">
        <v>21.907778500817006</v>
      </c>
      <c r="BJ80" s="29">
        <v>50.739479313607127</v>
      </c>
      <c r="BK80" s="29">
        <v>0</v>
      </c>
      <c r="BL80" s="29">
        <v>49.206127318846228</v>
      </c>
      <c r="BM80" s="29">
        <v>121.85338513327035</v>
      </c>
      <c r="BN80" s="29">
        <v>36.600809275185846</v>
      </c>
      <c r="BO80" s="29">
        <v>0</v>
      </c>
      <c r="BP80" s="29">
        <v>18.925627711920221</v>
      </c>
      <c r="BQ80" s="29">
        <v>0</v>
      </c>
      <c r="BR80" s="29">
        <v>0</v>
      </c>
      <c r="BS80" s="29">
        <v>0</v>
      </c>
      <c r="BT80" s="29">
        <v>0</v>
      </c>
      <c r="BU80" s="29">
        <v>0</v>
      </c>
      <c r="BV80" s="29">
        <v>6.2176315074337332</v>
      </c>
      <c r="BW80" s="29">
        <v>0</v>
      </c>
      <c r="BX80" s="29">
        <v>100.45417275374335</v>
      </c>
      <c r="BY80" s="29">
        <v>16.164682384211041</v>
      </c>
      <c r="BZ80" s="29">
        <v>0</v>
      </c>
      <c r="CA80" s="29">
        <v>0</v>
      </c>
      <c r="CB80" s="29">
        <v>61.744068494539803</v>
      </c>
      <c r="CC80" s="29">
        <v>116.6188551379544</v>
      </c>
      <c r="CD80" s="109">
        <v>0.52945184911564769</v>
      </c>
      <c r="CE80" s="29">
        <v>95.581550741333714</v>
      </c>
      <c r="CF80" s="29">
        <v>0.66900634758361355</v>
      </c>
      <c r="CG80" s="29">
        <v>0</v>
      </c>
      <c r="CH80" s="29">
        <v>0.66900634758361355</v>
      </c>
      <c r="CI80" s="29">
        <v>3.344990580006111E-2</v>
      </c>
      <c r="CJ80" s="29">
        <v>0</v>
      </c>
      <c r="CK80" s="29">
        <v>3.344990580006111E-2</v>
      </c>
      <c r="CL80" s="29"/>
      <c r="CM80" s="29">
        <v>0</v>
      </c>
      <c r="CN80" s="29"/>
      <c r="CO80" s="29">
        <v>0</v>
      </c>
      <c r="CP80" s="29">
        <v>0</v>
      </c>
      <c r="CQ80" s="29">
        <v>0</v>
      </c>
      <c r="CR80" s="29">
        <v>0</v>
      </c>
      <c r="CS80" s="29">
        <v>0</v>
      </c>
      <c r="CT80" s="29">
        <v>0</v>
      </c>
      <c r="CU80" s="29">
        <v>0</v>
      </c>
      <c r="CV80" s="29">
        <v>9999</v>
      </c>
      <c r="CW80" s="33">
        <v>9999</v>
      </c>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t="s">
        <v>688</v>
      </c>
      <c r="B81" s="7"/>
      <c r="C81" s="29">
        <v>15.000000000000002</v>
      </c>
      <c r="D81" s="29">
        <v>2785.270996209058</v>
      </c>
      <c r="E81" s="29">
        <v>0</v>
      </c>
      <c r="F81" s="29">
        <v>4602.7068363144172</v>
      </c>
      <c r="G81" s="29">
        <v>0</v>
      </c>
      <c r="H81" s="29">
        <v>0</v>
      </c>
      <c r="I81" s="29"/>
      <c r="J81" s="29"/>
      <c r="K81" s="29"/>
      <c r="L81" s="29">
        <v>3001.6479812940015</v>
      </c>
      <c r="M81" s="29">
        <v>1.1514787507495226</v>
      </c>
      <c r="N81" s="29">
        <v>1.1431678934998635</v>
      </c>
      <c r="O81" s="29">
        <v>0</v>
      </c>
      <c r="P81" s="29">
        <v>0</v>
      </c>
      <c r="Q81" s="29">
        <v>0</v>
      </c>
      <c r="R81" s="29">
        <v>917.84122843036585</v>
      </c>
      <c r="S81" s="29">
        <v>2120.9914760397874</v>
      </c>
      <c r="T81" s="29">
        <v>0</v>
      </c>
      <c r="U81" s="29">
        <v>2681.8006699483667</v>
      </c>
      <c r="V81" s="29">
        <v>276.16241017886506</v>
      </c>
      <c r="W81" s="29">
        <v>644.37895708401845</v>
      </c>
      <c r="X81" s="29">
        <v>0</v>
      </c>
      <c r="Y81" s="29">
        <v>0</v>
      </c>
      <c r="Z81" s="29">
        <v>0</v>
      </c>
      <c r="AA81" s="29">
        <v>0</v>
      </c>
      <c r="AB81" s="29">
        <v>0</v>
      </c>
      <c r="AC81" s="29">
        <v>0</v>
      </c>
      <c r="AD81" s="29">
        <v>0</v>
      </c>
      <c r="AE81" s="29">
        <v>0</v>
      </c>
      <c r="AF81" s="29">
        <v>0</v>
      </c>
      <c r="AG81" s="29">
        <v>0</v>
      </c>
      <c r="AH81" s="29">
        <v>1194.0036386092308</v>
      </c>
      <c r="AI81" s="29">
        <v>2765.3704331238059</v>
      </c>
      <c r="AJ81" s="29">
        <v>0</v>
      </c>
      <c r="AK81" s="29">
        <v>2681.8006699483667</v>
      </c>
      <c r="AL81" s="29">
        <v>6641.1747416814032</v>
      </c>
      <c r="AM81" s="29">
        <v>1559.812274124444</v>
      </c>
      <c r="AN81" s="29">
        <v>406.87327205152457</v>
      </c>
      <c r="AO81" s="29">
        <v>0</v>
      </c>
      <c r="AP81" s="29">
        <v>0</v>
      </c>
      <c r="AQ81" s="29">
        <v>1966.6855461759685</v>
      </c>
      <c r="AR81" s="29">
        <v>1194.0036386092308</v>
      </c>
      <c r="AS81" s="33">
        <v>1.6471353039315304</v>
      </c>
      <c r="AT81" s="29">
        <v>1559.812274124444</v>
      </c>
      <c r="AU81" s="29">
        <v>481.61676693232465</v>
      </c>
      <c r="AV81" s="29">
        <v>0</v>
      </c>
      <c r="AW81" s="29">
        <v>0</v>
      </c>
      <c r="AX81" s="29">
        <v>2041.4290410567687</v>
      </c>
      <c r="AY81" s="29">
        <v>2765.3704331238059</v>
      </c>
      <c r="AZ81" s="109">
        <v>0.73821178407217525</v>
      </c>
      <c r="BA81" s="29">
        <v>1559.812274124444</v>
      </c>
      <c r="BB81" s="29">
        <v>888.49003898384922</v>
      </c>
      <c r="BC81" s="29">
        <v>0</v>
      </c>
      <c r="BD81" s="29">
        <v>0</v>
      </c>
      <c r="BE81" s="29">
        <v>2448.3023131082932</v>
      </c>
      <c r="BF81" s="29">
        <v>3959.3740717330365</v>
      </c>
      <c r="BG81" s="29">
        <v>75.278987940655341</v>
      </c>
      <c r="BH81" s="109">
        <v>0.6183558988748592</v>
      </c>
      <c r="BI81" s="29">
        <v>29.269547320383641</v>
      </c>
      <c r="BJ81" s="29">
        <v>67.789693543134305</v>
      </c>
      <c r="BK81" s="29">
        <v>0</v>
      </c>
      <c r="BL81" s="29">
        <v>65.741082417739477</v>
      </c>
      <c r="BM81" s="29">
        <v>162.80032328125745</v>
      </c>
      <c r="BN81" s="29">
        <v>1559.812274124444</v>
      </c>
      <c r="BO81" s="29">
        <v>0</v>
      </c>
      <c r="BP81" s="29">
        <v>888.49003898384922</v>
      </c>
      <c r="BQ81" s="29">
        <v>0</v>
      </c>
      <c r="BR81" s="29">
        <v>0</v>
      </c>
      <c r="BS81" s="29">
        <v>0</v>
      </c>
      <c r="BT81" s="29">
        <v>0</v>
      </c>
      <c r="BU81" s="29">
        <v>0</v>
      </c>
      <c r="BV81" s="29">
        <v>966.21396609214412</v>
      </c>
      <c r="BW81" s="29">
        <v>0</v>
      </c>
      <c r="BX81" s="29">
        <v>5720.6333744185195</v>
      </c>
      <c r="BY81" s="29">
        <v>920.54136726288345</v>
      </c>
      <c r="BZ81" s="29">
        <v>0</v>
      </c>
      <c r="CA81" s="29">
        <v>0</v>
      </c>
      <c r="CB81" s="29">
        <v>3414.5162792004376</v>
      </c>
      <c r="CC81" s="29">
        <v>6641.1747416814032</v>
      </c>
      <c r="CD81" s="109">
        <v>0.5141434176953994</v>
      </c>
      <c r="CE81" s="29">
        <v>117.33450987292535</v>
      </c>
      <c r="CF81" s="29">
        <v>28.515860764387885</v>
      </c>
      <c r="CG81" s="29">
        <v>0</v>
      </c>
      <c r="CH81" s="29">
        <v>28.515860764387885</v>
      </c>
      <c r="CI81" s="29">
        <v>1.4257827911146506</v>
      </c>
      <c r="CJ81" s="29">
        <v>0</v>
      </c>
      <c r="CK81" s="29">
        <v>1.4257827911146506</v>
      </c>
      <c r="CL81" s="29"/>
      <c r="CM81" s="29">
        <v>0</v>
      </c>
      <c r="CN81" s="29"/>
      <c r="CO81" s="29">
        <v>0</v>
      </c>
      <c r="CP81" s="29">
        <v>0</v>
      </c>
      <c r="CQ81" s="29">
        <v>0</v>
      </c>
      <c r="CR81" s="29">
        <v>0</v>
      </c>
      <c r="CS81" s="29">
        <v>0</v>
      </c>
      <c r="CT81" s="29">
        <v>0</v>
      </c>
      <c r="CU81" s="29">
        <v>0</v>
      </c>
      <c r="CV81" s="29">
        <v>9999</v>
      </c>
      <c r="CW81" s="33">
        <v>9999</v>
      </c>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t="s">
        <v>690</v>
      </c>
      <c r="B82" s="7"/>
      <c r="C82" s="29">
        <v>14.999999999999998</v>
      </c>
      <c r="D82" s="29">
        <v>2346.6004677611513</v>
      </c>
      <c r="E82" s="29">
        <v>0</v>
      </c>
      <c r="F82" s="29">
        <v>4141.1588062564861</v>
      </c>
      <c r="G82" s="29">
        <v>0</v>
      </c>
      <c r="H82" s="29">
        <v>0</v>
      </c>
      <c r="I82" s="29"/>
      <c r="J82" s="29"/>
      <c r="K82" s="29"/>
      <c r="L82" s="29">
        <v>2530.2967094699575</v>
      </c>
      <c r="M82" s="29">
        <v>1.0675132461814705</v>
      </c>
      <c r="N82" s="29">
        <v>1.0598084142899924</v>
      </c>
      <c r="O82" s="29">
        <v>0</v>
      </c>
      <c r="P82" s="29">
        <v>0</v>
      </c>
      <c r="Q82" s="29">
        <v>0</v>
      </c>
      <c r="R82" s="29">
        <v>825.80238564645219</v>
      </c>
      <c r="S82" s="29">
        <v>1908.3037093951259</v>
      </c>
      <c r="T82" s="29">
        <v>0</v>
      </c>
      <c r="U82" s="29">
        <v>2412.8763477523758</v>
      </c>
      <c r="V82" s="29">
        <v>248.46952837538916</v>
      </c>
      <c r="W82" s="29">
        <v>579.76223287590801</v>
      </c>
      <c r="X82" s="29">
        <v>0</v>
      </c>
      <c r="Y82" s="29">
        <v>0</v>
      </c>
      <c r="Z82" s="29">
        <v>0</v>
      </c>
      <c r="AA82" s="29">
        <v>0</v>
      </c>
      <c r="AB82" s="29">
        <v>0</v>
      </c>
      <c r="AC82" s="29">
        <v>0</v>
      </c>
      <c r="AD82" s="29">
        <v>0</v>
      </c>
      <c r="AE82" s="29">
        <v>0</v>
      </c>
      <c r="AF82" s="29">
        <v>0</v>
      </c>
      <c r="AG82" s="29">
        <v>0</v>
      </c>
      <c r="AH82" s="29">
        <v>1074.2719140218414</v>
      </c>
      <c r="AI82" s="29">
        <v>2488.0659422710341</v>
      </c>
      <c r="AJ82" s="29">
        <v>0</v>
      </c>
      <c r="AK82" s="29">
        <v>2412.8763477523758</v>
      </c>
      <c r="AL82" s="29">
        <v>5975.2142040452509</v>
      </c>
      <c r="AM82" s="29">
        <v>1314.6215449709775</v>
      </c>
      <c r="AN82" s="29">
        <v>377.20418822273223</v>
      </c>
      <c r="AO82" s="29">
        <v>0</v>
      </c>
      <c r="AP82" s="29">
        <v>0</v>
      </c>
      <c r="AQ82" s="29">
        <v>1691.8257331937098</v>
      </c>
      <c r="AR82" s="29">
        <v>1074.2719140218414</v>
      </c>
      <c r="AS82" s="33">
        <v>1.5748580141687596</v>
      </c>
      <c r="AT82" s="29">
        <v>1314.6215449709775</v>
      </c>
      <c r="AU82" s="29">
        <v>446.49740861365501</v>
      </c>
      <c r="AV82" s="29">
        <v>0</v>
      </c>
      <c r="AW82" s="29">
        <v>0</v>
      </c>
      <c r="AX82" s="29">
        <v>1761.1189535846324</v>
      </c>
      <c r="AY82" s="29">
        <v>2488.0659422710341</v>
      </c>
      <c r="AZ82" s="109">
        <v>0.70782647825528866</v>
      </c>
      <c r="BA82" s="29">
        <v>1314.6215449709775</v>
      </c>
      <c r="BB82" s="29">
        <v>823.70159683638724</v>
      </c>
      <c r="BC82" s="29">
        <v>0</v>
      </c>
      <c r="BD82" s="29">
        <v>0</v>
      </c>
      <c r="BE82" s="29">
        <v>2138.3231418073647</v>
      </c>
      <c r="BF82" s="29">
        <v>3562.3378562928751</v>
      </c>
      <c r="BG82" s="29">
        <v>79.640323891687018</v>
      </c>
      <c r="BH82" s="109">
        <v>0.60025837752306777</v>
      </c>
      <c r="BI82" s="29">
        <v>31.240133802004578</v>
      </c>
      <c r="BJ82" s="29">
        <v>72.353667567983535</v>
      </c>
      <c r="BK82" s="29">
        <v>0</v>
      </c>
      <c r="BL82" s="29">
        <v>70.167132704117023</v>
      </c>
      <c r="BM82" s="29">
        <v>173.76093407410514</v>
      </c>
      <c r="BN82" s="29">
        <v>1314.6215449709775</v>
      </c>
      <c r="BO82" s="29">
        <v>0</v>
      </c>
      <c r="BP82" s="29">
        <v>823.70159683638724</v>
      </c>
      <c r="BQ82" s="29">
        <v>0</v>
      </c>
      <c r="BR82" s="29">
        <v>0</v>
      </c>
      <c r="BS82" s="29">
        <v>0</v>
      </c>
      <c r="BT82" s="29">
        <v>0</v>
      </c>
      <c r="BU82" s="29">
        <v>0</v>
      </c>
      <c r="BV82" s="29">
        <v>809.48084206460726</v>
      </c>
      <c r="BW82" s="29">
        <v>0</v>
      </c>
      <c r="BX82" s="29">
        <v>5146.9824427939539</v>
      </c>
      <c r="BY82" s="29">
        <v>828.23176125129726</v>
      </c>
      <c r="BZ82" s="29">
        <v>0</v>
      </c>
      <c r="CA82" s="29">
        <v>0</v>
      </c>
      <c r="CB82" s="29">
        <v>2947.8039838719719</v>
      </c>
      <c r="CC82" s="29">
        <v>5975.2142040452509</v>
      </c>
      <c r="CD82" s="109">
        <v>0.49333862907814979</v>
      </c>
      <c r="CE82" s="29">
        <v>126.2675227241423</v>
      </c>
      <c r="CF82" s="29">
        <v>24.037858178173721</v>
      </c>
      <c r="CG82" s="29">
        <v>0</v>
      </c>
      <c r="CH82" s="29">
        <v>24.037858178173721</v>
      </c>
      <c r="CI82" s="29">
        <v>1.2018909369982302</v>
      </c>
      <c r="CJ82" s="29">
        <v>0</v>
      </c>
      <c r="CK82" s="29">
        <v>1.2018909369982302</v>
      </c>
      <c r="CL82" s="29"/>
      <c r="CM82" s="29">
        <v>0</v>
      </c>
      <c r="CN82" s="29"/>
      <c r="CO82" s="29">
        <v>0</v>
      </c>
      <c r="CP82" s="29">
        <v>0</v>
      </c>
      <c r="CQ82" s="29">
        <v>0</v>
      </c>
      <c r="CR82" s="29">
        <v>0</v>
      </c>
      <c r="CS82" s="29">
        <v>0</v>
      </c>
      <c r="CT82" s="29">
        <v>0</v>
      </c>
      <c r="CU82" s="29">
        <v>0</v>
      </c>
      <c r="CV82" s="29">
        <v>9999</v>
      </c>
      <c r="CW82" s="33">
        <v>9999</v>
      </c>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7" t="s">
        <v>689</v>
      </c>
      <c r="B83" s="7"/>
      <c r="C83" s="29">
        <v>14.999999999999998</v>
      </c>
      <c r="D83" s="29">
        <v>2836.8798112621266</v>
      </c>
      <c r="E83" s="29">
        <v>0</v>
      </c>
      <c r="F83" s="29">
        <v>3825.4486000387583</v>
      </c>
      <c r="G83" s="29">
        <v>0</v>
      </c>
      <c r="H83" s="29">
        <v>0</v>
      </c>
      <c r="I83" s="29"/>
      <c r="J83" s="29"/>
      <c r="K83" s="29"/>
      <c r="L83" s="29">
        <v>3055.7546231578685</v>
      </c>
      <c r="M83" s="29">
        <v>1.0675132461814707</v>
      </c>
      <c r="N83" s="29">
        <v>1.0598084142899924</v>
      </c>
      <c r="O83" s="29">
        <v>0</v>
      </c>
      <c r="P83" s="29">
        <v>0</v>
      </c>
      <c r="Q83" s="29">
        <v>0</v>
      </c>
      <c r="R83" s="29">
        <v>762.84555311116185</v>
      </c>
      <c r="S83" s="29">
        <v>1762.8200450862437</v>
      </c>
      <c r="T83" s="29">
        <v>0</v>
      </c>
      <c r="U83" s="29">
        <v>2228.9254960787107</v>
      </c>
      <c r="V83" s="29">
        <v>229.52691600232549</v>
      </c>
      <c r="W83" s="29">
        <v>535.56280400542619</v>
      </c>
      <c r="X83" s="29">
        <v>0</v>
      </c>
      <c r="Y83" s="29">
        <v>0</v>
      </c>
      <c r="Z83" s="29">
        <v>0</v>
      </c>
      <c r="AA83" s="29">
        <v>0</v>
      </c>
      <c r="AB83" s="29">
        <v>0</v>
      </c>
      <c r="AC83" s="29">
        <v>0</v>
      </c>
      <c r="AD83" s="29">
        <v>0</v>
      </c>
      <c r="AE83" s="29">
        <v>0</v>
      </c>
      <c r="AF83" s="29">
        <v>0</v>
      </c>
      <c r="AG83" s="29">
        <v>0</v>
      </c>
      <c r="AH83" s="29">
        <v>992.37246911348734</v>
      </c>
      <c r="AI83" s="29">
        <v>2298.3828490916699</v>
      </c>
      <c r="AJ83" s="29">
        <v>0</v>
      </c>
      <c r="AK83" s="29">
        <v>2228.9254960787107</v>
      </c>
      <c r="AL83" s="29">
        <v>5519.6808142838681</v>
      </c>
      <c r="AM83" s="29">
        <v>1588.2014960403258</v>
      </c>
      <c r="AN83" s="29">
        <v>377.20418822273234</v>
      </c>
      <c r="AO83" s="29">
        <v>0</v>
      </c>
      <c r="AP83" s="29">
        <v>0</v>
      </c>
      <c r="AQ83" s="29">
        <v>1965.405684263058</v>
      </c>
      <c r="AR83" s="29">
        <v>992.37246911348734</v>
      </c>
      <c r="AS83" s="33">
        <v>1.9805121014882718</v>
      </c>
      <c r="AT83" s="29">
        <v>1588.2014960403258</v>
      </c>
      <c r="AU83" s="29">
        <v>446.49740861365501</v>
      </c>
      <c r="AV83" s="29">
        <v>0</v>
      </c>
      <c r="AW83" s="29">
        <v>0</v>
      </c>
      <c r="AX83" s="29">
        <v>2034.6989046539807</v>
      </c>
      <c r="AY83" s="29">
        <v>2298.3828490916699</v>
      </c>
      <c r="AZ83" s="109">
        <v>0.88527414197251852</v>
      </c>
      <c r="BA83" s="29">
        <v>1588.2014960403258</v>
      </c>
      <c r="BB83" s="29">
        <v>823.70159683638735</v>
      </c>
      <c r="BC83" s="29">
        <v>0</v>
      </c>
      <c r="BD83" s="29">
        <v>0</v>
      </c>
      <c r="BE83" s="29">
        <v>2411.9030928767129</v>
      </c>
      <c r="BF83" s="29">
        <v>3290.755318205157</v>
      </c>
      <c r="BG83" s="29">
        <v>59.405990781247731</v>
      </c>
      <c r="BH83" s="109">
        <v>0.73293297728140194</v>
      </c>
      <c r="BI83" s="29">
        <v>23.896062433132453</v>
      </c>
      <c r="BJ83" s="29">
        <v>55.344441494027883</v>
      </c>
      <c r="BK83" s="29">
        <v>0</v>
      </c>
      <c r="BL83" s="29">
        <v>53.671927094751467</v>
      </c>
      <c r="BM83" s="29">
        <v>132.91243102191183</v>
      </c>
      <c r="BN83" s="29">
        <v>1588.2014960403258</v>
      </c>
      <c r="BO83" s="29">
        <v>0</v>
      </c>
      <c r="BP83" s="29">
        <v>823.70159683638735</v>
      </c>
      <c r="BQ83" s="29">
        <v>0</v>
      </c>
      <c r="BR83" s="29">
        <v>0</v>
      </c>
      <c r="BS83" s="29">
        <v>0</v>
      </c>
      <c r="BT83" s="29">
        <v>0</v>
      </c>
      <c r="BU83" s="29">
        <v>0</v>
      </c>
      <c r="BV83" s="29">
        <v>267.1683836830494</v>
      </c>
      <c r="BW83" s="29">
        <v>0</v>
      </c>
      <c r="BX83" s="29">
        <v>4754.5910942761166</v>
      </c>
      <c r="BY83" s="29">
        <v>765.08972000775168</v>
      </c>
      <c r="BZ83" s="29">
        <v>0</v>
      </c>
      <c r="CA83" s="29">
        <v>0</v>
      </c>
      <c r="CB83" s="29">
        <v>2679.0714765597622</v>
      </c>
      <c r="CC83" s="29">
        <v>5519.6808142838681</v>
      </c>
      <c r="CD83" s="109">
        <v>0.48536710123289062</v>
      </c>
      <c r="CE83" s="29">
        <v>106.64457497768962</v>
      </c>
      <c r="CF83" s="29">
        <v>29.030021710703338</v>
      </c>
      <c r="CG83" s="29">
        <v>0</v>
      </c>
      <c r="CH83" s="29">
        <v>29.030021710703338</v>
      </c>
      <c r="CI83" s="29">
        <v>1.4514834459999877</v>
      </c>
      <c r="CJ83" s="29">
        <v>0</v>
      </c>
      <c r="CK83" s="29">
        <v>1.4514834459999877</v>
      </c>
      <c r="CL83" s="29"/>
      <c r="CM83" s="29">
        <v>0</v>
      </c>
      <c r="CN83" s="29"/>
      <c r="CO83" s="29">
        <v>0</v>
      </c>
      <c r="CP83" s="29">
        <v>0</v>
      </c>
      <c r="CQ83" s="29">
        <v>0</v>
      </c>
      <c r="CR83" s="29">
        <v>0</v>
      </c>
      <c r="CS83" s="29">
        <v>0</v>
      </c>
      <c r="CT83" s="29">
        <v>0</v>
      </c>
      <c r="CU83" s="29">
        <v>0</v>
      </c>
      <c r="CV83" s="29">
        <v>9999</v>
      </c>
      <c r="CW83" s="33">
        <v>9999</v>
      </c>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t="s">
        <v>691</v>
      </c>
      <c r="B84" s="7"/>
      <c r="C84" s="29">
        <v>15</v>
      </c>
      <c r="D84" s="29">
        <v>2562.1355497838322</v>
      </c>
      <c r="E84" s="29">
        <v>0</v>
      </c>
      <c r="F84" s="29">
        <v>4584.6408912905727</v>
      </c>
      <c r="G84" s="29">
        <v>0</v>
      </c>
      <c r="H84" s="29">
        <v>0</v>
      </c>
      <c r="I84" s="29"/>
      <c r="J84" s="29"/>
      <c r="K84" s="29"/>
      <c r="L84" s="29">
        <v>2761.29688524213</v>
      </c>
      <c r="M84" s="29">
        <v>1.0675132461814707</v>
      </c>
      <c r="N84" s="29">
        <v>1.0598084142899924</v>
      </c>
      <c r="O84" s="29">
        <v>0</v>
      </c>
      <c r="P84" s="29">
        <v>0</v>
      </c>
      <c r="Q84" s="29">
        <v>0</v>
      </c>
      <c r="R84" s="29">
        <v>914.2386376586453</v>
      </c>
      <c r="S84" s="29">
        <v>2112.6664367173044</v>
      </c>
      <c r="T84" s="29">
        <v>0</v>
      </c>
      <c r="U84" s="29">
        <v>2671.2744154656912</v>
      </c>
      <c r="V84" s="29">
        <v>275.07845347743438</v>
      </c>
      <c r="W84" s="29">
        <v>641.84972478068016</v>
      </c>
      <c r="X84" s="29">
        <v>0</v>
      </c>
      <c r="Y84" s="29">
        <v>0</v>
      </c>
      <c r="Z84" s="29">
        <v>0</v>
      </c>
      <c r="AA84" s="29">
        <v>0</v>
      </c>
      <c r="AB84" s="29">
        <v>0</v>
      </c>
      <c r="AC84" s="29">
        <v>0</v>
      </c>
      <c r="AD84" s="29">
        <v>0</v>
      </c>
      <c r="AE84" s="29">
        <v>0</v>
      </c>
      <c r="AF84" s="29">
        <v>0</v>
      </c>
      <c r="AG84" s="29">
        <v>0</v>
      </c>
      <c r="AH84" s="29">
        <v>1189.3170911360796</v>
      </c>
      <c r="AI84" s="29">
        <v>2754.5161614979843</v>
      </c>
      <c r="AJ84" s="29">
        <v>0</v>
      </c>
      <c r="AK84" s="29">
        <v>2671.2744154656912</v>
      </c>
      <c r="AL84" s="29">
        <v>6615.1076680997558</v>
      </c>
      <c r="AM84" s="29">
        <v>1434.891913231711</v>
      </c>
      <c r="AN84" s="29">
        <v>377.20418822273234</v>
      </c>
      <c r="AO84" s="29">
        <v>0</v>
      </c>
      <c r="AP84" s="29">
        <v>0</v>
      </c>
      <c r="AQ84" s="29">
        <v>1812.0961014544432</v>
      </c>
      <c r="AR84" s="29">
        <v>1189.3170911360796</v>
      </c>
      <c r="AS84" s="33">
        <v>1.5236442114217514</v>
      </c>
      <c r="AT84" s="29">
        <v>1434.891913231711</v>
      </c>
      <c r="AU84" s="29">
        <v>446.49740861365501</v>
      </c>
      <c r="AV84" s="29">
        <v>0</v>
      </c>
      <c r="AW84" s="29">
        <v>0</v>
      </c>
      <c r="AX84" s="29">
        <v>1881.3893218453659</v>
      </c>
      <c r="AY84" s="29">
        <v>2754.5161614979843</v>
      </c>
      <c r="AZ84" s="109">
        <v>0.68301988862617991</v>
      </c>
      <c r="BA84" s="29">
        <v>1434.891913231711</v>
      </c>
      <c r="BB84" s="29">
        <v>823.70159683638735</v>
      </c>
      <c r="BC84" s="29">
        <v>0</v>
      </c>
      <c r="BD84" s="29">
        <v>0</v>
      </c>
      <c r="BE84" s="29">
        <v>2258.5935100680981</v>
      </c>
      <c r="BF84" s="29">
        <v>3943.8332526340646</v>
      </c>
      <c r="BG84" s="29">
        <v>83.143811777857579</v>
      </c>
      <c r="BH84" s="109">
        <v>0.57268990988896296</v>
      </c>
      <c r="BI84" s="29">
        <v>31.69236663006356</v>
      </c>
      <c r="BJ84" s="29">
        <v>73.401060767772236</v>
      </c>
      <c r="BK84" s="29">
        <v>0</v>
      </c>
      <c r="BL84" s="29">
        <v>71.182873579642248</v>
      </c>
      <c r="BM84" s="29">
        <v>176.27630097747806</v>
      </c>
      <c r="BN84" s="29">
        <v>1434.891913231711</v>
      </c>
      <c r="BO84" s="29">
        <v>0</v>
      </c>
      <c r="BP84" s="29">
        <v>823.70159683638735</v>
      </c>
      <c r="BQ84" s="29">
        <v>0</v>
      </c>
      <c r="BR84" s="29">
        <v>0</v>
      </c>
      <c r="BS84" s="29">
        <v>0</v>
      </c>
      <c r="BT84" s="29">
        <v>0</v>
      </c>
      <c r="BU84" s="29">
        <v>0</v>
      </c>
      <c r="BV84" s="29">
        <v>571.07112370991558</v>
      </c>
      <c r="BW84" s="29">
        <v>0</v>
      </c>
      <c r="BX84" s="29">
        <v>5698.179489841641</v>
      </c>
      <c r="BY84" s="29">
        <v>916.9281782581146</v>
      </c>
      <c r="BZ84" s="29">
        <v>0</v>
      </c>
      <c r="CA84" s="29">
        <v>0</v>
      </c>
      <c r="CB84" s="29">
        <v>2829.6646337780139</v>
      </c>
      <c r="CC84" s="29">
        <v>6615.1076680997558</v>
      </c>
      <c r="CD84" s="109">
        <v>0.42775791049079909</v>
      </c>
      <c r="CE84" s="29">
        <v>139.10904864871546</v>
      </c>
      <c r="CF84" s="29">
        <v>26.232497603059596</v>
      </c>
      <c r="CG84" s="29">
        <v>0</v>
      </c>
      <c r="CH84" s="29">
        <v>26.232497603059596</v>
      </c>
      <c r="CI84" s="29">
        <v>1.311616020490012</v>
      </c>
      <c r="CJ84" s="29">
        <v>0</v>
      </c>
      <c r="CK84" s="29">
        <v>1.311616020490012</v>
      </c>
      <c r="CL84" s="29"/>
      <c r="CM84" s="29">
        <v>0</v>
      </c>
      <c r="CN84" s="29"/>
      <c r="CO84" s="29">
        <v>0</v>
      </c>
      <c r="CP84" s="29">
        <v>0</v>
      </c>
      <c r="CQ84" s="29">
        <v>0</v>
      </c>
      <c r="CR84" s="29">
        <v>0</v>
      </c>
      <c r="CS84" s="29">
        <v>0</v>
      </c>
      <c r="CT84" s="29">
        <v>0</v>
      </c>
      <c r="CU84" s="29">
        <v>0</v>
      </c>
      <c r="CV84" s="29">
        <v>9999</v>
      </c>
      <c r="CW84" s="33">
        <v>9999</v>
      </c>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c r="A85" s="7" t="s">
        <v>693</v>
      </c>
      <c r="B85" s="7"/>
      <c r="C85" s="29">
        <v>15</v>
      </c>
      <c r="D85" s="29">
        <v>15.906998633449</v>
      </c>
      <c r="E85" s="29">
        <v>0</v>
      </c>
      <c r="F85" s="29">
        <v>80.823411921055197</v>
      </c>
      <c r="G85" s="29">
        <v>0</v>
      </c>
      <c r="H85" s="29">
        <v>0</v>
      </c>
      <c r="I85" s="29"/>
      <c r="J85" s="29"/>
      <c r="K85" s="29"/>
      <c r="L85" s="29">
        <v>17.129475837534379</v>
      </c>
      <c r="M85" s="29">
        <v>5.6512848185938432E-3</v>
      </c>
      <c r="N85" s="29">
        <v>5.610496379055618E-3</v>
      </c>
      <c r="O85" s="29">
        <v>0</v>
      </c>
      <c r="P85" s="29">
        <v>0</v>
      </c>
      <c r="Q85" s="29">
        <v>0</v>
      </c>
      <c r="R85" s="29">
        <v>16.117268016782123</v>
      </c>
      <c r="S85" s="29">
        <v>37.244554964156364</v>
      </c>
      <c r="T85" s="29">
        <v>0</v>
      </c>
      <c r="U85" s="29">
        <v>47.092349772804866</v>
      </c>
      <c r="V85" s="29">
        <v>4.8494047152633115</v>
      </c>
      <c r="W85" s="29">
        <v>11.315277668947727</v>
      </c>
      <c r="X85" s="29">
        <v>0</v>
      </c>
      <c r="Y85" s="29">
        <v>0</v>
      </c>
      <c r="Z85" s="29">
        <v>0</v>
      </c>
      <c r="AA85" s="29">
        <v>0</v>
      </c>
      <c r="AB85" s="29">
        <v>0</v>
      </c>
      <c r="AC85" s="29">
        <v>0</v>
      </c>
      <c r="AD85" s="29">
        <v>0</v>
      </c>
      <c r="AE85" s="29">
        <v>0</v>
      </c>
      <c r="AF85" s="29">
        <v>0</v>
      </c>
      <c r="AG85" s="29">
        <v>0</v>
      </c>
      <c r="AH85" s="29">
        <v>20.966672732045435</v>
      </c>
      <c r="AI85" s="29">
        <v>48.559832633104094</v>
      </c>
      <c r="AJ85" s="29">
        <v>0</v>
      </c>
      <c r="AK85" s="29">
        <v>47.092349772804866</v>
      </c>
      <c r="AL85" s="29">
        <v>116.6188551379544</v>
      </c>
      <c r="AM85" s="29">
        <v>8.9037602323292599</v>
      </c>
      <c r="AN85" s="29">
        <v>1.9968729287793474</v>
      </c>
      <c r="AO85" s="29">
        <v>0</v>
      </c>
      <c r="AP85" s="29">
        <v>0</v>
      </c>
      <c r="AQ85" s="29">
        <v>10.900633161108608</v>
      </c>
      <c r="AR85" s="29">
        <v>20.966672732045435</v>
      </c>
      <c r="AS85" s="109">
        <v>0.51990286205250369</v>
      </c>
      <c r="AT85" s="29">
        <v>8.9037602323292599</v>
      </c>
      <c r="AU85" s="29">
        <v>2.3637027792073861</v>
      </c>
      <c r="AV85" s="29">
        <v>0</v>
      </c>
      <c r="AW85" s="29">
        <v>0</v>
      </c>
      <c r="AX85" s="29">
        <v>11.267463011536647</v>
      </c>
      <c r="AY85" s="29">
        <v>48.559832633104094</v>
      </c>
      <c r="AZ85" s="109">
        <v>0.23203257508460642</v>
      </c>
      <c r="BA85" s="29">
        <v>8.9037602323292599</v>
      </c>
      <c r="BB85" s="29">
        <v>4.3605757079867331</v>
      </c>
      <c r="BC85" s="29">
        <v>0</v>
      </c>
      <c r="BD85" s="29">
        <v>0</v>
      </c>
      <c r="BE85" s="29">
        <v>13.264335940315995</v>
      </c>
      <c r="BF85" s="29">
        <v>69.526505365149518</v>
      </c>
      <c r="BG85" s="29">
        <v>279.92818994842855</v>
      </c>
      <c r="BH85" s="109">
        <v>0.19078099597631731</v>
      </c>
      <c r="BI85" s="29">
        <v>90.064897071217288</v>
      </c>
      <c r="BJ85" s="29">
        <v>208.59467707585057</v>
      </c>
      <c r="BK85" s="29">
        <v>0</v>
      </c>
      <c r="BL85" s="29">
        <v>202.29092566732979</v>
      </c>
      <c r="BM85" s="29">
        <v>500.95049981439763</v>
      </c>
      <c r="BN85" s="29">
        <v>8.9037602323292599</v>
      </c>
      <c r="BO85" s="29">
        <v>0</v>
      </c>
      <c r="BP85" s="29">
        <v>4.3605757079867331</v>
      </c>
      <c r="BQ85" s="29">
        <v>0</v>
      </c>
      <c r="BR85" s="29">
        <v>0</v>
      </c>
      <c r="BS85" s="29">
        <v>0</v>
      </c>
      <c r="BT85" s="29">
        <v>0</v>
      </c>
      <c r="BU85" s="29">
        <v>0</v>
      </c>
      <c r="BV85" s="29">
        <v>3.2505240540571312</v>
      </c>
      <c r="BW85" s="29">
        <v>0</v>
      </c>
      <c r="BX85" s="29">
        <v>100.45417275374335</v>
      </c>
      <c r="BY85" s="29">
        <v>16.164682384211041</v>
      </c>
      <c r="BZ85" s="29">
        <v>0</v>
      </c>
      <c r="CA85" s="29">
        <v>0</v>
      </c>
      <c r="CB85" s="29">
        <v>16.514859994373126</v>
      </c>
      <c r="CC85" s="29">
        <v>116.6188551379544</v>
      </c>
      <c r="CD85" s="109">
        <v>0.1416139780727298</v>
      </c>
      <c r="CE85" s="29">
        <v>468.25609353315969</v>
      </c>
      <c r="CF85" s="29">
        <v>0.16273245621266627</v>
      </c>
      <c r="CG85" s="29">
        <v>0</v>
      </c>
      <c r="CH85" s="29">
        <v>0.16273245621266627</v>
      </c>
      <c r="CI85" s="29">
        <v>8.1365010228288317E-3</v>
      </c>
      <c r="CJ85" s="29">
        <v>0</v>
      </c>
      <c r="CK85" s="29">
        <v>8.1365010228288317E-3</v>
      </c>
      <c r="CL85" s="29"/>
      <c r="CM85" s="29">
        <v>0</v>
      </c>
      <c r="CN85" s="29"/>
      <c r="CO85" s="29">
        <v>0</v>
      </c>
      <c r="CP85" s="29">
        <v>0</v>
      </c>
      <c r="CQ85" s="29">
        <v>0</v>
      </c>
      <c r="CR85" s="29">
        <v>0</v>
      </c>
      <c r="CS85" s="29">
        <v>0</v>
      </c>
      <c r="CT85" s="29">
        <v>0</v>
      </c>
      <c r="CU85" s="29">
        <v>0</v>
      </c>
      <c r="CV85" s="29">
        <v>9999</v>
      </c>
      <c r="CW85" s="33">
        <v>9999</v>
      </c>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t="s">
        <v>692</v>
      </c>
      <c r="B86" s="7"/>
      <c r="C86" s="29">
        <v>14.999999999999998</v>
      </c>
      <c r="D86" s="29">
        <v>12.011012964170284</v>
      </c>
      <c r="E86" s="29">
        <v>0</v>
      </c>
      <c r="F86" s="29">
        <v>80.823411921055197</v>
      </c>
      <c r="G86" s="29">
        <v>0</v>
      </c>
      <c r="H86" s="29">
        <v>0</v>
      </c>
      <c r="I86" s="29"/>
      <c r="J86" s="29"/>
      <c r="K86" s="29"/>
      <c r="L86" s="29">
        <v>12.936640258004598</v>
      </c>
      <c r="M86" s="29">
        <v>4.4456861356574444E-3</v>
      </c>
      <c r="N86" s="29">
        <v>4.4135991667696665E-3</v>
      </c>
      <c r="O86" s="29">
        <v>0</v>
      </c>
      <c r="P86" s="29">
        <v>0</v>
      </c>
      <c r="Q86" s="29">
        <v>0</v>
      </c>
      <c r="R86" s="29">
        <v>16.117268016782123</v>
      </c>
      <c r="S86" s="29">
        <v>37.244554964156364</v>
      </c>
      <c r="T86" s="29">
        <v>0</v>
      </c>
      <c r="U86" s="29">
        <v>47.092349772804866</v>
      </c>
      <c r="V86" s="29">
        <v>4.8494047152633115</v>
      </c>
      <c r="W86" s="29">
        <v>11.315277668947727</v>
      </c>
      <c r="X86" s="29">
        <v>0</v>
      </c>
      <c r="Y86" s="29">
        <v>0</v>
      </c>
      <c r="Z86" s="29">
        <v>0</v>
      </c>
      <c r="AA86" s="29">
        <v>0</v>
      </c>
      <c r="AB86" s="29">
        <v>0</v>
      </c>
      <c r="AC86" s="29">
        <v>0</v>
      </c>
      <c r="AD86" s="29">
        <v>0</v>
      </c>
      <c r="AE86" s="29">
        <v>0</v>
      </c>
      <c r="AF86" s="29">
        <v>0</v>
      </c>
      <c r="AG86" s="29">
        <v>0</v>
      </c>
      <c r="AH86" s="29">
        <v>20.966672732045435</v>
      </c>
      <c r="AI86" s="29">
        <v>48.559832633104094</v>
      </c>
      <c r="AJ86" s="29">
        <v>0</v>
      </c>
      <c r="AK86" s="29">
        <v>47.092349772804866</v>
      </c>
      <c r="AL86" s="29">
        <v>116.6188551379544</v>
      </c>
      <c r="AM86" s="29">
        <v>6.7238963602564255</v>
      </c>
      <c r="AN86" s="29">
        <v>1.5708764606829566</v>
      </c>
      <c r="AO86" s="29">
        <v>0</v>
      </c>
      <c r="AP86" s="29">
        <v>0</v>
      </c>
      <c r="AQ86" s="29">
        <v>8.2947728209393823</v>
      </c>
      <c r="AR86" s="29">
        <v>20.966672732045435</v>
      </c>
      <c r="AS86" s="109">
        <v>0.39561703122602104</v>
      </c>
      <c r="AT86" s="29">
        <v>6.7238963602564255</v>
      </c>
      <c r="AU86" s="29">
        <v>1.859449844000594</v>
      </c>
      <c r="AV86" s="29">
        <v>0</v>
      </c>
      <c r="AW86" s="29">
        <v>0</v>
      </c>
      <c r="AX86" s="29">
        <v>8.583346204257019</v>
      </c>
      <c r="AY86" s="29">
        <v>48.559832633104094</v>
      </c>
      <c r="AZ86" s="109">
        <v>0.17675815048846771</v>
      </c>
      <c r="BA86" s="29">
        <v>6.7238963602564255</v>
      </c>
      <c r="BB86" s="29">
        <v>3.4303263046835504</v>
      </c>
      <c r="BC86" s="29">
        <v>0</v>
      </c>
      <c r="BD86" s="29">
        <v>0</v>
      </c>
      <c r="BE86" s="29">
        <v>10.154222664939976</v>
      </c>
      <c r="BF86" s="29">
        <v>69.526505365149518</v>
      </c>
      <c r="BG86" s="29">
        <v>375.94556610587205</v>
      </c>
      <c r="BH86" s="109">
        <v>0.14604822450963897</v>
      </c>
      <c r="BI86" s="29">
        <v>119.25542083748104</v>
      </c>
      <c r="BJ86" s="29">
        <v>276.20134822858574</v>
      </c>
      <c r="BK86" s="29">
        <v>0</v>
      </c>
      <c r="BL86" s="29">
        <v>267.85451664909067</v>
      </c>
      <c r="BM86" s="29">
        <v>663.3112857151574</v>
      </c>
      <c r="BN86" s="29">
        <v>6.7238963602564255</v>
      </c>
      <c r="BO86" s="29">
        <v>0</v>
      </c>
      <c r="BP86" s="29">
        <v>3.4303263046835504</v>
      </c>
      <c r="BQ86" s="29">
        <v>0</v>
      </c>
      <c r="BR86" s="29">
        <v>0</v>
      </c>
      <c r="BS86" s="29">
        <v>0</v>
      </c>
      <c r="BT86" s="29">
        <v>0</v>
      </c>
      <c r="BU86" s="29">
        <v>0</v>
      </c>
      <c r="BV86" s="29">
        <v>2.5570839525193989</v>
      </c>
      <c r="BW86" s="29">
        <v>0</v>
      </c>
      <c r="BX86" s="29">
        <v>100.45417275374335</v>
      </c>
      <c r="BY86" s="29">
        <v>16.164682384211041</v>
      </c>
      <c r="BZ86" s="29">
        <v>0</v>
      </c>
      <c r="CA86" s="29">
        <v>0</v>
      </c>
      <c r="CB86" s="29">
        <v>12.711306617459375</v>
      </c>
      <c r="CC86" s="29">
        <v>116.6188551379544</v>
      </c>
      <c r="CD86" s="109">
        <v>0.10899872582716166</v>
      </c>
      <c r="CE86" s="29">
        <v>629.25575677765153</v>
      </c>
      <c r="CF86" s="29">
        <v>0.1228996774088274</v>
      </c>
      <c r="CG86" s="29">
        <v>0</v>
      </c>
      <c r="CH86" s="29">
        <v>0.1228996774088274</v>
      </c>
      <c r="CI86" s="29">
        <v>6.1449041225521851E-3</v>
      </c>
      <c r="CJ86" s="29">
        <v>0</v>
      </c>
      <c r="CK86" s="29">
        <v>6.1449041225521851E-3</v>
      </c>
      <c r="CL86" s="29"/>
      <c r="CM86" s="29">
        <v>0</v>
      </c>
      <c r="CN86" s="29"/>
      <c r="CO86" s="29">
        <v>0</v>
      </c>
      <c r="CP86" s="29">
        <v>0</v>
      </c>
      <c r="CQ86" s="29">
        <v>0</v>
      </c>
      <c r="CR86" s="29">
        <v>0</v>
      </c>
      <c r="CS86" s="29">
        <v>0</v>
      </c>
      <c r="CT86" s="29">
        <v>0</v>
      </c>
      <c r="CU86" s="29">
        <v>0</v>
      </c>
      <c r="CV86" s="29">
        <v>9999</v>
      </c>
      <c r="CW86" s="33">
        <v>9999</v>
      </c>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c r="A87" s="7"/>
      <c r="B87" s="7"/>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109"/>
      <c r="AT87" s="29"/>
      <c r="AU87" s="29"/>
      <c r="AV87" s="29"/>
      <c r="AW87" s="29"/>
      <c r="AX87" s="29"/>
      <c r="AY87" s="29"/>
      <c r="AZ87" s="109"/>
      <c r="BA87" s="29"/>
      <c r="BB87" s="29"/>
      <c r="BC87" s="29"/>
      <c r="BD87" s="29"/>
      <c r="BE87" s="29"/>
      <c r="BF87" s="29"/>
      <c r="BG87" s="29"/>
      <c r="BH87" s="109"/>
      <c r="BI87" s="29"/>
      <c r="BJ87" s="29"/>
      <c r="BK87" s="29"/>
      <c r="BL87" s="29"/>
      <c r="BM87" s="29"/>
      <c r="BN87" s="29"/>
      <c r="BO87" s="29"/>
      <c r="BP87" s="29"/>
      <c r="BQ87" s="29"/>
      <c r="BR87" s="29"/>
      <c r="BS87" s="29"/>
      <c r="BT87" s="29"/>
      <c r="BU87" s="29"/>
      <c r="BV87" s="29"/>
      <c r="BW87" s="29"/>
      <c r="BX87" s="29"/>
      <c r="BY87" s="29"/>
      <c r="BZ87" s="29"/>
      <c r="CA87" s="29"/>
      <c r="CB87" s="29"/>
      <c r="CC87" s="29"/>
      <c r="CD87" s="109"/>
      <c r="CE87" s="29"/>
      <c r="CF87" s="29"/>
      <c r="CG87" s="29"/>
      <c r="CH87" s="29"/>
      <c r="CI87" s="29"/>
      <c r="CJ87" s="29"/>
      <c r="CK87" s="29"/>
      <c r="CL87" s="29"/>
      <c r="CM87" s="29"/>
      <c r="CN87" s="29"/>
      <c r="CO87" s="29"/>
      <c r="CP87" s="29"/>
      <c r="CQ87" s="29"/>
      <c r="CR87" s="29"/>
      <c r="CS87" s="29"/>
      <c r="CT87" s="29"/>
      <c r="CU87" s="29"/>
      <c r="CV87" s="29"/>
      <c r="CW87" s="109"/>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c r="B88" s="7"/>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109"/>
      <c r="AT88" s="29"/>
      <c r="AU88" s="29"/>
      <c r="AV88" s="29"/>
      <c r="AW88" s="29"/>
      <c r="AX88" s="29"/>
      <c r="AY88" s="29"/>
      <c r="AZ88" s="109"/>
      <c r="BA88" s="29"/>
      <c r="BB88" s="29"/>
      <c r="BC88" s="29"/>
      <c r="BD88" s="29"/>
      <c r="BE88" s="29"/>
      <c r="BF88" s="29"/>
      <c r="BG88" s="29"/>
      <c r="BH88" s="109"/>
      <c r="BI88" s="29"/>
      <c r="BJ88" s="29"/>
      <c r="BK88" s="29"/>
      <c r="BL88" s="29"/>
      <c r="BM88" s="29"/>
      <c r="BN88" s="29"/>
      <c r="BO88" s="29"/>
      <c r="BP88" s="29"/>
      <c r="BQ88" s="29"/>
      <c r="BR88" s="29"/>
      <c r="BS88" s="29"/>
      <c r="BT88" s="29"/>
      <c r="BU88" s="29"/>
      <c r="BV88" s="29"/>
      <c r="BW88" s="29"/>
      <c r="BX88" s="29"/>
      <c r="BY88" s="29"/>
      <c r="BZ88" s="29"/>
      <c r="CA88" s="29"/>
      <c r="CB88" s="29"/>
      <c r="CC88" s="29"/>
      <c r="CD88" s="109"/>
      <c r="CE88" s="29"/>
      <c r="CF88" s="29"/>
      <c r="CG88" s="29"/>
      <c r="CH88" s="29"/>
      <c r="CI88" s="29"/>
      <c r="CJ88" s="29"/>
      <c r="CK88" s="29"/>
      <c r="CL88" s="29"/>
      <c r="CM88" s="29"/>
      <c r="CN88" s="29"/>
      <c r="CO88" s="29"/>
      <c r="CP88" s="29"/>
      <c r="CQ88" s="29"/>
      <c r="CR88" s="29"/>
      <c r="CS88" s="29"/>
      <c r="CT88" s="29"/>
      <c r="CU88" s="29"/>
      <c r="CV88" s="29"/>
      <c r="CW88" s="109"/>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ht="13.5" thickBot="1">
      <c r="A89" s="27" t="s">
        <v>333</v>
      </c>
      <c r="B89" s="28"/>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109"/>
      <c r="AT89" s="29"/>
      <c r="AU89" s="29"/>
      <c r="AV89" s="29"/>
      <c r="AW89" s="29"/>
      <c r="AX89" s="29"/>
      <c r="AY89" s="29"/>
      <c r="AZ89" s="109"/>
      <c r="BA89" s="29"/>
      <c r="BB89" s="29"/>
      <c r="BC89" s="29"/>
      <c r="BD89" s="29"/>
      <c r="BE89" s="29"/>
      <c r="BF89" s="29"/>
      <c r="BG89" s="29"/>
      <c r="BH89" s="109"/>
      <c r="BI89" s="29"/>
      <c r="BJ89" s="29"/>
      <c r="BK89" s="29"/>
      <c r="BL89" s="29"/>
      <c r="BM89" s="29"/>
      <c r="BN89" s="29"/>
      <c r="BO89" s="29"/>
      <c r="BP89" s="29"/>
      <c r="BQ89" s="29"/>
      <c r="BR89" s="29"/>
      <c r="BS89" s="29"/>
      <c r="BT89" s="29"/>
      <c r="BU89" s="29"/>
      <c r="BV89" s="29"/>
      <c r="BW89" s="29"/>
      <c r="BX89" s="29"/>
      <c r="BY89" s="29"/>
      <c r="BZ89" s="29"/>
      <c r="CA89" s="29"/>
      <c r="CB89" s="29"/>
      <c r="CC89" s="29"/>
      <c r="CD89" s="109"/>
      <c r="CE89" s="29"/>
      <c r="CF89" s="29"/>
      <c r="CG89" s="29"/>
      <c r="CH89" s="29"/>
      <c r="CI89" s="29"/>
      <c r="CJ89" s="29"/>
      <c r="CK89" s="29"/>
      <c r="CL89" s="29"/>
      <c r="CM89" s="29"/>
      <c r="CN89" s="29"/>
      <c r="CO89" s="29"/>
      <c r="CP89" s="29"/>
      <c r="CQ89" s="29"/>
      <c r="CR89" s="29"/>
      <c r="CS89" s="29"/>
      <c r="CT89" s="29"/>
      <c r="CU89" s="29"/>
      <c r="CV89" s="29"/>
      <c r="CW89" s="109"/>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ht="13.5" thickBot="1">
      <c r="A90" s="110" t="s">
        <v>334</v>
      </c>
      <c r="B90" s="111"/>
      <c r="C90" s="112"/>
      <c r="D90" s="112"/>
      <c r="E90" s="112"/>
      <c r="F90" s="112"/>
      <c r="G90" s="112"/>
      <c r="H90" s="112"/>
      <c r="I90" s="112"/>
      <c r="J90" s="112"/>
      <c r="K90" s="112"/>
      <c r="L90" s="34"/>
      <c r="M90" s="113"/>
      <c r="N90" s="114" t="s">
        <v>418</v>
      </c>
      <c r="O90" s="112"/>
      <c r="P90" s="112"/>
      <c r="Q90" s="112"/>
      <c r="R90" s="112"/>
      <c r="S90" s="112"/>
      <c r="T90" s="112"/>
      <c r="U90" s="112"/>
      <c r="V90" s="112"/>
      <c r="W90" s="112"/>
      <c r="X90" s="112"/>
      <c r="Y90" s="34"/>
      <c r="Z90" s="113"/>
      <c r="AA90" s="114" t="s">
        <v>419</v>
      </c>
      <c r="AB90" s="112"/>
      <c r="AC90" s="112"/>
      <c r="AD90" s="112"/>
      <c r="AE90" s="112"/>
      <c r="AF90" s="112"/>
      <c r="AG90" s="112"/>
      <c r="AH90" s="112"/>
      <c r="AI90" s="112"/>
      <c r="AJ90" s="112"/>
      <c r="AK90" s="112"/>
      <c r="AL90" s="34"/>
      <c r="AM90" s="29"/>
      <c r="AN90" s="29"/>
      <c r="AO90" s="29"/>
      <c r="AP90" s="29"/>
      <c r="AQ90" s="29"/>
      <c r="AR90" s="29"/>
      <c r="AS90" s="109"/>
      <c r="AT90" s="29"/>
      <c r="AU90" s="29"/>
      <c r="AV90" s="29"/>
      <c r="AW90" s="29"/>
      <c r="AX90" s="29"/>
      <c r="AY90" s="29"/>
      <c r="AZ90" s="109"/>
      <c r="BA90" s="29"/>
      <c r="BB90" s="29"/>
      <c r="BC90" s="29"/>
      <c r="BD90" s="29"/>
      <c r="BE90" s="29"/>
      <c r="BF90" s="29"/>
      <c r="BG90" s="29"/>
      <c r="BH90" s="109"/>
      <c r="BI90" s="29"/>
      <c r="BJ90" s="29"/>
      <c r="BK90" s="29"/>
      <c r="BL90" s="29"/>
      <c r="BM90" s="29"/>
      <c r="BN90" s="29"/>
      <c r="BO90" s="29"/>
      <c r="BP90" s="29"/>
      <c r="BQ90" s="29"/>
      <c r="BR90" s="29"/>
      <c r="BS90" s="29"/>
      <c r="BT90" s="29"/>
      <c r="BU90" s="29"/>
      <c r="BV90" s="29"/>
      <c r="BW90" s="29"/>
      <c r="BX90" s="29"/>
      <c r="BY90" s="29"/>
      <c r="BZ90" s="29"/>
      <c r="CA90" s="29"/>
      <c r="CB90" s="29"/>
      <c r="CC90" s="29"/>
      <c r="CD90" s="109"/>
      <c r="CE90" s="29"/>
      <c r="CF90" s="29"/>
      <c r="CG90" s="29"/>
      <c r="CH90" s="29"/>
      <c r="CI90" s="29"/>
      <c r="CJ90" s="29"/>
      <c r="CK90" s="29"/>
      <c r="CL90" s="29"/>
      <c r="CM90" s="29"/>
      <c r="CN90" s="29"/>
      <c r="CO90" s="29"/>
      <c r="CP90" s="29"/>
      <c r="CQ90" s="29"/>
      <c r="CR90" s="29"/>
      <c r="CS90" s="29"/>
      <c r="CT90" s="29"/>
      <c r="CU90" s="29"/>
      <c r="CV90" s="29"/>
      <c r="CW90" s="109"/>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ht="191.25">
      <c r="A91" s="30"/>
      <c r="B91" s="31" t="s">
        <v>335</v>
      </c>
      <c r="C91" s="32" t="s">
        <v>336</v>
      </c>
      <c r="D91" s="32" t="s">
        <v>25</v>
      </c>
      <c r="E91" s="32" t="s">
        <v>26</v>
      </c>
      <c r="F91" s="32" t="s">
        <v>27</v>
      </c>
      <c r="G91" s="32" t="s">
        <v>28</v>
      </c>
      <c r="H91" s="32" t="s">
        <v>29</v>
      </c>
      <c r="I91" s="32" t="s">
        <v>30</v>
      </c>
      <c r="J91" s="32" t="s">
        <v>31</v>
      </c>
      <c r="K91" s="32" t="s">
        <v>24</v>
      </c>
      <c r="L91" s="32" t="s">
        <v>23</v>
      </c>
      <c r="M91" s="32" t="s">
        <v>32</v>
      </c>
      <c r="N91" s="32" t="s">
        <v>33</v>
      </c>
      <c r="O91" s="32" t="s">
        <v>34</v>
      </c>
      <c r="P91" s="32" t="s">
        <v>35</v>
      </c>
      <c r="Q91" s="32" t="s">
        <v>36</v>
      </c>
      <c r="R91" s="32" t="s">
        <v>37</v>
      </c>
      <c r="S91" s="32" t="s">
        <v>38</v>
      </c>
      <c r="T91" s="32" t="s">
        <v>39</v>
      </c>
      <c r="U91" s="32" t="s">
        <v>40</v>
      </c>
      <c r="V91" s="32" t="s">
        <v>41</v>
      </c>
      <c r="W91" s="32" t="s">
        <v>42</v>
      </c>
      <c r="X91" s="32" t="s">
        <v>43</v>
      </c>
      <c r="Y91" s="32" t="s">
        <v>44</v>
      </c>
      <c r="Z91" s="32"/>
      <c r="AA91" s="32" t="s">
        <v>33</v>
      </c>
      <c r="AB91" s="32" t="s">
        <v>34</v>
      </c>
      <c r="AC91" s="32" t="s">
        <v>35</v>
      </c>
      <c r="AD91" s="32" t="s">
        <v>36</v>
      </c>
      <c r="AE91" s="32" t="s">
        <v>37</v>
      </c>
      <c r="AF91" s="32" t="s">
        <v>38</v>
      </c>
      <c r="AG91" s="32" t="s">
        <v>39</v>
      </c>
      <c r="AH91" s="32" t="s">
        <v>40</v>
      </c>
      <c r="AI91" s="32" t="s">
        <v>41</v>
      </c>
      <c r="AJ91" s="32" t="s">
        <v>42</v>
      </c>
      <c r="AK91" s="32" t="s">
        <v>43</v>
      </c>
      <c r="AL91" s="32" t="s">
        <v>44</v>
      </c>
      <c r="AM91" s="29"/>
      <c r="AN91" s="29"/>
      <c r="AO91" s="29"/>
      <c r="AP91" s="29"/>
      <c r="AQ91" s="29"/>
      <c r="AR91" s="29"/>
      <c r="AS91" s="109"/>
      <c r="AT91" s="29"/>
      <c r="AU91" s="29"/>
      <c r="AV91" s="29"/>
      <c r="AW91" s="29"/>
      <c r="AX91" s="29"/>
      <c r="AY91" s="29"/>
      <c r="AZ91" s="109"/>
      <c r="BA91" s="29"/>
      <c r="BB91" s="29"/>
      <c r="BC91" s="29"/>
      <c r="BD91" s="29"/>
      <c r="BE91" s="29"/>
      <c r="BF91" s="29"/>
      <c r="BG91" s="29"/>
      <c r="BH91" s="109"/>
      <c r="BI91" s="29"/>
      <c r="BJ91" s="29"/>
      <c r="BK91" s="29"/>
      <c r="BL91" s="29"/>
      <c r="BM91" s="29"/>
      <c r="BN91" s="29"/>
      <c r="BO91" s="29"/>
      <c r="BP91" s="29"/>
      <c r="BQ91" s="29"/>
      <c r="BR91" s="29"/>
      <c r="BS91" s="29"/>
      <c r="BT91" s="29"/>
      <c r="BU91" s="29"/>
      <c r="BV91" s="29"/>
      <c r="BW91" s="29"/>
      <c r="BX91" s="29"/>
      <c r="BY91" s="29"/>
      <c r="BZ91" s="29"/>
      <c r="CA91" s="29"/>
      <c r="CB91" s="29"/>
      <c r="CC91" s="29"/>
      <c r="CD91" s="109"/>
      <c r="CE91" s="29"/>
      <c r="CF91" s="29"/>
      <c r="CG91" s="29"/>
      <c r="CH91" s="29"/>
      <c r="CI91" s="29"/>
      <c r="CJ91" s="29"/>
      <c r="CK91" s="29"/>
      <c r="CL91" s="29"/>
      <c r="CM91" s="29"/>
      <c r="CN91" s="29"/>
      <c r="CO91" s="29"/>
      <c r="CP91" s="29"/>
      <c r="CQ91" s="29"/>
      <c r="CR91" s="29"/>
      <c r="CS91" s="29"/>
      <c r="CT91" s="29"/>
      <c r="CU91" s="29"/>
      <c r="CV91" s="29"/>
      <c r="CW91" s="109"/>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c r="A92" s="7"/>
      <c r="B92" s="45" t="s">
        <v>337</v>
      </c>
      <c r="C92" s="115">
        <v>-1630.1081461373692</v>
      </c>
      <c r="D92" s="115">
        <v>0</v>
      </c>
      <c r="E92" s="115">
        <v>0</v>
      </c>
      <c r="F92" s="115">
        <v>0</v>
      </c>
      <c r="G92" s="115">
        <v>0</v>
      </c>
      <c r="H92" s="115">
        <v>836.10973468831298</v>
      </c>
      <c r="I92" s="115">
        <v>0</v>
      </c>
      <c r="J92" s="115">
        <v>10013.44863536577</v>
      </c>
      <c r="K92" s="115">
        <v>10013.44863536577</v>
      </c>
      <c r="L92" s="109">
        <v>-12.46348951674312</v>
      </c>
      <c r="M92" s="29">
        <v>-15.486999489857837</v>
      </c>
      <c r="N92" s="35">
        <v>0</v>
      </c>
      <c r="O92" s="35">
        <v>0</v>
      </c>
      <c r="P92" s="35">
        <v>0</v>
      </c>
      <c r="Q92" s="35">
        <v>-12.03047894646439</v>
      </c>
      <c r="R92" s="35">
        <v>-58.958651790638754</v>
      </c>
      <c r="S92" s="35">
        <v>-66.710104123715965</v>
      </c>
      <c r="T92" s="35">
        <v>-456.38013769970831</v>
      </c>
      <c r="U92" s="35">
        <v>-458.05909246827559</v>
      </c>
      <c r="V92" s="35">
        <v>-184.5446339955767</v>
      </c>
      <c r="W92" s="35">
        <v>-32.87169729184356</v>
      </c>
      <c r="X92" s="35">
        <v>0</v>
      </c>
      <c r="Y92" s="35">
        <v>0</v>
      </c>
      <c r="Z92" s="35"/>
      <c r="AA92" s="35">
        <v>0</v>
      </c>
      <c r="AB92" s="35">
        <v>0</v>
      </c>
      <c r="AC92" s="35">
        <v>0</v>
      </c>
      <c r="AD92" s="35">
        <v>-3.3241893005808762</v>
      </c>
      <c r="AE92" s="35">
        <v>-17.962437334180571</v>
      </c>
      <c r="AF92" s="35">
        <v>-14.945389807773672</v>
      </c>
      <c r="AG92" s="35">
        <v>-145.9153726014076</v>
      </c>
      <c r="AH92" s="35">
        <v>-99.549024207133087</v>
      </c>
      <c r="AI92" s="35">
        <v>-68.403964880073431</v>
      </c>
      <c r="AJ92" s="35">
        <v>-10.452971689996486</v>
      </c>
      <c r="AK92" s="35">
        <v>0</v>
      </c>
      <c r="AL92" s="35">
        <v>0</v>
      </c>
      <c r="AM92" s="29"/>
      <c r="AN92" s="29"/>
      <c r="AO92" s="29"/>
      <c r="AP92" s="29"/>
      <c r="AQ92" s="29"/>
      <c r="AR92" s="29"/>
      <c r="AS92" s="109"/>
      <c r="AT92" s="29"/>
      <c r="AU92" s="29"/>
      <c r="AV92" s="29"/>
      <c r="AW92" s="29"/>
      <c r="AX92" s="29"/>
      <c r="AY92" s="29"/>
      <c r="AZ92" s="109"/>
      <c r="BA92" s="29"/>
      <c r="BB92" s="29"/>
      <c r="BC92" s="29"/>
      <c r="BD92" s="29"/>
      <c r="BE92" s="29"/>
      <c r="BF92" s="29"/>
      <c r="BG92" s="29"/>
      <c r="BH92" s="109"/>
      <c r="BI92" s="29"/>
      <c r="BJ92" s="29"/>
      <c r="BK92" s="29"/>
      <c r="BL92" s="29"/>
      <c r="BM92" s="29"/>
      <c r="BN92" s="29"/>
      <c r="BO92" s="29"/>
      <c r="BP92" s="29"/>
      <c r="BQ92" s="29"/>
      <c r="BR92" s="29"/>
      <c r="BS92" s="29"/>
      <c r="BT92" s="29"/>
      <c r="BU92" s="29"/>
      <c r="BV92" s="29"/>
      <c r="BW92" s="29"/>
      <c r="BX92" s="29"/>
      <c r="BY92" s="29"/>
      <c r="BZ92" s="29"/>
      <c r="CA92" s="29"/>
      <c r="CB92" s="29"/>
      <c r="CC92" s="29"/>
      <c r="CD92" s="109"/>
      <c r="CE92" s="29"/>
      <c r="CF92" s="29"/>
      <c r="CG92" s="29"/>
      <c r="CH92" s="29"/>
      <c r="CI92" s="29"/>
      <c r="CJ92" s="29"/>
      <c r="CK92" s="29"/>
      <c r="CL92" s="29"/>
      <c r="CM92" s="29"/>
      <c r="CN92" s="29"/>
      <c r="CO92" s="29"/>
      <c r="CP92" s="29"/>
      <c r="CQ92" s="29"/>
      <c r="CR92" s="29"/>
      <c r="CS92" s="29"/>
      <c r="CT92" s="29"/>
      <c r="CU92" s="29"/>
      <c r="CV92" s="29"/>
      <c r="CW92" s="109"/>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c r="A93" s="7"/>
      <c r="B93" s="45" t="s">
        <v>338</v>
      </c>
      <c r="C93" s="116">
        <v>0</v>
      </c>
      <c r="D93" s="116">
        <v>0</v>
      </c>
      <c r="E93" s="116">
        <v>0</v>
      </c>
      <c r="F93" s="116">
        <v>0</v>
      </c>
      <c r="G93" s="116">
        <v>0</v>
      </c>
      <c r="H93" s="116">
        <v>0</v>
      </c>
      <c r="I93" s="116">
        <v>0</v>
      </c>
      <c r="J93" s="116">
        <v>0</v>
      </c>
      <c r="K93" s="116">
        <v>0</v>
      </c>
      <c r="L93" s="109">
        <v>0</v>
      </c>
      <c r="M93" s="117">
        <v>0</v>
      </c>
      <c r="N93" s="117">
        <v>0</v>
      </c>
      <c r="O93" s="117">
        <v>0</v>
      </c>
      <c r="P93" s="117">
        <v>0</v>
      </c>
      <c r="Q93" s="117">
        <v>0</v>
      </c>
      <c r="R93" s="117">
        <v>0</v>
      </c>
      <c r="S93" s="117">
        <v>0</v>
      </c>
      <c r="T93" s="117">
        <v>0</v>
      </c>
      <c r="U93" s="117">
        <v>0</v>
      </c>
      <c r="V93" s="117">
        <v>0</v>
      </c>
      <c r="W93" s="117">
        <v>0</v>
      </c>
      <c r="X93" s="117">
        <v>0</v>
      </c>
      <c r="Y93" s="117">
        <v>0</v>
      </c>
      <c r="Z93" s="117"/>
      <c r="AA93" s="117">
        <v>0</v>
      </c>
      <c r="AB93" s="117">
        <v>0</v>
      </c>
      <c r="AC93" s="117">
        <v>0</v>
      </c>
      <c r="AD93" s="117">
        <v>0</v>
      </c>
      <c r="AE93" s="117">
        <v>0</v>
      </c>
      <c r="AF93" s="117">
        <v>0</v>
      </c>
      <c r="AG93" s="117">
        <v>0</v>
      </c>
      <c r="AH93" s="117">
        <v>0</v>
      </c>
      <c r="AI93" s="117">
        <v>0</v>
      </c>
      <c r="AJ93" s="117">
        <v>0</v>
      </c>
      <c r="AK93" s="117">
        <v>0</v>
      </c>
      <c r="AL93" s="117">
        <v>0</v>
      </c>
      <c r="AM93" s="29"/>
      <c r="AN93" s="29"/>
      <c r="AO93" s="29"/>
      <c r="AP93" s="29"/>
      <c r="AQ93" s="29"/>
      <c r="AR93" s="29"/>
      <c r="AS93" s="109"/>
      <c r="AT93" s="29"/>
      <c r="AU93" s="29"/>
      <c r="AV93" s="29"/>
      <c r="AW93" s="29"/>
      <c r="AX93" s="29"/>
      <c r="AY93" s="29"/>
      <c r="AZ93" s="109"/>
      <c r="BA93" s="29"/>
      <c r="BB93" s="29"/>
      <c r="BC93" s="29"/>
      <c r="BD93" s="29"/>
      <c r="BE93" s="29"/>
      <c r="BF93" s="29"/>
      <c r="BG93" s="29"/>
      <c r="BH93" s="109"/>
      <c r="BI93" s="29"/>
      <c r="BJ93" s="29"/>
      <c r="BK93" s="29"/>
      <c r="BL93" s="29"/>
      <c r="BM93" s="29"/>
      <c r="BN93" s="29"/>
      <c r="BO93" s="29"/>
      <c r="BP93" s="29"/>
      <c r="BQ93" s="29"/>
      <c r="BR93" s="29"/>
      <c r="BS93" s="29"/>
      <c r="BT93" s="29"/>
      <c r="BU93" s="29"/>
      <c r="BV93" s="29"/>
      <c r="BW93" s="29"/>
      <c r="BX93" s="29"/>
      <c r="BY93" s="29"/>
      <c r="BZ93" s="29"/>
      <c r="CA93" s="29"/>
      <c r="CB93" s="29"/>
      <c r="CC93" s="29"/>
      <c r="CD93" s="109"/>
      <c r="CE93" s="29"/>
      <c r="CF93" s="29"/>
      <c r="CG93" s="29"/>
      <c r="CH93" s="29"/>
      <c r="CI93" s="29"/>
      <c r="CJ93" s="29"/>
      <c r="CK93" s="29"/>
      <c r="CL93" s="29"/>
      <c r="CM93" s="29"/>
      <c r="CN93" s="29"/>
      <c r="CO93" s="29"/>
      <c r="CP93" s="29"/>
      <c r="CQ93" s="29"/>
      <c r="CR93" s="29"/>
      <c r="CS93" s="29"/>
      <c r="CT93" s="29"/>
      <c r="CU93" s="29"/>
      <c r="CV93" s="29"/>
      <c r="CW93" s="109"/>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c r="A94" s="7"/>
      <c r="B94" s="45" t="s">
        <v>339</v>
      </c>
      <c r="C94" s="116"/>
      <c r="D94" s="116"/>
      <c r="E94" s="116"/>
      <c r="F94" s="116"/>
      <c r="G94" s="116"/>
      <c r="H94" s="116"/>
      <c r="I94" s="116"/>
      <c r="J94" s="116"/>
      <c r="K94" s="116"/>
      <c r="L94" s="109"/>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29"/>
      <c r="AN94" s="29"/>
      <c r="AO94" s="29"/>
      <c r="AP94" s="29"/>
      <c r="AQ94" s="29"/>
      <c r="AR94" s="29"/>
      <c r="AS94" s="109"/>
      <c r="AT94" s="29"/>
      <c r="AU94" s="29"/>
      <c r="AV94" s="29"/>
      <c r="AW94" s="29"/>
      <c r="AX94" s="29"/>
      <c r="AY94" s="29"/>
      <c r="AZ94" s="109"/>
      <c r="BA94" s="29"/>
      <c r="BB94" s="29"/>
      <c r="BC94" s="29"/>
      <c r="BD94" s="29"/>
      <c r="BE94" s="29"/>
      <c r="BF94" s="29"/>
      <c r="BG94" s="29"/>
      <c r="BH94" s="109"/>
      <c r="BI94" s="29"/>
      <c r="BJ94" s="29"/>
      <c r="BK94" s="29"/>
      <c r="BL94" s="29"/>
      <c r="BM94" s="29"/>
      <c r="BN94" s="29"/>
      <c r="BO94" s="29"/>
      <c r="BP94" s="29"/>
      <c r="BQ94" s="29"/>
      <c r="BR94" s="29"/>
      <c r="BS94" s="29"/>
      <c r="BT94" s="29"/>
      <c r="BU94" s="29"/>
      <c r="BV94" s="29"/>
      <c r="BW94" s="29"/>
      <c r="BX94" s="29"/>
      <c r="BY94" s="29"/>
      <c r="BZ94" s="29"/>
      <c r="CA94" s="29"/>
      <c r="CB94" s="29"/>
      <c r="CC94" s="29"/>
      <c r="CD94" s="109"/>
      <c r="CE94" s="29"/>
      <c r="CF94" s="29"/>
      <c r="CG94" s="29"/>
      <c r="CH94" s="29"/>
      <c r="CI94" s="29"/>
      <c r="CJ94" s="29"/>
      <c r="CK94" s="29"/>
      <c r="CL94" s="29"/>
      <c r="CM94" s="29"/>
      <c r="CN94" s="29"/>
      <c r="CO94" s="29"/>
      <c r="CP94" s="29"/>
      <c r="CQ94" s="29"/>
      <c r="CR94" s="29"/>
      <c r="CS94" s="29"/>
      <c r="CT94" s="29"/>
      <c r="CU94" s="29"/>
      <c r="CV94" s="29"/>
      <c r="CW94" s="109"/>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c r="A95" s="7"/>
      <c r="B95" s="7" t="s">
        <v>67</v>
      </c>
      <c r="C95" s="117">
        <v>0</v>
      </c>
      <c r="D95" s="117">
        <v>0</v>
      </c>
      <c r="E95" s="117">
        <v>0</v>
      </c>
      <c r="F95" s="117">
        <v>0</v>
      </c>
      <c r="G95" s="117">
        <v>0</v>
      </c>
      <c r="H95" s="117">
        <v>0</v>
      </c>
      <c r="I95" s="117">
        <v>0</v>
      </c>
      <c r="J95" s="117">
        <v>0</v>
      </c>
      <c r="K95" s="117">
        <v>0</v>
      </c>
      <c r="L95" s="109">
        <v>0</v>
      </c>
      <c r="M95" s="117">
        <v>0</v>
      </c>
      <c r="N95" s="117">
        <v>0</v>
      </c>
      <c r="O95" s="117">
        <v>0</v>
      </c>
      <c r="P95" s="117">
        <v>0</v>
      </c>
      <c r="Q95" s="117">
        <v>0</v>
      </c>
      <c r="R95" s="117">
        <v>0</v>
      </c>
      <c r="S95" s="117">
        <v>0</v>
      </c>
      <c r="T95" s="117">
        <v>0</v>
      </c>
      <c r="U95" s="117">
        <v>0</v>
      </c>
      <c r="V95" s="117">
        <v>0</v>
      </c>
      <c r="W95" s="117">
        <v>0</v>
      </c>
      <c r="X95" s="117">
        <v>0</v>
      </c>
      <c r="Y95" s="117">
        <v>0</v>
      </c>
      <c r="Z95" s="117"/>
      <c r="AA95" s="117">
        <v>0</v>
      </c>
      <c r="AB95" s="117">
        <v>0</v>
      </c>
      <c r="AC95" s="117">
        <v>0</v>
      </c>
      <c r="AD95" s="117">
        <v>0</v>
      </c>
      <c r="AE95" s="117">
        <v>0</v>
      </c>
      <c r="AF95" s="117">
        <v>0</v>
      </c>
      <c r="AG95" s="117">
        <v>0</v>
      </c>
      <c r="AH95" s="117">
        <v>0</v>
      </c>
      <c r="AI95" s="117">
        <v>0</v>
      </c>
      <c r="AJ95" s="117">
        <v>0</v>
      </c>
      <c r="AK95" s="117">
        <v>0</v>
      </c>
      <c r="AL95" s="117">
        <v>0</v>
      </c>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c r="B96" s="7" t="s">
        <v>70</v>
      </c>
      <c r="C96" s="117">
        <v>0</v>
      </c>
      <c r="D96" s="117">
        <v>0</v>
      </c>
      <c r="E96" s="117">
        <v>0</v>
      </c>
      <c r="F96" s="117">
        <v>0</v>
      </c>
      <c r="G96" s="117">
        <v>0</v>
      </c>
      <c r="H96" s="117">
        <v>0</v>
      </c>
      <c r="I96" s="117">
        <v>0</v>
      </c>
      <c r="J96" s="117">
        <v>0</v>
      </c>
      <c r="K96" s="117">
        <v>0</v>
      </c>
      <c r="L96" s="118">
        <v>0</v>
      </c>
      <c r="M96" s="117">
        <v>0</v>
      </c>
      <c r="N96" s="117">
        <v>0</v>
      </c>
      <c r="O96" s="117">
        <v>0</v>
      </c>
      <c r="P96" s="117">
        <v>0</v>
      </c>
      <c r="Q96" s="117">
        <v>0</v>
      </c>
      <c r="R96" s="117">
        <v>0</v>
      </c>
      <c r="S96" s="117">
        <v>0</v>
      </c>
      <c r="T96" s="117">
        <v>0</v>
      </c>
      <c r="U96" s="117">
        <v>0</v>
      </c>
      <c r="V96" s="117">
        <v>0</v>
      </c>
      <c r="W96" s="117">
        <v>0</v>
      </c>
      <c r="X96" s="117">
        <v>0</v>
      </c>
      <c r="Y96" s="117">
        <v>0</v>
      </c>
      <c r="Z96" s="117"/>
      <c r="AA96" s="117">
        <v>0</v>
      </c>
      <c r="AB96" s="117">
        <v>0</v>
      </c>
      <c r="AC96" s="117">
        <v>0</v>
      </c>
      <c r="AD96" s="117">
        <v>0</v>
      </c>
      <c r="AE96" s="117">
        <v>0</v>
      </c>
      <c r="AF96" s="117">
        <v>0</v>
      </c>
      <c r="AG96" s="117">
        <v>0</v>
      </c>
      <c r="AH96" s="117">
        <v>0</v>
      </c>
      <c r="AI96" s="117">
        <v>0</v>
      </c>
      <c r="AJ96" s="117">
        <v>0</v>
      </c>
      <c r="AK96" s="117">
        <v>0</v>
      </c>
      <c r="AL96" s="117">
        <v>0</v>
      </c>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c r="A97" s="7"/>
      <c r="B97" s="7" t="s">
        <v>73</v>
      </c>
      <c r="C97" s="117">
        <v>0</v>
      </c>
      <c r="D97" s="117">
        <v>0</v>
      </c>
      <c r="E97" s="117">
        <v>0</v>
      </c>
      <c r="F97" s="117">
        <v>0</v>
      </c>
      <c r="G97" s="117">
        <v>0</v>
      </c>
      <c r="H97" s="117">
        <v>0</v>
      </c>
      <c r="I97" s="117">
        <v>0</v>
      </c>
      <c r="J97" s="117">
        <v>0</v>
      </c>
      <c r="K97" s="117">
        <v>0</v>
      </c>
      <c r="L97" s="118">
        <v>0</v>
      </c>
      <c r="M97" s="117">
        <v>0</v>
      </c>
      <c r="N97" s="117">
        <v>0</v>
      </c>
      <c r="O97" s="117">
        <v>0</v>
      </c>
      <c r="P97" s="117">
        <v>0</v>
      </c>
      <c r="Q97" s="117">
        <v>0</v>
      </c>
      <c r="R97" s="117">
        <v>0</v>
      </c>
      <c r="S97" s="117">
        <v>0</v>
      </c>
      <c r="T97" s="117">
        <v>0</v>
      </c>
      <c r="U97" s="117">
        <v>0</v>
      </c>
      <c r="V97" s="117">
        <v>0</v>
      </c>
      <c r="W97" s="117">
        <v>0</v>
      </c>
      <c r="X97" s="117">
        <v>0</v>
      </c>
      <c r="Y97" s="117">
        <v>0</v>
      </c>
      <c r="Z97" s="117"/>
      <c r="AA97" s="117">
        <v>0</v>
      </c>
      <c r="AB97" s="117">
        <v>0</v>
      </c>
      <c r="AC97" s="117">
        <v>0</v>
      </c>
      <c r="AD97" s="117">
        <v>0</v>
      </c>
      <c r="AE97" s="117">
        <v>0</v>
      </c>
      <c r="AF97" s="117">
        <v>0</v>
      </c>
      <c r="AG97" s="117">
        <v>0</v>
      </c>
      <c r="AH97" s="117">
        <v>0</v>
      </c>
      <c r="AI97" s="117">
        <v>0</v>
      </c>
      <c r="AJ97" s="117">
        <v>0</v>
      </c>
      <c r="AK97" s="117">
        <v>0</v>
      </c>
      <c r="AL97" s="117">
        <v>0</v>
      </c>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c r="A98" s="7"/>
      <c r="B98" s="7" t="s">
        <v>76</v>
      </c>
      <c r="C98" s="117">
        <v>0</v>
      </c>
      <c r="D98" s="117">
        <v>0</v>
      </c>
      <c r="E98" s="117">
        <v>0</v>
      </c>
      <c r="F98" s="117">
        <v>0</v>
      </c>
      <c r="G98" s="117">
        <v>0</v>
      </c>
      <c r="H98" s="117">
        <v>0</v>
      </c>
      <c r="I98" s="117">
        <v>0</v>
      </c>
      <c r="J98" s="117">
        <v>0</v>
      </c>
      <c r="K98" s="117">
        <v>0</v>
      </c>
      <c r="L98" s="118">
        <v>0</v>
      </c>
      <c r="M98" s="117">
        <v>0</v>
      </c>
      <c r="N98" s="117">
        <v>0</v>
      </c>
      <c r="O98" s="117">
        <v>0</v>
      </c>
      <c r="P98" s="117">
        <v>0</v>
      </c>
      <c r="Q98" s="117">
        <v>0</v>
      </c>
      <c r="R98" s="117">
        <v>0</v>
      </c>
      <c r="S98" s="117">
        <v>0</v>
      </c>
      <c r="T98" s="117">
        <v>0</v>
      </c>
      <c r="U98" s="117">
        <v>0</v>
      </c>
      <c r="V98" s="117">
        <v>0</v>
      </c>
      <c r="W98" s="117">
        <v>0</v>
      </c>
      <c r="X98" s="117">
        <v>0</v>
      </c>
      <c r="Y98" s="117">
        <v>0</v>
      </c>
      <c r="Z98" s="117"/>
      <c r="AA98" s="117">
        <v>0</v>
      </c>
      <c r="AB98" s="117">
        <v>0</v>
      </c>
      <c r="AC98" s="117">
        <v>0</v>
      </c>
      <c r="AD98" s="117">
        <v>0</v>
      </c>
      <c r="AE98" s="117">
        <v>0</v>
      </c>
      <c r="AF98" s="117">
        <v>0</v>
      </c>
      <c r="AG98" s="117">
        <v>0</v>
      </c>
      <c r="AH98" s="117">
        <v>0</v>
      </c>
      <c r="AI98" s="117">
        <v>0</v>
      </c>
      <c r="AJ98" s="117">
        <v>0</v>
      </c>
      <c r="AK98" s="117">
        <v>0</v>
      </c>
      <c r="AL98" s="117">
        <v>0</v>
      </c>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c r="A99" s="7"/>
      <c r="B99" s="7" t="s">
        <v>79</v>
      </c>
      <c r="C99" s="117">
        <v>0</v>
      </c>
      <c r="D99" s="117">
        <v>0</v>
      </c>
      <c r="E99" s="117">
        <v>0</v>
      </c>
      <c r="F99" s="117">
        <v>0</v>
      </c>
      <c r="G99" s="117">
        <v>0</v>
      </c>
      <c r="H99" s="117">
        <v>0</v>
      </c>
      <c r="I99" s="117">
        <v>0</v>
      </c>
      <c r="J99" s="117">
        <v>0</v>
      </c>
      <c r="K99" s="117">
        <v>0</v>
      </c>
      <c r="L99" s="118">
        <v>0</v>
      </c>
      <c r="M99" s="117">
        <v>0</v>
      </c>
      <c r="N99" s="117">
        <v>0</v>
      </c>
      <c r="O99" s="117">
        <v>0</v>
      </c>
      <c r="P99" s="117">
        <v>0</v>
      </c>
      <c r="Q99" s="117">
        <v>0</v>
      </c>
      <c r="R99" s="117">
        <v>0</v>
      </c>
      <c r="S99" s="117">
        <v>0</v>
      </c>
      <c r="T99" s="117">
        <v>0</v>
      </c>
      <c r="U99" s="117">
        <v>0</v>
      </c>
      <c r="V99" s="117">
        <v>0</v>
      </c>
      <c r="W99" s="117">
        <v>0</v>
      </c>
      <c r="X99" s="117">
        <v>0</v>
      </c>
      <c r="Y99" s="117">
        <v>0</v>
      </c>
      <c r="Z99" s="117"/>
      <c r="AA99" s="117">
        <v>0</v>
      </c>
      <c r="AB99" s="117">
        <v>0</v>
      </c>
      <c r="AC99" s="117">
        <v>0</v>
      </c>
      <c r="AD99" s="117">
        <v>0</v>
      </c>
      <c r="AE99" s="117">
        <v>0</v>
      </c>
      <c r="AF99" s="117">
        <v>0</v>
      </c>
      <c r="AG99" s="117">
        <v>0</v>
      </c>
      <c r="AH99" s="117">
        <v>0</v>
      </c>
      <c r="AI99" s="117">
        <v>0</v>
      </c>
      <c r="AJ99" s="117">
        <v>0</v>
      </c>
      <c r="AK99" s="117">
        <v>0</v>
      </c>
      <c r="AL99" s="117">
        <v>0</v>
      </c>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c r="A100" s="7"/>
      <c r="B100" s="7" t="s">
        <v>82</v>
      </c>
      <c r="C100" s="117">
        <v>0</v>
      </c>
      <c r="D100" s="117">
        <v>0</v>
      </c>
      <c r="E100" s="117">
        <v>0</v>
      </c>
      <c r="F100" s="117">
        <v>0</v>
      </c>
      <c r="G100" s="117">
        <v>0</v>
      </c>
      <c r="H100" s="117">
        <v>0</v>
      </c>
      <c r="I100" s="117">
        <v>0</v>
      </c>
      <c r="J100" s="117">
        <v>0</v>
      </c>
      <c r="K100" s="117">
        <v>0</v>
      </c>
      <c r="L100" s="118">
        <v>0</v>
      </c>
      <c r="M100" s="117">
        <v>0</v>
      </c>
      <c r="N100" s="117">
        <v>0</v>
      </c>
      <c r="O100" s="117">
        <v>0</v>
      </c>
      <c r="P100" s="117">
        <v>0</v>
      </c>
      <c r="Q100" s="117">
        <v>0</v>
      </c>
      <c r="R100" s="117">
        <v>0</v>
      </c>
      <c r="S100" s="117">
        <v>0</v>
      </c>
      <c r="T100" s="117">
        <v>0</v>
      </c>
      <c r="U100" s="117">
        <v>0</v>
      </c>
      <c r="V100" s="117">
        <v>0</v>
      </c>
      <c r="W100" s="117">
        <v>0</v>
      </c>
      <c r="X100" s="117">
        <v>0</v>
      </c>
      <c r="Y100" s="117">
        <v>0</v>
      </c>
      <c r="Z100" s="117"/>
      <c r="AA100" s="117">
        <v>0</v>
      </c>
      <c r="AB100" s="117">
        <v>0</v>
      </c>
      <c r="AC100" s="117">
        <v>0</v>
      </c>
      <c r="AD100" s="117">
        <v>0</v>
      </c>
      <c r="AE100" s="117">
        <v>0</v>
      </c>
      <c r="AF100" s="117">
        <v>0</v>
      </c>
      <c r="AG100" s="117">
        <v>0</v>
      </c>
      <c r="AH100" s="117">
        <v>0</v>
      </c>
      <c r="AI100" s="117">
        <v>0</v>
      </c>
      <c r="AJ100" s="117">
        <v>0</v>
      </c>
      <c r="AK100" s="117">
        <v>0</v>
      </c>
      <c r="AL100" s="117">
        <v>0</v>
      </c>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row r="101" spans="1:131">
      <c r="A101" s="7"/>
      <c r="B101" s="7" t="s">
        <v>85</v>
      </c>
      <c r="C101" s="117">
        <v>0</v>
      </c>
      <c r="D101" s="117">
        <v>0</v>
      </c>
      <c r="E101" s="117">
        <v>0</v>
      </c>
      <c r="F101" s="117">
        <v>0</v>
      </c>
      <c r="G101" s="117">
        <v>0</v>
      </c>
      <c r="H101" s="117">
        <v>0</v>
      </c>
      <c r="I101" s="117">
        <v>0</v>
      </c>
      <c r="J101" s="117">
        <v>0</v>
      </c>
      <c r="K101" s="117">
        <v>0</v>
      </c>
      <c r="L101" s="118">
        <v>0</v>
      </c>
      <c r="M101" s="117">
        <v>0</v>
      </c>
      <c r="N101" s="117">
        <v>0</v>
      </c>
      <c r="O101" s="117">
        <v>0</v>
      </c>
      <c r="P101" s="117">
        <v>0</v>
      </c>
      <c r="Q101" s="117">
        <v>0</v>
      </c>
      <c r="R101" s="117">
        <v>0</v>
      </c>
      <c r="S101" s="117">
        <v>0</v>
      </c>
      <c r="T101" s="117">
        <v>0</v>
      </c>
      <c r="U101" s="117">
        <v>0</v>
      </c>
      <c r="V101" s="117">
        <v>0</v>
      </c>
      <c r="W101" s="117">
        <v>0</v>
      </c>
      <c r="X101" s="117">
        <v>0</v>
      </c>
      <c r="Y101" s="117">
        <v>0</v>
      </c>
      <c r="Z101" s="117"/>
      <c r="AA101" s="117">
        <v>0</v>
      </c>
      <c r="AB101" s="117">
        <v>0</v>
      </c>
      <c r="AC101" s="117">
        <v>0</v>
      </c>
      <c r="AD101" s="117">
        <v>0</v>
      </c>
      <c r="AE101" s="117">
        <v>0</v>
      </c>
      <c r="AF101" s="117">
        <v>0</v>
      </c>
      <c r="AG101" s="117">
        <v>0</v>
      </c>
      <c r="AH101" s="117">
        <v>0</v>
      </c>
      <c r="AI101" s="117">
        <v>0</v>
      </c>
      <c r="AJ101" s="117">
        <v>0</v>
      </c>
      <c r="AK101" s="117">
        <v>0</v>
      </c>
      <c r="AL101" s="117">
        <v>0</v>
      </c>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row>
    <row r="102" spans="1:131">
      <c r="A102" s="7"/>
      <c r="B102" s="7" t="s">
        <v>88</v>
      </c>
      <c r="C102" s="117">
        <v>0</v>
      </c>
      <c r="D102" s="117">
        <v>0</v>
      </c>
      <c r="E102" s="117">
        <v>0</v>
      </c>
      <c r="F102" s="117">
        <v>0</v>
      </c>
      <c r="G102" s="117">
        <v>0</v>
      </c>
      <c r="H102" s="117">
        <v>0</v>
      </c>
      <c r="I102" s="117">
        <v>0</v>
      </c>
      <c r="J102" s="117">
        <v>0</v>
      </c>
      <c r="K102" s="117">
        <v>0</v>
      </c>
      <c r="L102" s="118">
        <v>0</v>
      </c>
      <c r="M102" s="117">
        <v>0</v>
      </c>
      <c r="N102" s="117">
        <v>0</v>
      </c>
      <c r="O102" s="117">
        <v>0</v>
      </c>
      <c r="P102" s="117">
        <v>0</v>
      </c>
      <c r="Q102" s="117">
        <v>0</v>
      </c>
      <c r="R102" s="117">
        <v>0</v>
      </c>
      <c r="S102" s="117">
        <v>0</v>
      </c>
      <c r="T102" s="117">
        <v>0</v>
      </c>
      <c r="U102" s="117">
        <v>0</v>
      </c>
      <c r="V102" s="117">
        <v>0</v>
      </c>
      <c r="W102" s="117">
        <v>0</v>
      </c>
      <c r="X102" s="117">
        <v>0</v>
      </c>
      <c r="Y102" s="117">
        <v>0</v>
      </c>
      <c r="Z102" s="117"/>
      <c r="AA102" s="117">
        <v>0</v>
      </c>
      <c r="AB102" s="117">
        <v>0</v>
      </c>
      <c r="AC102" s="117">
        <v>0</v>
      </c>
      <c r="AD102" s="117">
        <v>0</v>
      </c>
      <c r="AE102" s="117">
        <v>0</v>
      </c>
      <c r="AF102" s="117">
        <v>0</v>
      </c>
      <c r="AG102" s="117">
        <v>0</v>
      </c>
      <c r="AH102" s="117">
        <v>0</v>
      </c>
      <c r="AI102" s="117">
        <v>0</v>
      </c>
      <c r="AJ102" s="117">
        <v>0</v>
      </c>
      <c r="AK102" s="117">
        <v>0</v>
      </c>
      <c r="AL102" s="117">
        <v>0</v>
      </c>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row>
    <row r="103" spans="1:131">
      <c r="A103" s="7"/>
      <c r="B103" s="7" t="s">
        <v>91</v>
      </c>
      <c r="C103" s="117">
        <v>0</v>
      </c>
      <c r="D103" s="117">
        <v>0</v>
      </c>
      <c r="E103" s="117">
        <v>0</v>
      </c>
      <c r="F103" s="117">
        <v>0</v>
      </c>
      <c r="G103" s="117">
        <v>0</v>
      </c>
      <c r="H103" s="117">
        <v>0</v>
      </c>
      <c r="I103" s="117">
        <v>0</v>
      </c>
      <c r="J103" s="117">
        <v>0</v>
      </c>
      <c r="K103" s="117">
        <v>0</v>
      </c>
      <c r="L103" s="118">
        <v>0</v>
      </c>
      <c r="M103" s="117">
        <v>0</v>
      </c>
      <c r="N103" s="117">
        <v>0</v>
      </c>
      <c r="O103" s="117">
        <v>0</v>
      </c>
      <c r="P103" s="117">
        <v>0</v>
      </c>
      <c r="Q103" s="117">
        <v>0</v>
      </c>
      <c r="R103" s="117">
        <v>0</v>
      </c>
      <c r="S103" s="117">
        <v>0</v>
      </c>
      <c r="T103" s="117">
        <v>0</v>
      </c>
      <c r="U103" s="117">
        <v>0</v>
      </c>
      <c r="V103" s="117">
        <v>0</v>
      </c>
      <c r="W103" s="117">
        <v>0</v>
      </c>
      <c r="X103" s="117">
        <v>0</v>
      </c>
      <c r="Y103" s="117">
        <v>0</v>
      </c>
      <c r="Z103" s="117"/>
      <c r="AA103" s="117">
        <v>0</v>
      </c>
      <c r="AB103" s="117">
        <v>0</v>
      </c>
      <c r="AC103" s="117">
        <v>0</v>
      </c>
      <c r="AD103" s="117">
        <v>0</v>
      </c>
      <c r="AE103" s="117">
        <v>0</v>
      </c>
      <c r="AF103" s="117">
        <v>0</v>
      </c>
      <c r="AG103" s="117">
        <v>0</v>
      </c>
      <c r="AH103" s="117">
        <v>0</v>
      </c>
      <c r="AI103" s="117">
        <v>0</v>
      </c>
      <c r="AJ103" s="117">
        <v>0</v>
      </c>
      <c r="AK103" s="117">
        <v>0</v>
      </c>
      <c r="AL103" s="117">
        <v>0</v>
      </c>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row>
    <row r="104" spans="1:131">
      <c r="A104" s="7"/>
      <c r="B104" s="7" t="s">
        <v>94</v>
      </c>
      <c r="C104" s="117">
        <v>0</v>
      </c>
      <c r="D104" s="117">
        <v>0</v>
      </c>
      <c r="E104" s="117">
        <v>0</v>
      </c>
      <c r="F104" s="117">
        <v>0</v>
      </c>
      <c r="G104" s="117">
        <v>0</v>
      </c>
      <c r="H104" s="117">
        <v>0</v>
      </c>
      <c r="I104" s="117">
        <v>0</v>
      </c>
      <c r="J104" s="117">
        <v>0</v>
      </c>
      <c r="K104" s="117">
        <v>0</v>
      </c>
      <c r="L104" s="118">
        <v>0</v>
      </c>
      <c r="M104" s="117">
        <v>0</v>
      </c>
      <c r="N104" s="117">
        <v>0</v>
      </c>
      <c r="O104" s="117">
        <v>0</v>
      </c>
      <c r="P104" s="117">
        <v>0</v>
      </c>
      <c r="Q104" s="117">
        <v>0</v>
      </c>
      <c r="R104" s="117">
        <v>0</v>
      </c>
      <c r="S104" s="117">
        <v>0</v>
      </c>
      <c r="T104" s="117">
        <v>0</v>
      </c>
      <c r="U104" s="117">
        <v>0</v>
      </c>
      <c r="V104" s="117">
        <v>0</v>
      </c>
      <c r="W104" s="117">
        <v>0</v>
      </c>
      <c r="X104" s="117">
        <v>0</v>
      </c>
      <c r="Y104" s="117">
        <v>0</v>
      </c>
      <c r="Z104" s="117"/>
      <c r="AA104" s="117">
        <v>0</v>
      </c>
      <c r="AB104" s="117">
        <v>0</v>
      </c>
      <c r="AC104" s="117">
        <v>0</v>
      </c>
      <c r="AD104" s="117">
        <v>0</v>
      </c>
      <c r="AE104" s="117">
        <v>0</v>
      </c>
      <c r="AF104" s="117">
        <v>0</v>
      </c>
      <c r="AG104" s="117">
        <v>0</v>
      </c>
      <c r="AH104" s="117">
        <v>0</v>
      </c>
      <c r="AI104" s="117">
        <v>0</v>
      </c>
      <c r="AJ104" s="117">
        <v>0</v>
      </c>
      <c r="AK104" s="117">
        <v>0</v>
      </c>
      <c r="AL104" s="117">
        <v>0</v>
      </c>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row>
    <row r="105" spans="1:131">
      <c r="A105" s="7"/>
      <c r="B105" s="7" t="s">
        <v>97</v>
      </c>
      <c r="C105" s="29">
        <v>3321.5784498419707</v>
      </c>
      <c r="D105" s="29">
        <v>3998.5529304951883</v>
      </c>
      <c r="E105" s="29">
        <v>799.71058609903776</v>
      </c>
      <c r="F105" s="29">
        <v>4798.2635165942265</v>
      </c>
      <c r="G105" s="29">
        <v>5769.4503842318554</v>
      </c>
      <c r="H105" s="29">
        <v>3272.807039687717</v>
      </c>
      <c r="I105" s="29">
        <v>12654.462039686343</v>
      </c>
      <c r="J105" s="29">
        <v>56.370270848490435</v>
      </c>
      <c r="K105" s="29">
        <v>93.550744604815122</v>
      </c>
      <c r="L105" s="109">
        <v>0.56718232108372635</v>
      </c>
      <c r="M105" s="29">
        <v>31.555379327100361</v>
      </c>
      <c r="N105" s="35">
        <v>283.9384363290921</v>
      </c>
      <c r="O105" s="35">
        <v>207.34012855073777</v>
      </c>
      <c r="P105" s="35">
        <v>167.96541163462078</v>
      </c>
      <c r="Q105" s="35">
        <v>145.63119589427487</v>
      </c>
      <c r="R105" s="35">
        <v>53.476678629781183</v>
      </c>
      <c r="S105" s="35">
        <v>34.59545833987945</v>
      </c>
      <c r="T105" s="35">
        <v>100.77762973390303</v>
      </c>
      <c r="U105" s="35">
        <v>100.51440235355525</v>
      </c>
      <c r="V105" s="35">
        <v>58.39160424087239</v>
      </c>
      <c r="W105" s="35">
        <v>132.36071455419409</v>
      </c>
      <c r="X105" s="35">
        <v>205.48371137541412</v>
      </c>
      <c r="Y105" s="35">
        <v>358.56619642727475</v>
      </c>
      <c r="Z105" s="35"/>
      <c r="AA105" s="35">
        <v>269.41106218071894</v>
      </c>
      <c r="AB105" s="35">
        <v>190.82006681704488</v>
      </c>
      <c r="AC105" s="35">
        <v>140.91061455737005</v>
      </c>
      <c r="AD105" s="35">
        <v>131.43124046556761</v>
      </c>
      <c r="AE105" s="35">
        <v>51.970491257469817</v>
      </c>
      <c r="AF105" s="35">
        <v>16.061628209974412</v>
      </c>
      <c r="AG105" s="35">
        <v>49.548519052642582</v>
      </c>
      <c r="AH105" s="35">
        <v>35.469130335650924</v>
      </c>
      <c r="AI105" s="35">
        <v>33.521790921390782</v>
      </c>
      <c r="AJ105" s="35">
        <v>81.307773802464638</v>
      </c>
      <c r="AK105" s="35">
        <v>161.8011575103427</v>
      </c>
      <c r="AL105" s="35">
        <v>310.28340666773397</v>
      </c>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row>
    <row r="106" spans="1:131">
      <c r="A106" s="7"/>
      <c r="B106" s="7" t="s">
        <v>100</v>
      </c>
      <c r="C106" s="29">
        <v>3055.7546231578685</v>
      </c>
      <c r="D106" s="29">
        <v>3825.4486000387583</v>
      </c>
      <c r="E106" s="29">
        <v>765.08972000775168</v>
      </c>
      <c r="F106" s="29">
        <v>4590.5383200465103</v>
      </c>
      <c r="G106" s="29">
        <v>5519.6808142838681</v>
      </c>
      <c r="H106" s="29">
        <v>2679.0714765597622</v>
      </c>
      <c r="I106" s="29">
        <v>13159.798688957073</v>
      </c>
      <c r="J106" s="29">
        <v>59.405990781247731</v>
      </c>
      <c r="K106" s="29">
        <v>106.64457497768962</v>
      </c>
      <c r="L106" s="109">
        <v>0.48536710123289062</v>
      </c>
      <c r="M106" s="29">
        <v>29.030021710703338</v>
      </c>
      <c r="N106" s="35">
        <v>261.30879432912729</v>
      </c>
      <c r="O106" s="35">
        <v>190.81530386694016</v>
      </c>
      <c r="P106" s="35">
        <v>154.57871702993987</v>
      </c>
      <c r="Q106" s="35">
        <v>134.01642272144238</v>
      </c>
      <c r="R106" s="35">
        <v>49.174959055089154</v>
      </c>
      <c r="S106" s="35">
        <v>31.793339044550081</v>
      </c>
      <c r="T106" s="35">
        <v>92.438625440973681</v>
      </c>
      <c r="U106" s="35">
        <v>92.195247214075891</v>
      </c>
      <c r="V106" s="35">
        <v>53.613657622697048</v>
      </c>
      <c r="W106" s="35">
        <v>121.78956210732748</v>
      </c>
      <c r="X106" s="35">
        <v>189.10684149697252</v>
      </c>
      <c r="Y106" s="35">
        <v>329.98878801669349</v>
      </c>
      <c r="Z106" s="35"/>
      <c r="AA106" s="35">
        <v>247.93923903905127</v>
      </c>
      <c r="AB106" s="35">
        <v>175.61187642793465</v>
      </c>
      <c r="AC106" s="35">
        <v>129.68016332768005</v>
      </c>
      <c r="AD106" s="35">
        <v>120.95404997899107</v>
      </c>
      <c r="AE106" s="35">
        <v>47.816401473064992</v>
      </c>
      <c r="AF106" s="35">
        <v>14.77147331152233</v>
      </c>
      <c r="AG106" s="35">
        <v>45.501353667948571</v>
      </c>
      <c r="AH106" s="35">
        <v>32.57528153476806</v>
      </c>
      <c r="AI106" s="35">
        <v>30.804102102220511</v>
      </c>
      <c r="AJ106" s="35">
        <v>74.820581991385325</v>
      </c>
      <c r="AK106" s="35">
        <v>148.90574850204914</v>
      </c>
      <c r="AL106" s="35">
        <v>285.5540938554239</v>
      </c>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row>
    <row r="107" spans="1:131">
      <c r="A107" s="7"/>
      <c r="B107" s="7" t="s">
        <v>103</v>
      </c>
      <c r="C107" s="29">
        <v>5510.6700242744355</v>
      </c>
      <c r="D107" s="29">
        <v>8767.4325228773268</v>
      </c>
      <c r="E107" s="29">
        <v>1753.4865045754652</v>
      </c>
      <c r="F107" s="29">
        <v>10520.919027452792</v>
      </c>
      <c r="G107" s="29">
        <v>12650.393234028572</v>
      </c>
      <c r="H107" s="29">
        <v>6677.0369157367495</v>
      </c>
      <c r="I107" s="29">
        <v>16724.509047812415</v>
      </c>
      <c r="J107" s="29">
        <v>77.945964733052818</v>
      </c>
      <c r="K107" s="29">
        <v>117.99341241781195</v>
      </c>
      <c r="L107" s="109">
        <v>0.52724514530256616</v>
      </c>
      <c r="M107" s="29">
        <v>52.351610697751227</v>
      </c>
      <c r="N107" s="35">
        <v>540.72158455241788</v>
      </c>
      <c r="O107" s="35">
        <v>394.85067362037131</v>
      </c>
      <c r="P107" s="35">
        <v>319.8669567363736</v>
      </c>
      <c r="Q107" s="35">
        <v>271.32102691978452</v>
      </c>
      <c r="R107" s="35">
        <v>72.36817226108785</v>
      </c>
      <c r="S107" s="35">
        <v>32.536889429763484</v>
      </c>
      <c r="T107" s="35">
        <v>-36.206865640876366</v>
      </c>
      <c r="U107" s="35">
        <v>-37.547380055387961</v>
      </c>
      <c r="V107" s="35">
        <v>18.953170773417774</v>
      </c>
      <c r="W107" s="35">
        <v>235.63163556714753</v>
      </c>
      <c r="X107" s="35">
        <v>391.31538319048428</v>
      </c>
      <c r="Y107" s="35">
        <v>682.83985925164529</v>
      </c>
      <c r="Z107" s="35"/>
      <c r="AA107" s="35">
        <v>513.05620444237968</v>
      </c>
      <c r="AB107" s="35">
        <v>363.39049488221389</v>
      </c>
      <c r="AC107" s="35">
        <v>268.34482773373441</v>
      </c>
      <c r="AD107" s="35">
        <v>248.6310542685751</v>
      </c>
      <c r="AE107" s="35">
        <v>89.992014896606662</v>
      </c>
      <c r="AF107" s="35">
        <v>23.116625342175752</v>
      </c>
      <c r="AG107" s="35">
        <v>21.421769929307938</v>
      </c>
      <c r="AH107" s="35">
        <v>17.785974071776849</v>
      </c>
      <c r="AI107" s="35">
        <v>29.645552922788902</v>
      </c>
      <c r="AJ107" s="35">
        <v>149.61446765642535</v>
      </c>
      <c r="AK107" s="35">
        <v>308.12798507492437</v>
      </c>
      <c r="AL107" s="35">
        <v>590.89194644729787</v>
      </c>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row>
    <row r="108" spans="1:131">
      <c r="A108" s="7"/>
      <c r="B108" s="7" t="s">
        <v>106</v>
      </c>
      <c r="C108" s="29">
        <v>2530.2967094699575</v>
      </c>
      <c r="D108" s="29">
        <v>4141.1588062564861</v>
      </c>
      <c r="E108" s="29">
        <v>828.23176125129726</v>
      </c>
      <c r="F108" s="29">
        <v>4969.3905675077831</v>
      </c>
      <c r="G108" s="29">
        <v>5975.2142040452509</v>
      </c>
      <c r="H108" s="29">
        <v>2947.8039838719719</v>
      </c>
      <c r="I108" s="29">
        <v>17204.251662836476</v>
      </c>
      <c r="J108" s="29">
        <v>79.640323891687018</v>
      </c>
      <c r="K108" s="29">
        <v>126.2675227241423</v>
      </c>
      <c r="L108" s="109">
        <v>0.49333862907814979</v>
      </c>
      <c r="M108" s="29">
        <v>24.037858178173721</v>
      </c>
      <c r="N108" s="35">
        <v>261.30879432912729</v>
      </c>
      <c r="O108" s="35">
        <v>190.81530386694013</v>
      </c>
      <c r="P108" s="35">
        <v>154.57871702993987</v>
      </c>
      <c r="Q108" s="35">
        <v>130.13845279481222</v>
      </c>
      <c r="R108" s="35">
        <v>30.169907005523882</v>
      </c>
      <c r="S108" s="35">
        <v>10.289641748262143</v>
      </c>
      <c r="T108" s="35">
        <v>-54.673426954157087</v>
      </c>
      <c r="U108" s="35">
        <v>-55.458008580325178</v>
      </c>
      <c r="V108" s="35">
        <v>-5.8734620456461943</v>
      </c>
      <c r="W108" s="35">
        <v>111.19352066107051</v>
      </c>
      <c r="X108" s="35">
        <v>189.10684149697249</v>
      </c>
      <c r="Y108" s="35">
        <v>329.98878801669343</v>
      </c>
      <c r="Z108" s="35"/>
      <c r="AA108" s="35">
        <v>247.93923903905122</v>
      </c>
      <c r="AB108" s="35">
        <v>175.61187642793462</v>
      </c>
      <c r="AC108" s="35">
        <v>129.68016332768002</v>
      </c>
      <c r="AD108" s="35">
        <v>119.88251274465118</v>
      </c>
      <c r="AE108" s="35">
        <v>42.026291860562644</v>
      </c>
      <c r="AF108" s="35">
        <v>9.9538951856453153</v>
      </c>
      <c r="AG108" s="35">
        <v>-1.5338000694333365</v>
      </c>
      <c r="AH108" s="35">
        <v>0.4861083756153321</v>
      </c>
      <c r="AI108" s="35">
        <v>8.7543965295967681</v>
      </c>
      <c r="AJ108" s="35">
        <v>71.451114321967594</v>
      </c>
      <c r="AK108" s="35">
        <v>148.90574850204911</v>
      </c>
      <c r="AL108" s="35">
        <v>285.55409385542384</v>
      </c>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row>
    <row r="109" spans="1:131">
      <c r="A109" s="7"/>
      <c r="B109" s="7" t="s">
        <v>109</v>
      </c>
      <c r="C109" s="29">
        <v>2761.29688524213</v>
      </c>
      <c r="D109" s="29">
        <v>4584.6408912905727</v>
      </c>
      <c r="E109" s="29">
        <v>916.9281782581146</v>
      </c>
      <c r="F109" s="29">
        <v>5501.5690695486874</v>
      </c>
      <c r="G109" s="29">
        <v>6615.1076680997558</v>
      </c>
      <c r="H109" s="29">
        <v>2829.6646337780139</v>
      </c>
      <c r="I109" s="29">
        <v>17453.3007684976</v>
      </c>
      <c r="J109" s="29">
        <v>83.143811777857579</v>
      </c>
      <c r="K109" s="29">
        <v>139.10904864871546</v>
      </c>
      <c r="L109" s="109">
        <v>0.42775791049079909</v>
      </c>
      <c r="M109" s="29">
        <v>26.232497603059596</v>
      </c>
      <c r="N109" s="35">
        <v>261.30879432912729</v>
      </c>
      <c r="O109" s="35">
        <v>190.81530386694016</v>
      </c>
      <c r="P109" s="35">
        <v>154.57871702993987</v>
      </c>
      <c r="Q109" s="35">
        <v>131.84327388772058</v>
      </c>
      <c r="R109" s="35">
        <v>38.524848951676304</v>
      </c>
      <c r="S109" s="35">
        <v>19.743030356173378</v>
      </c>
      <c r="T109" s="35">
        <v>9.9995165418732324</v>
      </c>
      <c r="U109" s="35">
        <v>9.4528570729384409</v>
      </c>
      <c r="V109" s="35">
        <v>20.278080716595184</v>
      </c>
      <c r="W109" s="35">
        <v>115.85171948692046</v>
      </c>
      <c r="X109" s="35">
        <v>189.10684149697252</v>
      </c>
      <c r="Y109" s="35">
        <v>329.98878801669349</v>
      </c>
      <c r="Z109" s="35"/>
      <c r="AA109" s="35">
        <v>247.93923903905127</v>
      </c>
      <c r="AB109" s="35">
        <v>175.61187642793465</v>
      </c>
      <c r="AC109" s="35">
        <v>129.68016332768005</v>
      </c>
      <c r="AD109" s="35">
        <v>120.35357861506829</v>
      </c>
      <c r="AE109" s="35">
        <v>44.571721862445898</v>
      </c>
      <c r="AF109" s="35">
        <v>12.071783916377676</v>
      </c>
      <c r="AG109" s="35">
        <v>19.143648110097892</v>
      </c>
      <c r="AH109" s="35">
        <v>14.593051000425774</v>
      </c>
      <c r="AI109" s="35">
        <v>18.447819599871327</v>
      </c>
      <c r="AJ109" s="35">
        <v>72.93238923213373</v>
      </c>
      <c r="AK109" s="35">
        <v>148.90574850204914</v>
      </c>
      <c r="AL109" s="35">
        <v>285.5540938554239</v>
      </c>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row>
    <row r="110" spans="1:131">
      <c r="A110" s="7"/>
      <c r="B110" s="7" t="s">
        <v>112</v>
      </c>
      <c r="C110" s="117">
        <v>0</v>
      </c>
      <c r="D110" s="117">
        <v>0</v>
      </c>
      <c r="E110" s="117">
        <v>0</v>
      </c>
      <c r="F110" s="117">
        <v>0</v>
      </c>
      <c r="G110" s="117">
        <v>0</v>
      </c>
      <c r="H110" s="117">
        <v>0</v>
      </c>
      <c r="I110" s="117">
        <v>0</v>
      </c>
      <c r="J110" s="117">
        <v>0</v>
      </c>
      <c r="K110" s="117">
        <v>0</v>
      </c>
      <c r="L110" s="118">
        <v>0</v>
      </c>
      <c r="M110" s="117">
        <v>0</v>
      </c>
      <c r="N110" s="117">
        <v>0</v>
      </c>
      <c r="O110" s="117">
        <v>0</v>
      </c>
      <c r="P110" s="117">
        <v>0</v>
      </c>
      <c r="Q110" s="117">
        <v>0</v>
      </c>
      <c r="R110" s="117">
        <v>0</v>
      </c>
      <c r="S110" s="117">
        <v>0</v>
      </c>
      <c r="T110" s="117">
        <v>0</v>
      </c>
      <c r="U110" s="117">
        <v>0</v>
      </c>
      <c r="V110" s="117">
        <v>0</v>
      </c>
      <c r="W110" s="117">
        <v>0</v>
      </c>
      <c r="X110" s="117">
        <v>0</v>
      </c>
      <c r="Y110" s="117">
        <v>0</v>
      </c>
      <c r="Z110" s="117"/>
      <c r="AA110" s="117">
        <v>0</v>
      </c>
      <c r="AB110" s="117">
        <v>0</v>
      </c>
      <c r="AC110" s="117">
        <v>0</v>
      </c>
      <c r="AD110" s="117">
        <v>0</v>
      </c>
      <c r="AE110" s="117">
        <v>0</v>
      </c>
      <c r="AF110" s="117">
        <v>0</v>
      </c>
      <c r="AG110" s="117">
        <v>0</v>
      </c>
      <c r="AH110" s="117">
        <v>0</v>
      </c>
      <c r="AI110" s="117">
        <v>0</v>
      </c>
      <c r="AJ110" s="117">
        <v>0</v>
      </c>
      <c r="AK110" s="117">
        <v>0</v>
      </c>
      <c r="AL110" s="117">
        <v>0</v>
      </c>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row>
    <row r="111" spans="1:131">
      <c r="A111" s="7"/>
      <c r="B111" s="7" t="s">
        <v>115</v>
      </c>
      <c r="C111" s="117">
        <v>0</v>
      </c>
      <c r="D111" s="117">
        <v>0</v>
      </c>
      <c r="E111" s="117">
        <v>0</v>
      </c>
      <c r="F111" s="117">
        <v>0</v>
      </c>
      <c r="G111" s="117">
        <v>0</v>
      </c>
      <c r="H111" s="117">
        <v>0</v>
      </c>
      <c r="I111" s="117">
        <v>0</v>
      </c>
      <c r="J111" s="117">
        <v>0</v>
      </c>
      <c r="K111" s="117">
        <v>0</v>
      </c>
      <c r="L111" s="118">
        <v>0</v>
      </c>
      <c r="M111" s="117">
        <v>0</v>
      </c>
      <c r="N111" s="117">
        <v>0</v>
      </c>
      <c r="O111" s="117">
        <v>0</v>
      </c>
      <c r="P111" s="117">
        <v>0</v>
      </c>
      <c r="Q111" s="117">
        <v>0</v>
      </c>
      <c r="R111" s="117">
        <v>0</v>
      </c>
      <c r="S111" s="117">
        <v>0</v>
      </c>
      <c r="T111" s="117">
        <v>0</v>
      </c>
      <c r="U111" s="117">
        <v>0</v>
      </c>
      <c r="V111" s="117">
        <v>0</v>
      </c>
      <c r="W111" s="117">
        <v>0</v>
      </c>
      <c r="X111" s="117">
        <v>0</v>
      </c>
      <c r="Y111" s="117">
        <v>0</v>
      </c>
      <c r="Z111" s="117"/>
      <c r="AA111" s="117">
        <v>0</v>
      </c>
      <c r="AB111" s="117">
        <v>0</v>
      </c>
      <c r="AC111" s="117">
        <v>0</v>
      </c>
      <c r="AD111" s="117">
        <v>0</v>
      </c>
      <c r="AE111" s="117">
        <v>0</v>
      </c>
      <c r="AF111" s="117">
        <v>0</v>
      </c>
      <c r="AG111" s="117">
        <v>0</v>
      </c>
      <c r="AH111" s="117">
        <v>0</v>
      </c>
      <c r="AI111" s="117">
        <v>0</v>
      </c>
      <c r="AJ111" s="117">
        <v>0</v>
      </c>
      <c r="AK111" s="117">
        <v>0</v>
      </c>
      <c r="AL111" s="117">
        <v>0</v>
      </c>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row>
    <row r="112" spans="1:131">
      <c r="A112" s="7"/>
      <c r="B112" s="7" t="s">
        <v>118</v>
      </c>
      <c r="C112" s="117">
        <v>0</v>
      </c>
      <c r="D112" s="117">
        <v>0</v>
      </c>
      <c r="E112" s="117">
        <v>0</v>
      </c>
      <c r="F112" s="117">
        <v>0</v>
      </c>
      <c r="G112" s="117">
        <v>0</v>
      </c>
      <c r="H112" s="117">
        <v>0</v>
      </c>
      <c r="I112" s="117">
        <v>0</v>
      </c>
      <c r="J112" s="117">
        <v>0</v>
      </c>
      <c r="K112" s="117">
        <v>0</v>
      </c>
      <c r="L112" s="118">
        <v>0</v>
      </c>
      <c r="M112" s="117">
        <v>0</v>
      </c>
      <c r="N112" s="117">
        <v>0</v>
      </c>
      <c r="O112" s="117">
        <v>0</v>
      </c>
      <c r="P112" s="117">
        <v>0</v>
      </c>
      <c r="Q112" s="117">
        <v>0</v>
      </c>
      <c r="R112" s="117">
        <v>0</v>
      </c>
      <c r="S112" s="117">
        <v>0</v>
      </c>
      <c r="T112" s="117">
        <v>0</v>
      </c>
      <c r="U112" s="117">
        <v>0</v>
      </c>
      <c r="V112" s="117">
        <v>0</v>
      </c>
      <c r="W112" s="117">
        <v>0</v>
      </c>
      <c r="X112" s="117">
        <v>0</v>
      </c>
      <c r="Y112" s="117">
        <v>0</v>
      </c>
      <c r="Z112" s="117"/>
      <c r="AA112" s="117">
        <v>0</v>
      </c>
      <c r="AB112" s="117">
        <v>0</v>
      </c>
      <c r="AC112" s="117">
        <v>0</v>
      </c>
      <c r="AD112" s="117">
        <v>0</v>
      </c>
      <c r="AE112" s="117">
        <v>0</v>
      </c>
      <c r="AF112" s="117">
        <v>0</v>
      </c>
      <c r="AG112" s="117">
        <v>0</v>
      </c>
      <c r="AH112" s="117">
        <v>0</v>
      </c>
      <c r="AI112" s="117">
        <v>0</v>
      </c>
      <c r="AJ112" s="117">
        <v>0</v>
      </c>
      <c r="AK112" s="117">
        <v>0</v>
      </c>
      <c r="AL112" s="117">
        <v>0</v>
      </c>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row>
    <row r="113" spans="1:131">
      <c r="A113" s="7"/>
      <c r="B113" s="7" t="s">
        <v>121</v>
      </c>
      <c r="C113" s="117">
        <v>0</v>
      </c>
      <c r="D113" s="117">
        <v>0</v>
      </c>
      <c r="E113" s="117">
        <v>0</v>
      </c>
      <c r="F113" s="117">
        <v>0</v>
      </c>
      <c r="G113" s="117">
        <v>0</v>
      </c>
      <c r="H113" s="117">
        <v>0</v>
      </c>
      <c r="I113" s="117">
        <v>0</v>
      </c>
      <c r="J113" s="117">
        <v>0</v>
      </c>
      <c r="K113" s="117">
        <v>0</v>
      </c>
      <c r="L113" s="118">
        <v>0</v>
      </c>
      <c r="M113" s="117">
        <v>0</v>
      </c>
      <c r="N113" s="117">
        <v>0</v>
      </c>
      <c r="O113" s="117">
        <v>0</v>
      </c>
      <c r="P113" s="117">
        <v>0</v>
      </c>
      <c r="Q113" s="117">
        <v>0</v>
      </c>
      <c r="R113" s="117">
        <v>0</v>
      </c>
      <c r="S113" s="117">
        <v>0</v>
      </c>
      <c r="T113" s="117">
        <v>0</v>
      </c>
      <c r="U113" s="117">
        <v>0</v>
      </c>
      <c r="V113" s="117">
        <v>0</v>
      </c>
      <c r="W113" s="117">
        <v>0</v>
      </c>
      <c r="X113" s="117">
        <v>0</v>
      </c>
      <c r="Y113" s="117">
        <v>0</v>
      </c>
      <c r="Z113" s="117"/>
      <c r="AA113" s="117">
        <v>0</v>
      </c>
      <c r="AB113" s="117">
        <v>0</v>
      </c>
      <c r="AC113" s="117">
        <v>0</v>
      </c>
      <c r="AD113" s="117">
        <v>0</v>
      </c>
      <c r="AE113" s="117">
        <v>0</v>
      </c>
      <c r="AF113" s="117">
        <v>0</v>
      </c>
      <c r="AG113" s="117">
        <v>0</v>
      </c>
      <c r="AH113" s="117">
        <v>0</v>
      </c>
      <c r="AI113" s="117">
        <v>0</v>
      </c>
      <c r="AJ113" s="117">
        <v>0</v>
      </c>
      <c r="AK113" s="117">
        <v>0</v>
      </c>
      <c r="AL113" s="117">
        <v>0</v>
      </c>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row>
    <row r="114" spans="1:131">
      <c r="A114" s="7"/>
      <c r="B114" s="7" t="s">
        <v>124</v>
      </c>
      <c r="C114" s="117">
        <v>0</v>
      </c>
      <c r="D114" s="117">
        <v>0</v>
      </c>
      <c r="E114" s="117">
        <v>0</v>
      </c>
      <c r="F114" s="117">
        <v>0</v>
      </c>
      <c r="G114" s="117">
        <v>0</v>
      </c>
      <c r="H114" s="117">
        <v>0</v>
      </c>
      <c r="I114" s="117">
        <v>0</v>
      </c>
      <c r="J114" s="117">
        <v>0</v>
      </c>
      <c r="K114" s="117">
        <v>0</v>
      </c>
      <c r="L114" s="118">
        <v>0</v>
      </c>
      <c r="M114" s="117">
        <v>0</v>
      </c>
      <c r="N114" s="117">
        <v>0</v>
      </c>
      <c r="O114" s="117">
        <v>0</v>
      </c>
      <c r="P114" s="117">
        <v>0</v>
      </c>
      <c r="Q114" s="117">
        <v>0</v>
      </c>
      <c r="R114" s="117">
        <v>0</v>
      </c>
      <c r="S114" s="117">
        <v>0</v>
      </c>
      <c r="T114" s="117">
        <v>0</v>
      </c>
      <c r="U114" s="117">
        <v>0</v>
      </c>
      <c r="V114" s="117">
        <v>0</v>
      </c>
      <c r="W114" s="117">
        <v>0</v>
      </c>
      <c r="X114" s="117">
        <v>0</v>
      </c>
      <c r="Y114" s="117">
        <v>0</v>
      </c>
      <c r="Z114" s="117"/>
      <c r="AA114" s="117">
        <v>0</v>
      </c>
      <c r="AB114" s="117">
        <v>0</v>
      </c>
      <c r="AC114" s="117">
        <v>0</v>
      </c>
      <c r="AD114" s="117">
        <v>0</v>
      </c>
      <c r="AE114" s="117">
        <v>0</v>
      </c>
      <c r="AF114" s="117">
        <v>0</v>
      </c>
      <c r="AG114" s="117">
        <v>0</v>
      </c>
      <c r="AH114" s="117">
        <v>0</v>
      </c>
      <c r="AI114" s="117">
        <v>0</v>
      </c>
      <c r="AJ114" s="117">
        <v>0</v>
      </c>
      <c r="AK114" s="117">
        <v>0</v>
      </c>
      <c r="AL114" s="117">
        <v>0</v>
      </c>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row>
    <row r="115" spans="1:131">
      <c r="A115" s="7"/>
      <c r="B115" s="7" t="s">
        <v>127</v>
      </c>
      <c r="C115" s="117">
        <v>0</v>
      </c>
      <c r="D115" s="117">
        <v>0</v>
      </c>
      <c r="E115" s="117">
        <v>0</v>
      </c>
      <c r="F115" s="117">
        <v>0</v>
      </c>
      <c r="G115" s="117">
        <v>0</v>
      </c>
      <c r="H115" s="117">
        <v>0</v>
      </c>
      <c r="I115" s="117">
        <v>0</v>
      </c>
      <c r="J115" s="117">
        <v>0</v>
      </c>
      <c r="K115" s="117">
        <v>0</v>
      </c>
      <c r="L115" s="118">
        <v>0</v>
      </c>
      <c r="M115" s="117">
        <v>0</v>
      </c>
      <c r="N115" s="117">
        <v>0</v>
      </c>
      <c r="O115" s="117">
        <v>0</v>
      </c>
      <c r="P115" s="117">
        <v>0</v>
      </c>
      <c r="Q115" s="117">
        <v>0</v>
      </c>
      <c r="R115" s="117">
        <v>0</v>
      </c>
      <c r="S115" s="117">
        <v>0</v>
      </c>
      <c r="T115" s="117">
        <v>0</v>
      </c>
      <c r="U115" s="117">
        <v>0</v>
      </c>
      <c r="V115" s="117">
        <v>0</v>
      </c>
      <c r="W115" s="117">
        <v>0</v>
      </c>
      <c r="X115" s="117">
        <v>0</v>
      </c>
      <c r="Y115" s="117">
        <v>0</v>
      </c>
      <c r="Z115" s="117"/>
      <c r="AA115" s="117">
        <v>0</v>
      </c>
      <c r="AB115" s="117">
        <v>0</v>
      </c>
      <c r="AC115" s="117">
        <v>0</v>
      </c>
      <c r="AD115" s="117">
        <v>0</v>
      </c>
      <c r="AE115" s="117">
        <v>0</v>
      </c>
      <c r="AF115" s="117">
        <v>0</v>
      </c>
      <c r="AG115" s="117">
        <v>0</v>
      </c>
      <c r="AH115" s="117">
        <v>0</v>
      </c>
      <c r="AI115" s="117">
        <v>0</v>
      </c>
      <c r="AJ115" s="117">
        <v>0</v>
      </c>
      <c r="AK115" s="117">
        <v>0</v>
      </c>
      <c r="AL115" s="117">
        <v>0</v>
      </c>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row>
    <row r="116" spans="1:131">
      <c r="A116" s="7"/>
      <c r="B116" s="7" t="s">
        <v>130</v>
      </c>
      <c r="C116" s="29">
        <v>30.066116095538977</v>
      </c>
      <c r="D116" s="29">
        <v>161.64682384211039</v>
      </c>
      <c r="E116" s="29">
        <v>32.329364768422082</v>
      </c>
      <c r="F116" s="29">
        <v>193.97618861053246</v>
      </c>
      <c r="G116" s="29">
        <v>233.2377102759088</v>
      </c>
      <c r="H116" s="29">
        <v>29.2261666118325</v>
      </c>
      <c r="I116" s="29">
        <v>56516.492081276359</v>
      </c>
      <c r="J116" s="29">
        <v>321.24188174417918</v>
      </c>
      <c r="K116" s="29">
        <v>537.52991388413307</v>
      </c>
      <c r="L116" s="109">
        <v>0.12758051316212249</v>
      </c>
      <c r="M116" s="29">
        <v>0.28563213362149364</v>
      </c>
      <c r="N116" s="35">
        <v>2.4715639977952142</v>
      </c>
      <c r="O116" s="35">
        <v>1.8048081254849446</v>
      </c>
      <c r="P116" s="35">
        <v>1.462067868084711</v>
      </c>
      <c r="Q116" s="35">
        <v>1.2761686372383796</v>
      </c>
      <c r="R116" s="35">
        <v>0.50720074032000473</v>
      </c>
      <c r="S116" s="35">
        <v>0.34833128067767305</v>
      </c>
      <c r="T116" s="35">
        <v>1.2000817208526766</v>
      </c>
      <c r="U116" s="35">
        <v>1.1989781737337211</v>
      </c>
      <c r="V116" s="35">
        <v>0.63882585114318813</v>
      </c>
      <c r="W116" s="35">
        <v>1.1753983251229132</v>
      </c>
      <c r="X116" s="35">
        <v>1.7886487991368181</v>
      </c>
      <c r="Y116" s="35">
        <v>3.121167085983624</v>
      </c>
      <c r="Z116" s="35"/>
      <c r="AA116" s="35">
        <v>2.3451093501193889</v>
      </c>
      <c r="AB116" s="35">
        <v>1.6610079751769173</v>
      </c>
      <c r="AC116" s="35">
        <v>1.2265673022286439</v>
      </c>
      <c r="AD116" s="35">
        <v>1.1464049772444707</v>
      </c>
      <c r="AE116" s="35">
        <v>0.46508823705987345</v>
      </c>
      <c r="AF116" s="35">
        <v>0.15038243450250299</v>
      </c>
      <c r="AG116" s="35">
        <v>0.53452319913211976</v>
      </c>
      <c r="AH116" s="35">
        <v>0.37916732472412917</v>
      </c>
      <c r="AI116" s="35">
        <v>0.34018374067869295</v>
      </c>
      <c r="AJ116" s="35">
        <v>0.71514448391307717</v>
      </c>
      <c r="AK116" s="35">
        <v>1.4084106430756667</v>
      </c>
      <c r="AL116" s="35">
        <v>2.7008858221096301</v>
      </c>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row>
    <row r="117" spans="1:131">
      <c r="A117" s="7"/>
      <c r="B117" s="7"/>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row>
    <row r="118" spans="1:131">
      <c r="A118" s="7"/>
      <c r="B118" s="7"/>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row>
    <row r="119" spans="1:131" ht="13.5" thickBot="1">
      <c r="A119" s="27" t="s">
        <v>45</v>
      </c>
      <c r="B119" s="28"/>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row>
    <row r="120" spans="1:131" ht="13.5" thickBot="1">
      <c r="A120" s="36"/>
      <c r="B120" s="37"/>
      <c r="C120" s="38"/>
      <c r="D120" s="38"/>
      <c r="E120" s="38"/>
      <c r="F120" s="38"/>
      <c r="G120" s="38"/>
      <c r="H120" s="38"/>
      <c r="I120" s="38"/>
      <c r="J120" s="38"/>
      <c r="K120" s="38"/>
      <c r="L120" s="38"/>
      <c r="M120" s="38"/>
      <c r="N120" s="38"/>
      <c r="O120" s="39" t="s">
        <v>420</v>
      </c>
      <c r="P120" s="40"/>
      <c r="Q120" s="40"/>
      <c r="R120" s="40"/>
      <c r="S120" s="40"/>
      <c r="T120" s="40"/>
      <c r="U120" s="40"/>
      <c r="V120" s="40"/>
      <c r="W120" s="40"/>
      <c r="X120" s="40"/>
      <c r="Y120" s="40"/>
      <c r="Z120" s="34"/>
      <c r="AA120" s="38"/>
      <c r="AB120" s="39" t="s">
        <v>421</v>
      </c>
      <c r="AC120" s="40"/>
      <c r="AD120" s="40"/>
      <c r="AE120" s="40"/>
      <c r="AF120" s="40"/>
      <c r="AG120" s="40"/>
      <c r="AH120" s="40"/>
      <c r="AI120" s="40"/>
      <c r="AJ120" s="40"/>
      <c r="AK120" s="40"/>
      <c r="AL120" s="40"/>
      <c r="AM120" s="34"/>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row>
    <row r="121" spans="1:131" ht="191.25">
      <c r="A121" s="30" t="s">
        <v>21</v>
      </c>
      <c r="B121" s="31" t="s">
        <v>22</v>
      </c>
      <c r="C121" s="32" t="s">
        <v>46</v>
      </c>
      <c r="D121" s="32" t="s">
        <v>25</v>
      </c>
      <c r="E121" s="32" t="s">
        <v>26</v>
      </c>
      <c r="F121" s="32" t="s">
        <v>27</v>
      </c>
      <c r="G121" s="32" t="s">
        <v>28</v>
      </c>
      <c r="H121" s="32" t="s">
        <v>29</v>
      </c>
      <c r="I121" s="32" t="s">
        <v>30</v>
      </c>
      <c r="J121" s="32" t="s">
        <v>31</v>
      </c>
      <c r="K121" s="32" t="s">
        <v>24</v>
      </c>
      <c r="L121" s="32" t="s">
        <v>23</v>
      </c>
      <c r="M121" s="32" t="s">
        <v>32</v>
      </c>
      <c r="N121" s="32" t="s">
        <v>422</v>
      </c>
      <c r="O121" s="32" t="s">
        <v>33</v>
      </c>
      <c r="P121" s="32" t="s">
        <v>34</v>
      </c>
      <c r="Q121" s="32" t="s">
        <v>35</v>
      </c>
      <c r="R121" s="32" t="s">
        <v>36</v>
      </c>
      <c r="S121" s="32" t="s">
        <v>37</v>
      </c>
      <c r="T121" s="32" t="s">
        <v>38</v>
      </c>
      <c r="U121" s="32" t="s">
        <v>39</v>
      </c>
      <c r="V121" s="32" t="s">
        <v>40</v>
      </c>
      <c r="W121" s="32" t="s">
        <v>41</v>
      </c>
      <c r="X121" s="32" t="s">
        <v>42</v>
      </c>
      <c r="Y121" s="32" t="s">
        <v>43</v>
      </c>
      <c r="Z121" s="32" t="s">
        <v>44</v>
      </c>
      <c r="AA121" s="32"/>
      <c r="AB121" s="32" t="s">
        <v>33</v>
      </c>
      <c r="AC121" s="32" t="s">
        <v>34</v>
      </c>
      <c r="AD121" s="32" t="s">
        <v>35</v>
      </c>
      <c r="AE121" s="32" t="s">
        <v>36</v>
      </c>
      <c r="AF121" s="32" t="s">
        <v>37</v>
      </c>
      <c r="AG121" s="32" t="s">
        <v>38</v>
      </c>
      <c r="AH121" s="32" t="s">
        <v>39</v>
      </c>
      <c r="AI121" s="32" t="s">
        <v>40</v>
      </c>
      <c r="AJ121" s="32" t="s">
        <v>41</v>
      </c>
      <c r="AK121" s="32" t="s">
        <v>42</v>
      </c>
      <c r="AL121" s="32" t="s">
        <v>43</v>
      </c>
      <c r="AM121" s="32" t="s">
        <v>44</v>
      </c>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row>
    <row r="122" spans="1:131">
      <c r="A122" s="7" t="s">
        <v>686</v>
      </c>
      <c r="B122" s="7"/>
      <c r="C122" s="35">
        <v>3179.9665223237384</v>
      </c>
      <c r="D122" s="35">
        <v>3836.906106653078</v>
      </c>
      <c r="E122" s="35">
        <v>767.38122133061563</v>
      </c>
      <c r="F122" s="35">
        <v>4604.287327983694</v>
      </c>
      <c r="G122" s="35">
        <v>5536.2126739559462</v>
      </c>
      <c r="H122" s="35">
        <v>3148.9178878128323</v>
      </c>
      <c r="I122" s="35">
        <v>12683.642016351698</v>
      </c>
      <c r="J122" s="35">
        <v>56.538857660344341</v>
      </c>
      <c r="K122" s="35">
        <v>93.483458470091946</v>
      </c>
      <c r="L122" s="109">
        <v>0.56878557115883832</v>
      </c>
      <c r="M122" s="35">
        <v>30.210049093198691</v>
      </c>
      <c r="N122" s="35">
        <v>1.1109060784095683</v>
      </c>
      <c r="O122" s="35">
        <v>271.93060976102947</v>
      </c>
      <c r="P122" s="35">
        <v>198.57166332839839</v>
      </c>
      <c r="Q122" s="35">
        <v>160.86211291107588</v>
      </c>
      <c r="R122" s="35">
        <v>139.46399179635839</v>
      </c>
      <c r="S122" s="35">
        <v>51.173848301413614</v>
      </c>
      <c r="T122" s="35">
        <v>33.085691183566695</v>
      </c>
      <c r="U122" s="35">
        <v>96.196118642584281</v>
      </c>
      <c r="V122" s="35">
        <v>95.942847451261443</v>
      </c>
      <c r="W122" s="35">
        <v>55.792973391075705</v>
      </c>
      <c r="X122" s="35">
        <v>126.74012740903277</v>
      </c>
      <c r="Y122" s="35">
        <v>196.79375449371173</v>
      </c>
      <c r="Z122" s="35">
        <v>343.40234346135122</v>
      </c>
      <c r="AA122" s="35"/>
      <c r="AB122" s="35">
        <v>258.01760185175482</v>
      </c>
      <c r="AC122" s="35">
        <v>182.75023908372074</v>
      </c>
      <c r="AD122" s="35">
        <v>134.95146988122303</v>
      </c>
      <c r="AE122" s="35">
        <v>125.87065295026238</v>
      </c>
      <c r="AF122" s="35">
        <v>49.760067366012009</v>
      </c>
      <c r="AG122" s="35">
        <v>15.371911821734269</v>
      </c>
      <c r="AH122" s="35">
        <v>47.350916296728343</v>
      </c>
      <c r="AI122" s="35">
        <v>33.8994184777779</v>
      </c>
      <c r="AJ122" s="35">
        <v>32.056243224815653</v>
      </c>
      <c r="AK122" s="35">
        <v>77.861927823087456</v>
      </c>
      <c r="AL122" s="35">
        <v>154.95854661547912</v>
      </c>
      <c r="AM122" s="29">
        <v>297.16144480028373</v>
      </c>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row>
    <row r="123" spans="1:131">
      <c r="A123" s="7" t="s">
        <v>687</v>
      </c>
      <c r="B123" s="7"/>
      <c r="C123" s="35">
        <v>2509.0220429804335</v>
      </c>
      <c r="D123" s="35">
        <v>4164.7256865629088</v>
      </c>
      <c r="E123" s="35">
        <v>832.94513731258178</v>
      </c>
      <c r="F123" s="35">
        <v>4997.6708238754909</v>
      </c>
      <c r="G123" s="35">
        <v>6009.2184923471696</v>
      </c>
      <c r="H123" s="35">
        <v>3262.5206365363124</v>
      </c>
      <c r="I123" s="35">
        <v>17448.868789189313</v>
      </c>
      <c r="J123" s="35">
        <v>81.136580585733185</v>
      </c>
      <c r="K123" s="35">
        <v>118.78168508335577</v>
      </c>
      <c r="L123" s="109">
        <v>0.54291928986958649</v>
      </c>
      <c r="M123" s="35">
        <v>23.835749933363342</v>
      </c>
      <c r="N123" s="35">
        <v>1.0575071943576386</v>
      </c>
      <c r="O123" s="35">
        <v>258.85948576323079</v>
      </c>
      <c r="P123" s="35">
        <v>189.02674730700753</v>
      </c>
      <c r="Q123" s="35">
        <v>153.12981449032671</v>
      </c>
      <c r="R123" s="35">
        <v>128.93665989391064</v>
      </c>
      <c r="S123" s="35">
        <v>29.975455379956411</v>
      </c>
      <c r="T123" s="35">
        <v>10.293146539738336</v>
      </c>
      <c r="U123" s="35">
        <v>-53.477163931352905</v>
      </c>
      <c r="V123" s="35">
        <v>-54.251875905453289</v>
      </c>
      <c r="W123" s="35">
        <v>-5.5419047487512492</v>
      </c>
      <c r="X123" s="35">
        <v>110.20052952924701</v>
      </c>
      <c r="Y123" s="35">
        <v>187.33429875520477</v>
      </c>
      <c r="Z123" s="35">
        <v>326.8957257750871</v>
      </c>
      <c r="AA123" s="35"/>
      <c r="AB123" s="35">
        <v>245.61524644798934</v>
      </c>
      <c r="AC123" s="35">
        <v>173.965825156249</v>
      </c>
      <c r="AD123" s="35">
        <v>128.46464076679263</v>
      </c>
      <c r="AE123" s="35">
        <v>118.76380650479736</v>
      </c>
      <c r="AF123" s="35">
        <v>41.659282769720519</v>
      </c>
      <c r="AG123" s="35">
        <v>9.8829877305375664</v>
      </c>
      <c r="AH123" s="35">
        <v>-1.3007978175484578</v>
      </c>
      <c r="AI123" s="35">
        <v>0.63070666766986538</v>
      </c>
      <c r="AJ123" s="35">
        <v>8.7748294526090209</v>
      </c>
      <c r="AK123" s="35">
        <v>70.797048012299882</v>
      </c>
      <c r="AL123" s="35">
        <v>147.5100200258849</v>
      </c>
      <c r="AM123" s="29">
        <v>282.87752841528038</v>
      </c>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row>
    <row r="124" spans="1:131">
      <c r="A124" s="7" t="s">
        <v>694</v>
      </c>
      <c r="B124" s="7"/>
      <c r="C124" s="35">
        <v>71.19107320231393</v>
      </c>
      <c r="D124" s="35">
        <v>80.823411921055182</v>
      </c>
      <c r="E124" s="35">
        <v>16.164682384211037</v>
      </c>
      <c r="F124" s="35">
        <v>96.988094305266216</v>
      </c>
      <c r="G124" s="35">
        <v>116.61885513795437</v>
      </c>
      <c r="H124" s="35">
        <v>62.14508338034473</v>
      </c>
      <c r="I124" s="35">
        <v>11934.30114053284</v>
      </c>
      <c r="J124" s="35">
        <v>52.300112618170139</v>
      </c>
      <c r="K124" s="35">
        <v>94.547450365254775</v>
      </c>
      <c r="L124" s="109">
        <v>0.53289052878138921</v>
      </c>
      <c r="M124" s="35">
        <v>0.67632388631805651</v>
      </c>
      <c r="N124" s="35">
        <v>2.4527521073613941E-2</v>
      </c>
      <c r="O124" s="35">
        <v>6.0039132840313139</v>
      </c>
      <c r="P124" s="35">
        <v>4.3842326111696917</v>
      </c>
      <c r="Q124" s="35">
        <v>3.5516493617724505</v>
      </c>
      <c r="R124" s="35">
        <v>3.0864442229940314</v>
      </c>
      <c r="S124" s="35">
        <v>1.1653440152336947</v>
      </c>
      <c r="T124" s="35">
        <v>0.77064369267125521</v>
      </c>
      <c r="U124" s="35">
        <v>2.3985743435302922</v>
      </c>
      <c r="V124" s="35">
        <v>2.3939928983675043</v>
      </c>
      <c r="W124" s="35">
        <v>1.3429136864073121</v>
      </c>
      <c r="X124" s="35">
        <v>2.81805943834302</v>
      </c>
      <c r="Y124" s="35">
        <v>4.3449784408511958</v>
      </c>
      <c r="Z124" s="35">
        <v>7.5819264829617641</v>
      </c>
      <c r="AA124" s="35"/>
      <c r="AB124" s="35">
        <v>5.6967301644820481</v>
      </c>
      <c r="AC124" s="35">
        <v>4.0349138666620687</v>
      </c>
      <c r="AD124" s="35">
        <v>2.9795723380735133</v>
      </c>
      <c r="AE124" s="35">
        <v>2.7810790900206959</v>
      </c>
      <c r="AF124" s="35">
        <v>1.1094555318103774</v>
      </c>
      <c r="AG124" s="35">
        <v>0.34838900939811668</v>
      </c>
      <c r="AH124" s="35">
        <v>1.1332735619221503</v>
      </c>
      <c r="AI124" s="35">
        <v>0.80837416567077225</v>
      </c>
      <c r="AJ124" s="35">
        <v>0.74893413365876371</v>
      </c>
      <c r="AK124" s="35">
        <v>1.7253924811249917</v>
      </c>
      <c r="AL124" s="35">
        <v>3.4213054474317985</v>
      </c>
      <c r="AM124" s="29">
        <v>6.5609809337251237</v>
      </c>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row>
    <row r="125" spans="1:131">
      <c r="A125" s="7" t="s">
        <v>695</v>
      </c>
      <c r="B125" s="7"/>
      <c r="C125" s="35">
        <v>70.42085431591812</v>
      </c>
      <c r="D125" s="35">
        <v>80.823411921055197</v>
      </c>
      <c r="E125" s="35">
        <v>16.164682384211041</v>
      </c>
      <c r="F125" s="35">
        <v>96.98809430526623</v>
      </c>
      <c r="G125" s="35">
        <v>116.6188551379544</v>
      </c>
      <c r="H125" s="35">
        <v>61.744068494539803</v>
      </c>
      <c r="I125" s="35">
        <v>12064.830998820797</v>
      </c>
      <c r="J125" s="35">
        <v>52.87213826157442</v>
      </c>
      <c r="K125" s="35">
        <v>95.581550741333714</v>
      </c>
      <c r="L125" s="109">
        <v>0.52945184911564769</v>
      </c>
      <c r="M125" s="35">
        <v>0.66900634758361355</v>
      </c>
      <c r="N125" s="35">
        <v>2.4527521073613948E-2</v>
      </c>
      <c r="O125" s="35">
        <v>6.0039132840313156</v>
      </c>
      <c r="P125" s="35">
        <v>4.3842326111696925</v>
      </c>
      <c r="Q125" s="35">
        <v>3.5516493617724509</v>
      </c>
      <c r="R125" s="35">
        <v>3.0807598749224572</v>
      </c>
      <c r="S125" s="35">
        <v>1.1374863131338744</v>
      </c>
      <c r="T125" s="35">
        <v>0.73912346364150083</v>
      </c>
      <c r="U125" s="35">
        <v>2.1829367477884554</v>
      </c>
      <c r="V125" s="35">
        <v>2.1775620039263024</v>
      </c>
      <c r="W125" s="35">
        <v>1.2557171633893718</v>
      </c>
      <c r="X125" s="35">
        <v>2.8025277068183003</v>
      </c>
      <c r="Y125" s="35">
        <v>4.3449784408511967</v>
      </c>
      <c r="Z125" s="35">
        <v>7.5819264829617659</v>
      </c>
      <c r="AA125" s="35"/>
      <c r="AB125" s="35">
        <v>5.6967301644820498</v>
      </c>
      <c r="AC125" s="35">
        <v>4.0349138666620696</v>
      </c>
      <c r="AD125" s="35">
        <v>2.9795723380735142</v>
      </c>
      <c r="AE125" s="35">
        <v>2.7795084252845381</v>
      </c>
      <c r="AF125" s="35">
        <v>1.1009683596474322</v>
      </c>
      <c r="AG125" s="35">
        <v>0.34132737884202657</v>
      </c>
      <c r="AH125" s="35">
        <v>1.0643291939920867</v>
      </c>
      <c r="AI125" s="35">
        <v>0.76133769220225167</v>
      </c>
      <c r="AJ125" s="35">
        <v>0.71661356291636724</v>
      </c>
      <c r="AK125" s="35">
        <v>1.7204534982521846</v>
      </c>
      <c r="AL125" s="35">
        <v>3.421305447431799</v>
      </c>
      <c r="AM125" s="29">
        <v>6.5609809337251255</v>
      </c>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row>
    <row r="126" spans="1:131">
      <c r="A126" s="7" t="s">
        <v>688</v>
      </c>
      <c r="B126" s="7"/>
      <c r="C126" s="35">
        <v>3001.6479812940015</v>
      </c>
      <c r="D126" s="35">
        <v>4602.7068363144172</v>
      </c>
      <c r="E126" s="35">
        <v>920.54136726288345</v>
      </c>
      <c r="F126" s="35">
        <v>5523.248203577301</v>
      </c>
      <c r="G126" s="35">
        <v>6641.1747416814032</v>
      </c>
      <c r="H126" s="35">
        <v>3414.5162792004376</v>
      </c>
      <c r="I126" s="35">
        <v>16119.030134399405</v>
      </c>
      <c r="J126" s="35">
        <v>75.278987940655341</v>
      </c>
      <c r="K126" s="35">
        <v>117.33450987292535</v>
      </c>
      <c r="L126" s="109">
        <v>0.5141434176953994</v>
      </c>
      <c r="M126" s="35">
        <v>28.515860764387885</v>
      </c>
      <c r="N126" s="35">
        <v>1.1514787507495226</v>
      </c>
      <c r="O126" s="35">
        <v>281.86209878918709</v>
      </c>
      <c r="P126" s="35">
        <v>205.82392631336378</v>
      </c>
      <c r="Q126" s="35">
        <v>166.73714224604689</v>
      </c>
      <c r="R126" s="35">
        <v>142.38436702587387</v>
      </c>
      <c r="S126" s="35">
        <v>42.392716881131435</v>
      </c>
      <c r="T126" s="35">
        <v>22.243742890025146</v>
      </c>
      <c r="U126" s="35">
        <v>17.270298290476539</v>
      </c>
      <c r="V126" s="35">
        <v>16.704495850065324</v>
      </c>
      <c r="W126" s="35">
        <v>24.495075522169024</v>
      </c>
      <c r="X126" s="35">
        <v>125.43110603790052</v>
      </c>
      <c r="Y126" s="35">
        <v>203.98108443527951</v>
      </c>
      <c r="Z126" s="35">
        <v>355.94413347655814</v>
      </c>
      <c r="AA126" s="35"/>
      <c r="AB126" s="35">
        <v>267.44095799439037</v>
      </c>
      <c r="AC126" s="35">
        <v>189.42466972596489</v>
      </c>
      <c r="AD126" s="35">
        <v>139.88018696694181</v>
      </c>
      <c r="AE126" s="35">
        <v>129.86724776377773</v>
      </c>
      <c r="AF126" s="35">
        <v>48.33273212688615</v>
      </c>
      <c r="AG126" s="35">
        <v>13.233637611638185</v>
      </c>
      <c r="AH126" s="35">
        <v>22.722567746856395</v>
      </c>
      <c r="AI126" s="35">
        <v>17.155267404106983</v>
      </c>
      <c r="AJ126" s="35">
        <v>20.870723470179882</v>
      </c>
      <c r="AK126" s="35">
        <v>78.817419644125465</v>
      </c>
      <c r="AL126" s="35">
        <v>160.6179650490395</v>
      </c>
      <c r="AM126" s="29">
        <v>308.01441803201743</v>
      </c>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row>
    <row r="127" spans="1:131">
      <c r="A127" s="7" t="s">
        <v>690</v>
      </c>
      <c r="B127" s="7"/>
      <c r="C127" s="35">
        <v>2530.2967094699575</v>
      </c>
      <c r="D127" s="35">
        <v>4141.1588062564861</v>
      </c>
      <c r="E127" s="35">
        <v>828.23176125129726</v>
      </c>
      <c r="F127" s="35">
        <v>4969.3905675077831</v>
      </c>
      <c r="G127" s="35">
        <v>5975.2142040452509</v>
      </c>
      <c r="H127" s="35">
        <v>2947.8039838719719</v>
      </c>
      <c r="I127" s="35">
        <v>17204.251662836476</v>
      </c>
      <c r="J127" s="35">
        <v>79.640323891687018</v>
      </c>
      <c r="K127" s="35">
        <v>126.2675227241423</v>
      </c>
      <c r="L127" s="109">
        <v>0.49333862907814979</v>
      </c>
      <c r="M127" s="35">
        <v>24.037858178173721</v>
      </c>
      <c r="N127" s="35">
        <v>1.0675132461814705</v>
      </c>
      <c r="O127" s="35">
        <v>261.30879432912729</v>
      </c>
      <c r="P127" s="35">
        <v>190.81530386694013</v>
      </c>
      <c r="Q127" s="35">
        <v>154.57871702993987</v>
      </c>
      <c r="R127" s="35">
        <v>130.13845279481222</v>
      </c>
      <c r="S127" s="35">
        <v>30.169907005523882</v>
      </c>
      <c r="T127" s="35">
        <v>10.289641748262143</v>
      </c>
      <c r="U127" s="35">
        <v>-54.673426954157087</v>
      </c>
      <c r="V127" s="35">
        <v>-55.458008580325178</v>
      </c>
      <c r="W127" s="35">
        <v>-5.8734620456461943</v>
      </c>
      <c r="X127" s="35">
        <v>111.19352066107051</v>
      </c>
      <c r="Y127" s="35">
        <v>189.10684149697249</v>
      </c>
      <c r="Z127" s="35">
        <v>329.98878801669343</v>
      </c>
      <c r="AA127" s="35"/>
      <c r="AB127" s="35">
        <v>247.93923903905122</v>
      </c>
      <c r="AC127" s="35">
        <v>175.61187642793462</v>
      </c>
      <c r="AD127" s="35">
        <v>129.68016332768002</v>
      </c>
      <c r="AE127" s="35">
        <v>119.88251274465118</v>
      </c>
      <c r="AF127" s="35">
        <v>42.026291860562644</v>
      </c>
      <c r="AG127" s="35">
        <v>9.9538951856453153</v>
      </c>
      <c r="AH127" s="35">
        <v>-1.5338000694333365</v>
      </c>
      <c r="AI127" s="35">
        <v>0.4861083756153321</v>
      </c>
      <c r="AJ127" s="35">
        <v>8.7543965295967681</v>
      </c>
      <c r="AK127" s="35">
        <v>71.451114321967594</v>
      </c>
      <c r="AL127" s="35">
        <v>148.90574850204911</v>
      </c>
      <c r="AM127" s="29">
        <v>285.55409385542384</v>
      </c>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row>
    <row r="128" spans="1:131">
      <c r="A128" s="7" t="s">
        <v>689</v>
      </c>
      <c r="B128" s="7"/>
      <c r="C128" s="35">
        <v>3055.7546231578685</v>
      </c>
      <c r="D128" s="35">
        <v>3825.4486000387583</v>
      </c>
      <c r="E128" s="35">
        <v>765.08972000775168</v>
      </c>
      <c r="F128" s="35">
        <v>4590.5383200465103</v>
      </c>
      <c r="G128" s="35">
        <v>5519.6808142838681</v>
      </c>
      <c r="H128" s="35">
        <v>2679.0714765597622</v>
      </c>
      <c r="I128" s="35">
        <v>13159.798688957071</v>
      </c>
      <c r="J128" s="35">
        <v>59.405990781247731</v>
      </c>
      <c r="K128" s="35">
        <v>106.64457497768962</v>
      </c>
      <c r="L128" s="109">
        <v>0.48536710123289062</v>
      </c>
      <c r="M128" s="35">
        <v>29.030021710703338</v>
      </c>
      <c r="N128" s="35">
        <v>1.0675132461814707</v>
      </c>
      <c r="O128" s="35">
        <v>261.30879432912729</v>
      </c>
      <c r="P128" s="35">
        <v>190.81530386694016</v>
      </c>
      <c r="Q128" s="35">
        <v>154.57871702993987</v>
      </c>
      <c r="R128" s="35">
        <v>134.01642272144238</v>
      </c>
      <c r="S128" s="35">
        <v>49.174959055089154</v>
      </c>
      <c r="T128" s="35">
        <v>31.793339044550081</v>
      </c>
      <c r="U128" s="35">
        <v>92.438625440973681</v>
      </c>
      <c r="V128" s="35">
        <v>92.195247214075891</v>
      </c>
      <c r="W128" s="35">
        <v>53.613657622697048</v>
      </c>
      <c r="X128" s="35">
        <v>121.78956210732748</v>
      </c>
      <c r="Y128" s="35">
        <v>189.10684149697252</v>
      </c>
      <c r="Z128" s="35">
        <v>329.98878801669349</v>
      </c>
      <c r="AA128" s="35"/>
      <c r="AB128" s="35">
        <v>247.93923903905127</v>
      </c>
      <c r="AC128" s="35">
        <v>175.61187642793465</v>
      </c>
      <c r="AD128" s="35">
        <v>129.68016332768005</v>
      </c>
      <c r="AE128" s="35">
        <v>120.95404997899107</v>
      </c>
      <c r="AF128" s="35">
        <v>47.816401473064992</v>
      </c>
      <c r="AG128" s="35">
        <v>14.77147331152233</v>
      </c>
      <c r="AH128" s="35">
        <v>45.501353667948571</v>
      </c>
      <c r="AI128" s="35">
        <v>32.57528153476806</v>
      </c>
      <c r="AJ128" s="35">
        <v>30.804102102220511</v>
      </c>
      <c r="AK128" s="35">
        <v>74.820581991385325</v>
      </c>
      <c r="AL128" s="35">
        <v>148.90574850204914</v>
      </c>
      <c r="AM128" s="29">
        <v>285.5540938554239</v>
      </c>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row>
    <row r="129" spans="1:131">
      <c r="A129" s="7" t="s">
        <v>691</v>
      </c>
      <c r="B129" s="7"/>
      <c r="C129" s="35">
        <v>2761.29688524213</v>
      </c>
      <c r="D129" s="35">
        <v>4584.6408912905727</v>
      </c>
      <c r="E129" s="35">
        <v>916.9281782581146</v>
      </c>
      <c r="F129" s="35">
        <v>5501.5690695486874</v>
      </c>
      <c r="G129" s="35">
        <v>6615.1076680997558</v>
      </c>
      <c r="H129" s="35">
        <v>2829.6646337780139</v>
      </c>
      <c r="I129" s="35">
        <v>17453.3007684976</v>
      </c>
      <c r="J129" s="35">
        <v>83.143811777857579</v>
      </c>
      <c r="K129" s="35">
        <v>139.10904864871546</v>
      </c>
      <c r="L129" s="109">
        <v>0.42775791049079909</v>
      </c>
      <c r="M129" s="35">
        <v>26.232497603059596</v>
      </c>
      <c r="N129" s="35">
        <v>1.0675132461814707</v>
      </c>
      <c r="O129" s="35">
        <v>261.30879432912729</v>
      </c>
      <c r="P129" s="35">
        <v>190.81530386694016</v>
      </c>
      <c r="Q129" s="35">
        <v>154.57871702993987</v>
      </c>
      <c r="R129" s="35">
        <v>131.84327388772058</v>
      </c>
      <c r="S129" s="35">
        <v>38.524848951676304</v>
      </c>
      <c r="T129" s="35">
        <v>19.743030356173378</v>
      </c>
      <c r="U129" s="35">
        <v>9.9995165418732324</v>
      </c>
      <c r="V129" s="35">
        <v>9.4528570729384409</v>
      </c>
      <c r="W129" s="35">
        <v>20.278080716595184</v>
      </c>
      <c r="X129" s="35">
        <v>115.85171948692046</v>
      </c>
      <c r="Y129" s="35">
        <v>189.10684149697252</v>
      </c>
      <c r="Z129" s="35">
        <v>329.98878801669349</v>
      </c>
      <c r="AA129" s="35"/>
      <c r="AB129" s="35">
        <v>247.93923903905127</v>
      </c>
      <c r="AC129" s="35">
        <v>175.61187642793465</v>
      </c>
      <c r="AD129" s="35">
        <v>129.68016332768005</v>
      </c>
      <c r="AE129" s="35">
        <v>120.35357861506829</v>
      </c>
      <c r="AF129" s="35">
        <v>44.571721862445898</v>
      </c>
      <c r="AG129" s="35">
        <v>12.071783916377676</v>
      </c>
      <c r="AH129" s="35">
        <v>19.143648110097892</v>
      </c>
      <c r="AI129" s="35">
        <v>14.593051000425774</v>
      </c>
      <c r="AJ129" s="35">
        <v>18.447819599871327</v>
      </c>
      <c r="AK129" s="35">
        <v>72.93238923213373</v>
      </c>
      <c r="AL129" s="35">
        <v>148.90574850204914</v>
      </c>
      <c r="AM129" s="29">
        <v>285.5540938554239</v>
      </c>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row>
    <row r="130" spans="1:131">
      <c r="A130" s="7" t="s">
        <v>693</v>
      </c>
      <c r="B130" s="7"/>
      <c r="C130" s="35">
        <v>17.129475837534379</v>
      </c>
      <c r="D130" s="35">
        <v>80.823411921055197</v>
      </c>
      <c r="E130" s="35">
        <v>16.164682384211041</v>
      </c>
      <c r="F130" s="35">
        <v>96.98809430526623</v>
      </c>
      <c r="G130" s="35">
        <v>116.6188551379544</v>
      </c>
      <c r="H130" s="35">
        <v>16.514859994373126</v>
      </c>
      <c r="I130" s="35">
        <v>49599.632479847445</v>
      </c>
      <c r="J130" s="35">
        <v>279.92818994842855</v>
      </c>
      <c r="K130" s="35">
        <v>468.25609353315969</v>
      </c>
      <c r="L130" s="109">
        <v>0.1416139780727298</v>
      </c>
      <c r="M130" s="35">
        <v>0.16273245621266627</v>
      </c>
      <c r="N130" s="35">
        <v>5.6512848185938432E-3</v>
      </c>
      <c r="O130" s="35">
        <v>1.383336860352385</v>
      </c>
      <c r="P130" s="35">
        <v>1.0101529266788105</v>
      </c>
      <c r="Q130" s="35">
        <v>0.81832085920600528</v>
      </c>
      <c r="R130" s="35">
        <v>0.7164975541358467</v>
      </c>
      <c r="S130" s="35">
        <v>0.29478342689875486</v>
      </c>
      <c r="T130" s="35">
        <v>0.20729743241374735</v>
      </c>
      <c r="U130" s="35">
        <v>0.75608097656338036</v>
      </c>
      <c r="V130" s="35">
        <v>0.75577379322788829</v>
      </c>
      <c r="W130" s="35">
        <v>0.39167755249658676</v>
      </c>
      <c r="X130" s="35">
        <v>0.66395027671063966</v>
      </c>
      <c r="Y130" s="35">
        <v>1.0011085354367597</v>
      </c>
      <c r="Z130" s="35">
        <v>1.746920363466766</v>
      </c>
      <c r="AA130" s="35"/>
      <c r="AB130" s="35">
        <v>1.3125600666100863</v>
      </c>
      <c r="AC130" s="35">
        <v>0.9296678376328622</v>
      </c>
      <c r="AD130" s="35">
        <v>0.68651095516421046</v>
      </c>
      <c r="AE130" s="35">
        <v>0.642258731721146</v>
      </c>
      <c r="AF130" s="35">
        <v>0.26363197728002125</v>
      </c>
      <c r="AG130" s="35">
        <v>8.6932908599075431E-2</v>
      </c>
      <c r="AH130" s="35">
        <v>0.32615591201270239</v>
      </c>
      <c r="AI130" s="35">
        <v>0.23062898576519023</v>
      </c>
      <c r="AJ130" s="35">
        <v>0.20305047558674502</v>
      </c>
      <c r="AK130" s="35">
        <v>0.40220005675434817</v>
      </c>
      <c r="AL130" s="35">
        <v>0.78828885629390311</v>
      </c>
      <c r="AM130" s="29">
        <v>1.5116885165265215</v>
      </c>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row>
    <row r="131" spans="1:131">
      <c r="A131" s="7" t="s">
        <v>692</v>
      </c>
      <c r="B131" s="7"/>
      <c r="C131" s="35">
        <v>12.936640258004598</v>
      </c>
      <c r="D131" s="35">
        <v>80.823411921055197</v>
      </c>
      <c r="E131" s="35">
        <v>16.164682384211041</v>
      </c>
      <c r="F131" s="35">
        <v>96.98809430526623</v>
      </c>
      <c r="G131" s="35">
        <v>116.6188551379544</v>
      </c>
      <c r="H131" s="35">
        <v>12.711306617459375</v>
      </c>
      <c r="I131" s="35">
        <v>65675.143558887255</v>
      </c>
      <c r="J131" s="35">
        <v>375.94556610587205</v>
      </c>
      <c r="K131" s="35">
        <v>629.25575677765153</v>
      </c>
      <c r="L131" s="109">
        <v>0.10899872582716166</v>
      </c>
      <c r="M131" s="35">
        <v>0.1228996774088274</v>
      </c>
      <c r="N131" s="35">
        <v>4.4456861356574444E-3</v>
      </c>
      <c r="O131" s="35">
        <v>1.0882271374428292</v>
      </c>
      <c r="P131" s="35">
        <v>0.79465519880613422</v>
      </c>
      <c r="Q131" s="35">
        <v>0.64374700887870562</v>
      </c>
      <c r="R131" s="35">
        <v>0.559671083102533</v>
      </c>
      <c r="S131" s="35">
        <v>0.21241731342124989</v>
      </c>
      <c r="T131" s="35">
        <v>0.1410338482639257</v>
      </c>
      <c r="U131" s="35">
        <v>0.44400074428929626</v>
      </c>
      <c r="V131" s="35">
        <v>0.44320438050583277</v>
      </c>
      <c r="W131" s="35">
        <v>0.2471482986466014</v>
      </c>
      <c r="X131" s="35">
        <v>0.51144804841227354</v>
      </c>
      <c r="Y131" s="35">
        <v>0.78754026370005836</v>
      </c>
      <c r="Z131" s="35">
        <v>1.374246722516858</v>
      </c>
      <c r="AA131" s="35"/>
      <c r="AB131" s="35">
        <v>1.0325492835093026</v>
      </c>
      <c r="AC131" s="35">
        <v>0.73134013754405514</v>
      </c>
      <c r="AD131" s="35">
        <v>0.5400563470644334</v>
      </c>
      <c r="AE131" s="35">
        <v>0.50414624552332477</v>
      </c>
      <c r="AF131" s="35">
        <v>0.20145625977985221</v>
      </c>
      <c r="AG131" s="35">
        <v>6.3449525903427575E-2</v>
      </c>
      <c r="AH131" s="35">
        <v>0.20836728711941743</v>
      </c>
      <c r="AI131" s="35">
        <v>0.14853833895893892</v>
      </c>
      <c r="AJ131" s="35">
        <v>0.13713326509194795</v>
      </c>
      <c r="AK131" s="35">
        <v>0.312944427158729</v>
      </c>
      <c r="AL131" s="35">
        <v>0.62012178678176355</v>
      </c>
      <c r="AM131" s="29">
        <v>1.1891973055831087</v>
      </c>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row>
    <row r="132" spans="1:131">
      <c r="A132" s="7"/>
      <c r="B132" s="7"/>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row>
  </sheetData>
  <mergeCells count="3">
    <mergeCell ref="I6:N6"/>
    <mergeCell ref="O6:P6"/>
    <mergeCell ref="R6:T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sheetPr codeName="Sheet7"/>
  <dimension ref="A2:DB233"/>
  <sheetViews>
    <sheetView topLeftCell="A43" workbookViewId="0">
      <selection activeCell="D77" sqref="D77"/>
    </sheetView>
  </sheetViews>
  <sheetFormatPr defaultRowHeight="12.75"/>
  <cols>
    <col min="1" max="1" width="13" customWidth="1"/>
    <col min="2" max="2" width="56.28515625" customWidth="1"/>
    <col min="3" max="3" width="15" customWidth="1"/>
    <col min="4" max="4" width="17.28515625" customWidth="1"/>
    <col min="8" max="8" width="24.85546875" customWidth="1"/>
    <col min="9" max="9" width="9.85546875" customWidth="1"/>
    <col min="16" max="17" width="9.85546875" customWidth="1"/>
  </cols>
  <sheetData>
    <row r="2" spans="1:106">
      <c r="A2" t="s">
        <v>52</v>
      </c>
    </row>
    <row r="3" spans="1:106">
      <c r="A3" s="42" t="s">
        <v>388</v>
      </c>
      <c r="B3" s="42"/>
      <c r="D3">
        <v>4</v>
      </c>
      <c r="E3">
        <v>5</v>
      </c>
      <c r="F3">
        <v>6</v>
      </c>
      <c r="G3">
        <v>7</v>
      </c>
      <c r="H3">
        <v>8</v>
      </c>
      <c r="I3">
        <v>9</v>
      </c>
      <c r="J3">
        <v>10</v>
      </c>
      <c r="K3">
        <v>11</v>
      </c>
      <c r="L3">
        <v>12</v>
      </c>
      <c r="M3">
        <v>13</v>
      </c>
      <c r="N3">
        <v>14</v>
      </c>
      <c r="O3">
        <v>15</v>
      </c>
      <c r="P3">
        <v>16</v>
      </c>
      <c r="Q3">
        <v>17</v>
      </c>
    </row>
    <row r="4" spans="1:106" s="7" customFormat="1">
      <c r="B4" s="434" t="s">
        <v>3</v>
      </c>
      <c r="C4" s="435"/>
      <c r="D4" s="435"/>
      <c r="E4" s="435"/>
      <c r="F4" s="435"/>
      <c r="G4" s="435"/>
      <c r="H4" s="435"/>
      <c r="I4" s="436"/>
      <c r="J4" s="437" t="s">
        <v>4</v>
      </c>
      <c r="K4" s="438"/>
      <c r="L4" s="438"/>
      <c r="M4" s="438"/>
      <c r="N4" s="438"/>
      <c r="O4" s="439"/>
      <c r="P4" s="440" t="s">
        <v>5</v>
      </c>
      <c r="Q4" s="441"/>
      <c r="R4" s="16"/>
      <c r="S4" s="17"/>
      <c r="T4" s="17"/>
      <c r="U4" s="17"/>
      <c r="V4" s="17"/>
      <c r="W4" s="17"/>
      <c r="X4" s="17"/>
      <c r="Y4" s="18"/>
      <c r="Z4" s="19"/>
      <c r="AA4" s="17"/>
      <c r="AB4" s="17"/>
      <c r="AC4" s="17"/>
      <c r="AD4" s="17"/>
      <c r="AE4" s="17"/>
      <c r="AF4" s="20"/>
      <c r="AG4" s="20"/>
      <c r="AH4" s="20"/>
      <c r="AI4" s="20"/>
      <c r="AJ4" s="20"/>
      <c r="AK4" s="20"/>
      <c r="AL4" s="20"/>
      <c r="AM4" s="20"/>
      <c r="AN4" s="20"/>
      <c r="AO4" s="20"/>
      <c r="AP4" s="20"/>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row>
    <row r="5" spans="1:106" ht="38.25">
      <c r="A5" s="7"/>
      <c r="B5" s="21" t="s">
        <v>6</v>
      </c>
      <c r="C5" s="21" t="s">
        <v>7</v>
      </c>
      <c r="D5" s="21" t="s">
        <v>8</v>
      </c>
      <c r="E5" s="21" t="s">
        <v>9</v>
      </c>
      <c r="F5" s="21" t="s">
        <v>10</v>
      </c>
      <c r="G5" s="21" t="s">
        <v>11</v>
      </c>
      <c r="H5" s="21" t="s">
        <v>12</v>
      </c>
      <c r="I5" s="21" t="s">
        <v>13</v>
      </c>
      <c r="J5" s="21" t="s">
        <v>14</v>
      </c>
      <c r="K5" s="21" t="s">
        <v>15</v>
      </c>
      <c r="L5" s="21" t="s">
        <v>16</v>
      </c>
      <c r="M5" s="21" t="s">
        <v>17</v>
      </c>
      <c r="N5" s="21" t="s">
        <v>18</v>
      </c>
      <c r="O5" s="21" t="s">
        <v>19</v>
      </c>
      <c r="P5" s="22" t="s">
        <v>20</v>
      </c>
      <c r="Q5" s="21" t="s">
        <v>12</v>
      </c>
    </row>
    <row r="6" spans="1:106">
      <c r="A6" t="str">
        <f>Composite!A7</f>
        <v>HZ1CZ1</v>
      </c>
      <c r="B6" s="24" t="str">
        <f>LEFT(Composite!B7,FIND("HZ",Composite!B7)-4)</f>
        <v>HVAC Upgrade - Heat Pump Upgrade to 9.0 HSPF/14 SEER</v>
      </c>
      <c r="C6" s="24" t="str">
        <f>Composite!C7</f>
        <v>Heating Savings</v>
      </c>
      <c r="D6" s="44">
        <f>Composite!D7*VLOOKUP($A6,weighting!$A$7:$C$18,3,FALSE)</f>
        <v>65.181045390244577</v>
      </c>
      <c r="E6" s="24">
        <f>Composite!E7</f>
        <v>15</v>
      </c>
      <c r="F6" s="44">
        <f>Composite!F7*VLOOKUP($A6,weighting!$A$7:$C$18,3,FALSE)</f>
        <v>80.823411921055197</v>
      </c>
      <c r="G6" s="44">
        <f>Composite!G7*VLOOKUP($A6,weighting!$A$7:$C$18,3,FALSE)</f>
        <v>0</v>
      </c>
      <c r="H6" s="24" t="str">
        <f>Composite!H7</f>
        <v>R-All-HVAC-ASHP-All-All-E</v>
      </c>
      <c r="I6" s="44">
        <f>Composite!I7*VLOOKUP($A6,weighting!$A$7:$C$18,3,FALSE)</f>
        <v>0.45750420921540558</v>
      </c>
      <c r="J6" s="44">
        <f>Composite!J7*VLOOKUP($A6,weighting!$A$7:$C$18,3,FALSE)</f>
        <v>0</v>
      </c>
      <c r="K6" s="24">
        <f>Composite!K7</f>
        <v>0</v>
      </c>
      <c r="L6" s="44">
        <f>Composite!L7*VLOOKUP($A6,weighting!$A$7:$C$18,3,FALSE)</f>
        <v>0</v>
      </c>
      <c r="M6" s="24">
        <f>Composite!M7</f>
        <v>0</v>
      </c>
      <c r="N6" s="44">
        <f>Composite!N7*VLOOKUP($A6,weighting!$A$7:$C$18,3,FALSE)</f>
        <v>0</v>
      </c>
      <c r="O6" s="24">
        <f>Composite!O7</f>
        <v>0</v>
      </c>
      <c r="P6" s="44">
        <f>Composite!P7*VLOOKUP($A6,weighting!$A$7:$C$18,3,FALSE)</f>
        <v>0</v>
      </c>
      <c r="Q6" s="24"/>
    </row>
    <row r="7" spans="1:106">
      <c r="A7" t="str">
        <f>Composite!A8</f>
        <v>HZ1CZ2</v>
      </c>
      <c r="B7" s="24" t="str">
        <f>LEFT(Composite!B8,FIND("HZ",Composite!B8)-4)</f>
        <v>HVAC Upgrade - Heat Pump Upgrade to 9.0 HSPF/14 SEER</v>
      </c>
      <c r="C7" s="24" t="str">
        <f>Composite!C8</f>
        <v>Heating Savings</v>
      </c>
      <c r="D7" s="44">
        <f>Composite!D8*VLOOKUP($A7,weighting!$A$7:$C$18,3,FALSE)</f>
        <v>34.763224208130431</v>
      </c>
      <c r="E7" s="24">
        <f>Composite!E8</f>
        <v>15</v>
      </c>
      <c r="F7" s="44">
        <f>Composite!F8*VLOOKUP($A7,weighting!$A$7:$C$18,3,FALSE)</f>
        <v>43.105819691229428</v>
      </c>
      <c r="G7" s="44">
        <f>Composite!G8*VLOOKUP($A7,weighting!$A$7:$C$18,3,FALSE)</f>
        <v>0</v>
      </c>
      <c r="H7" s="24" t="str">
        <f>Composite!H8</f>
        <v>R-All-HVAC-ASHP-All-All-E</v>
      </c>
      <c r="I7" s="44">
        <f>Composite!I8*VLOOKUP($A7,weighting!$A$7:$C$18,3,FALSE)</f>
        <v>0.24400224491488293</v>
      </c>
      <c r="J7" s="44">
        <f>Composite!J8*VLOOKUP($A7,weighting!$A$7:$C$18,3,FALSE)</f>
        <v>0</v>
      </c>
      <c r="K7" s="24">
        <f>Composite!K8</f>
        <v>0</v>
      </c>
      <c r="L7" s="44">
        <f>Composite!L8*VLOOKUP($A7,weighting!$A$7:$C$18,3,FALSE)</f>
        <v>0</v>
      </c>
      <c r="M7" s="24">
        <f>Composite!M8</f>
        <v>0</v>
      </c>
      <c r="N7" s="44">
        <f>Composite!N8*VLOOKUP($A7,weighting!$A$7:$C$18,3,FALSE)</f>
        <v>0</v>
      </c>
      <c r="O7" s="24">
        <f>Composite!O8</f>
        <v>0</v>
      </c>
      <c r="P7" s="44">
        <f>Composite!P8*VLOOKUP($A7,weighting!$A$7:$C$18,3,FALSE)</f>
        <v>0</v>
      </c>
      <c r="Q7" s="44"/>
    </row>
    <row r="8" spans="1:106">
      <c r="A8" t="str">
        <f>Composite!A9</f>
        <v>HZ1CZ3</v>
      </c>
      <c r="B8" s="24" t="str">
        <f>LEFT(Composite!B9,FIND("HZ",Composite!B9)-4)</f>
        <v>HVAC Upgrade - Heat Pump Upgrade to 9.0 HSPF/14 SEER</v>
      </c>
      <c r="C8" s="24" t="str">
        <f>Composite!C9</f>
        <v>Heating Savings</v>
      </c>
      <c r="D8" s="44">
        <f>Composite!D9*VLOOKUP($A8,weighting!$A$7:$C$18,3,FALSE)</f>
        <v>30.417821182114132</v>
      </c>
      <c r="E8" s="24">
        <f>Composite!E9</f>
        <v>15</v>
      </c>
      <c r="F8" s="44">
        <f>Composite!F9*VLOOKUP($A8,weighting!$A$7:$C$18,3,FALSE)</f>
        <v>37.717592229825755</v>
      </c>
      <c r="G8" s="44">
        <f>Composite!G9*VLOOKUP($A8,weighting!$A$7:$C$18,3,FALSE)</f>
        <v>0</v>
      </c>
      <c r="H8" s="24" t="str">
        <f>Composite!H9</f>
        <v>R-All-HVAC-ASHP-All-All-E</v>
      </c>
      <c r="I8" s="44">
        <f>Composite!I9*VLOOKUP($A8,weighting!$A$7:$C$18,3,FALSE)</f>
        <v>0.21350196430052257</v>
      </c>
      <c r="J8" s="44">
        <f>Composite!J9*VLOOKUP($A8,weighting!$A$7:$C$18,3,FALSE)</f>
        <v>0</v>
      </c>
      <c r="K8" s="24">
        <f>Composite!K9</f>
        <v>0</v>
      </c>
      <c r="L8" s="44">
        <f>Composite!L9*VLOOKUP($A8,weighting!$A$7:$C$18,3,FALSE)</f>
        <v>0</v>
      </c>
      <c r="M8" s="24">
        <f>Composite!M9</f>
        <v>0</v>
      </c>
      <c r="N8" s="44">
        <f>Composite!N9*VLOOKUP($A8,weighting!$A$7:$C$18,3,FALSE)</f>
        <v>0</v>
      </c>
      <c r="O8" s="24">
        <f>Composite!O9</f>
        <v>0</v>
      </c>
      <c r="P8" s="44">
        <f>Composite!P9*VLOOKUP($A8,weighting!$A$7:$C$18,3,FALSE)</f>
        <v>0</v>
      </c>
      <c r="Q8" s="44"/>
    </row>
    <row r="9" spans="1:106">
      <c r="A9" t="str">
        <f>Composite!A10</f>
        <v>HZ2CZ1</v>
      </c>
      <c r="B9" s="24" t="str">
        <f>LEFT(Composite!B10,FIND("HZ",Composite!B10)-4)</f>
        <v>HVAC Upgrade - Heat Pump Upgrade to 9.0 HSPF/14 SEER</v>
      </c>
      <c r="C9" s="24" t="str">
        <f>Composite!C10</f>
        <v>Heating Savings</v>
      </c>
      <c r="D9" s="44">
        <f>Composite!D10*VLOOKUP($A9,weighting!$A$7:$C$18,3,FALSE)</f>
        <v>9.1297765328031435</v>
      </c>
      <c r="E9" s="24">
        <f>Composite!E10</f>
        <v>15</v>
      </c>
      <c r="F9" s="44">
        <f>Composite!F10*VLOOKUP($A9,weighting!$A$7:$C$18,3,FALSE)</f>
        <v>43.520298726722039</v>
      </c>
      <c r="G9" s="44">
        <f>Composite!G10*VLOOKUP($A9,weighting!$A$7:$C$18,3,FALSE)</f>
        <v>0</v>
      </c>
      <c r="H9" s="24" t="str">
        <f>Composite!H10</f>
        <v>R-All-HVAC-ASHP-All-All-E</v>
      </c>
      <c r="I9" s="44">
        <f>Composite!I10*VLOOKUP($A9,weighting!$A$7:$C$18,3,FALSE)</f>
        <v>0.1454014663551505</v>
      </c>
      <c r="J9" s="44">
        <f>Composite!J10*VLOOKUP($A9,weighting!$A$7:$C$18,3,FALSE)</f>
        <v>0</v>
      </c>
      <c r="K9" s="24">
        <f>Composite!K10</f>
        <v>0</v>
      </c>
      <c r="L9" s="44">
        <f>Composite!L10*VLOOKUP($A9,weighting!$A$7:$C$18,3,FALSE)</f>
        <v>0</v>
      </c>
      <c r="M9" s="24">
        <f>Composite!M10</f>
        <v>0</v>
      </c>
      <c r="N9" s="44">
        <f>Composite!N10*VLOOKUP($A9,weighting!$A$7:$C$18,3,FALSE)</f>
        <v>0</v>
      </c>
      <c r="O9" s="24">
        <f>Composite!O10</f>
        <v>0</v>
      </c>
      <c r="P9" s="44">
        <f>Composite!P10*VLOOKUP($A9,weighting!$A$7:$C$18,3,FALSE)</f>
        <v>0</v>
      </c>
      <c r="Q9" s="44"/>
      <c r="R9" s="41"/>
    </row>
    <row r="10" spans="1:106">
      <c r="A10" t="str">
        <f>Composite!A11</f>
        <v>HZ2CZ2</v>
      </c>
      <c r="B10" s="24" t="str">
        <f>LEFT(Composite!B11,FIND("HZ",Composite!B11)-4)</f>
        <v>HVAC Upgrade - Heat Pump Upgrade to 9.0 HSPF/14 SEER</v>
      </c>
      <c r="C10" s="24" t="str">
        <f>Composite!C11</f>
        <v>Heating Savings</v>
      </c>
      <c r="D10" s="44">
        <f>Composite!D11*VLOOKUP($A10,weighting!$A$7:$C$18,3,FALSE)</f>
        <v>7.3718692500894933</v>
      </c>
      <c r="E10" s="24">
        <f>Composite!E11</f>
        <v>15</v>
      </c>
      <c r="F10" s="44">
        <f>Composite!F11*VLOOKUP($A10,weighting!$A$7:$C$18,3,FALSE)</f>
        <v>35.140613878719648</v>
      </c>
      <c r="G10" s="44">
        <f>Composite!G11*VLOOKUP($A10,weighting!$A$7:$C$18,3,FALSE)</f>
        <v>0</v>
      </c>
      <c r="H10" s="24" t="str">
        <f>Composite!H11</f>
        <v>R-All-HVAC-ASHP-All-All-E</v>
      </c>
      <c r="I10" s="44">
        <f>Composite!I11*VLOOKUP($A10,weighting!$A$7:$C$18,3,FALSE)</f>
        <v>0.11740491072155007</v>
      </c>
      <c r="J10" s="44">
        <f>Composite!J11*VLOOKUP($A10,weighting!$A$7:$C$18,3,FALSE)</f>
        <v>0</v>
      </c>
      <c r="K10" s="24">
        <f>Composite!K11</f>
        <v>0</v>
      </c>
      <c r="L10" s="44">
        <f>Composite!L11*VLOOKUP($A10,weighting!$A$7:$C$18,3,FALSE)</f>
        <v>0</v>
      </c>
      <c r="M10" s="24">
        <f>Composite!M11</f>
        <v>0</v>
      </c>
      <c r="N10" s="44">
        <f>Composite!N11*VLOOKUP($A10,weighting!$A$7:$C$18,3,FALSE)</f>
        <v>0</v>
      </c>
      <c r="O10" s="24">
        <f>Composite!O11</f>
        <v>0</v>
      </c>
      <c r="P10" s="44">
        <f>Composite!P11*VLOOKUP($A10,weighting!$A$7:$C$18,3,FALSE)</f>
        <v>0</v>
      </c>
      <c r="Q10" s="44"/>
      <c r="R10" s="41"/>
    </row>
    <row r="11" spans="1:106">
      <c r="A11" t="str">
        <f>Composite!A12</f>
        <v>HZ2CZ3</v>
      </c>
      <c r="B11" s="24" t="str">
        <f>LEFT(Composite!B12,FIND("HZ",Composite!B12)-4)</f>
        <v>HVAC Upgrade - Heat Pump Upgrade to 9.0 HSPF/14 SEER</v>
      </c>
      <c r="C11" s="24" t="str">
        <f>Composite!C12</f>
        <v>Heating Savings</v>
      </c>
      <c r="D11" s="44">
        <f>Composite!D12*VLOOKUP($A11,weighting!$A$7:$C$18,3,FALSE)</f>
        <v>6.6346823250805436</v>
      </c>
      <c r="E11" s="24">
        <f>Composite!E12</f>
        <v>15</v>
      </c>
      <c r="F11" s="44">
        <f>Composite!F12*VLOOKUP($A11,weighting!$A$7:$C$18,3,FALSE)</f>
        <v>31.626552490847683</v>
      </c>
      <c r="G11" s="44">
        <f>Composite!G12*VLOOKUP($A11,weighting!$A$7:$C$18,3,FALSE)</f>
        <v>0</v>
      </c>
      <c r="H11" s="24" t="str">
        <f>Composite!H12</f>
        <v>R-All-HVAC-ASHP-All-All-E</v>
      </c>
      <c r="I11" s="44">
        <f>Composite!I12*VLOOKUP($A11,weighting!$A$7:$C$18,3,FALSE)</f>
        <v>0.10566441964939505</v>
      </c>
      <c r="J11" s="44">
        <f>Composite!J12*VLOOKUP($A11,weighting!$A$7:$C$18,3,FALSE)</f>
        <v>0</v>
      </c>
      <c r="K11" s="24">
        <f>Composite!K12</f>
        <v>0</v>
      </c>
      <c r="L11" s="44">
        <f>Composite!L12*VLOOKUP($A11,weighting!$A$7:$C$18,3,FALSE)</f>
        <v>0</v>
      </c>
      <c r="M11" s="24">
        <f>Composite!M12</f>
        <v>0</v>
      </c>
      <c r="N11" s="44">
        <f>Composite!N12*VLOOKUP($A11,weighting!$A$7:$C$18,3,FALSE)</f>
        <v>0</v>
      </c>
      <c r="O11" s="24">
        <f>Composite!O12</f>
        <v>0</v>
      </c>
      <c r="P11" s="44">
        <f>Composite!P12*VLOOKUP($A11,weighting!$A$7:$C$18,3,FALSE)</f>
        <v>0</v>
      </c>
      <c r="Q11" s="44"/>
      <c r="R11" s="41"/>
    </row>
    <row r="12" spans="1:106">
      <c r="A12" t="str">
        <f>Composite!A13</f>
        <v>HZ3CZ1</v>
      </c>
      <c r="B12" s="24" t="str">
        <f>LEFT(Composite!B13,FIND("HZ",Composite!B13)-4)</f>
        <v>HVAC Upgrade - Heat Pump Upgrade to 9.0 HSPF/14 SEER</v>
      </c>
      <c r="C12" s="24" t="str">
        <f>Composite!C13</f>
        <v>Heating Savings</v>
      </c>
      <c r="D12" s="44">
        <f>Composite!D13*VLOOKUP($A12,weighting!$A$7:$C$18,3,FALSE)</f>
        <v>2.6844817825551321</v>
      </c>
      <c r="E12" s="24">
        <f>Composite!E13</f>
        <v>15</v>
      </c>
      <c r="F12" s="44">
        <f>Composite!F13*VLOOKUP($A12,weighting!$A$7:$C$18,3,FALSE)</f>
        <v>37.303113194333164</v>
      </c>
      <c r="G12" s="44">
        <f>Composite!G13*VLOOKUP($A12,weighting!$A$7:$C$18,3,FALSE)</f>
        <v>0</v>
      </c>
      <c r="H12" s="24" t="str">
        <f>Composite!H13</f>
        <v>R-All-HVAC-ASHP-All-All-E</v>
      </c>
      <c r="I12" s="44">
        <f>Composite!I13*VLOOKUP($A12,weighting!$A$7:$C$18,3,FALSE)</f>
        <v>4.2753246608475487E-2</v>
      </c>
      <c r="J12" s="44">
        <f>Composite!J13*VLOOKUP($A12,weighting!$A$7:$C$18,3,FALSE)</f>
        <v>0</v>
      </c>
      <c r="K12" s="24">
        <f>Composite!K13</f>
        <v>0</v>
      </c>
      <c r="L12" s="44">
        <f>Composite!L13*VLOOKUP($A12,weighting!$A$7:$C$18,3,FALSE)</f>
        <v>0</v>
      </c>
      <c r="M12" s="24">
        <f>Composite!M13</f>
        <v>0</v>
      </c>
      <c r="N12" s="44">
        <f>Composite!N13*VLOOKUP($A12,weighting!$A$7:$C$18,3,FALSE)</f>
        <v>0</v>
      </c>
      <c r="O12" s="24">
        <f>Composite!O13</f>
        <v>0</v>
      </c>
      <c r="P12" s="44">
        <f>Composite!P13*VLOOKUP($A12,weighting!$A$7:$C$18,3,FALSE)</f>
        <v>0</v>
      </c>
      <c r="Q12" s="44"/>
      <c r="R12" s="41"/>
    </row>
    <row r="13" spans="1:106">
      <c r="A13" t="str">
        <f>Composite!A14</f>
        <v>HZ3CZ2</v>
      </c>
      <c r="B13" s="24" t="str">
        <f>LEFT(Composite!B14,FIND("HZ",Composite!B14)-4)</f>
        <v>HVAC Upgrade - Heat Pump Upgrade to 9.0 HSPF/14 SEER</v>
      </c>
      <c r="C13" s="24" t="str">
        <f>Composite!C14</f>
        <v>Heating Savings</v>
      </c>
      <c r="D13" s="44">
        <f>Composite!D14*VLOOKUP($A13,weighting!$A$7:$C$18,3,FALSE)</f>
        <v>0.75865789506992864</v>
      </c>
      <c r="E13" s="24">
        <f>Composite!E14</f>
        <v>15</v>
      </c>
      <c r="F13" s="44">
        <f>Composite!F14*VLOOKUP($A13,weighting!$A$7:$C$18,3,FALSE)</f>
        <v>10.542184163615895</v>
      </c>
      <c r="G13" s="44">
        <f>Composite!G14*VLOOKUP($A13,weighting!$A$7:$C$18,3,FALSE)</f>
        <v>0</v>
      </c>
      <c r="H13" s="24" t="str">
        <f>Composite!H14</f>
        <v>R-All-HVAC-ASHP-All-All-E</v>
      </c>
      <c r="I13" s="44">
        <f>Composite!I14*VLOOKUP($A13,weighting!$A$7:$C$18,3,FALSE)</f>
        <v>1.2082439258916985E-2</v>
      </c>
      <c r="J13" s="44">
        <f>Composite!J14*VLOOKUP($A13,weighting!$A$7:$C$18,3,FALSE)</f>
        <v>0</v>
      </c>
      <c r="K13" s="24">
        <f>Composite!K14</f>
        <v>0</v>
      </c>
      <c r="L13" s="44">
        <f>Composite!L14*VLOOKUP($A13,weighting!$A$7:$C$18,3,FALSE)</f>
        <v>0</v>
      </c>
      <c r="M13" s="24">
        <f>Composite!M14</f>
        <v>0</v>
      </c>
      <c r="N13" s="44">
        <f>Composite!N14*VLOOKUP($A13,weighting!$A$7:$C$18,3,FALSE)</f>
        <v>0</v>
      </c>
      <c r="O13" s="24">
        <f>Composite!O14</f>
        <v>0</v>
      </c>
      <c r="P13" s="44">
        <f>Composite!P14*VLOOKUP($A13,weighting!$A$7:$C$18,3,FALSE)</f>
        <v>0</v>
      </c>
      <c r="Q13" s="44"/>
      <c r="R13" s="41"/>
    </row>
    <row r="14" spans="1:106">
      <c r="A14" t="str">
        <f>Composite!A15</f>
        <v>HZ3CZ3</v>
      </c>
      <c r="B14" s="24" t="str">
        <f>LEFT(Composite!B15,FIND("HZ",Composite!B15)-4)</f>
        <v>HVAC Upgrade - Heat Pump Upgrade to 9.0 HSPF/14 SEER</v>
      </c>
      <c r="C14" s="24" t="str">
        <f>Composite!C15</f>
        <v>Heating Savings</v>
      </c>
      <c r="D14" s="44">
        <f>Composite!D15*VLOOKUP($A14,weighting!$A$7:$C$18,3,FALSE)</f>
        <v>0.25288596502330957</v>
      </c>
      <c r="E14" s="24">
        <f>Composite!E15</f>
        <v>15</v>
      </c>
      <c r="F14" s="44">
        <f>Composite!F15*VLOOKUP($A14,weighting!$A$7:$C$18,3,FALSE)</f>
        <v>3.5140613878719651</v>
      </c>
      <c r="G14" s="44">
        <f>Composite!G15*VLOOKUP($A14,weighting!$A$7:$C$18,3,FALSE)</f>
        <v>0</v>
      </c>
      <c r="H14" s="24" t="str">
        <f>Composite!H15</f>
        <v>R-All-HVAC-ASHP-All-All-E</v>
      </c>
      <c r="I14" s="44">
        <f>Composite!I15*VLOOKUP($A14,weighting!$A$7:$C$18,3,FALSE)</f>
        <v>4.0274797529723282E-3</v>
      </c>
      <c r="J14" s="44">
        <f>Composite!J15*VLOOKUP($A14,weighting!$A$7:$C$18,3,FALSE)</f>
        <v>0</v>
      </c>
      <c r="K14" s="24">
        <f>Composite!K15</f>
        <v>0</v>
      </c>
      <c r="L14" s="44">
        <f>Composite!L15*VLOOKUP($A14,weighting!$A$7:$C$18,3,FALSE)</f>
        <v>0</v>
      </c>
      <c r="M14" s="24">
        <f>Composite!M15</f>
        <v>0</v>
      </c>
      <c r="N14" s="44">
        <f>Composite!N15*VLOOKUP($A14,weighting!$A$7:$C$18,3,FALSE)</f>
        <v>0</v>
      </c>
      <c r="O14" s="24">
        <f>Composite!O15</f>
        <v>0</v>
      </c>
      <c r="P14" s="44">
        <f>Composite!P15*VLOOKUP($A14,weighting!$A$7:$C$18,3,FALSE)</f>
        <v>0</v>
      </c>
      <c r="Q14" s="44"/>
      <c r="R14" s="41"/>
    </row>
    <row r="15" spans="1:106">
      <c r="A15" t="str">
        <f>Composite!A16</f>
        <v>HZ1CZ1</v>
      </c>
      <c r="B15" s="24" t="str">
        <f>LEFT(Composite!B16,FIND("HZ",Composite!B16)-4)</f>
        <v>HVAC Conversion - FAF to ASHP 8.5 HSPF/14SEER</v>
      </c>
      <c r="C15" s="24" t="str">
        <f>Composite!C16</f>
        <v>Heating Savings</v>
      </c>
      <c r="D15" s="44">
        <f>Composite!D16*VLOOKUP($A15,weighting!$A$7:$C$18,3,FALSE)</f>
        <v>2836.8798112621266</v>
      </c>
      <c r="E15" s="24">
        <f>Composite!E16</f>
        <v>15</v>
      </c>
      <c r="F15" s="44">
        <f>Composite!F16*VLOOKUP($A15,weighting!$A$7:$C$18,3,FALSE)</f>
        <v>4584.6408912905727</v>
      </c>
      <c r="G15" s="44">
        <f>Composite!G16*VLOOKUP($A15,weighting!$A$7:$C$18,3,FALSE)</f>
        <v>0</v>
      </c>
      <c r="H15" s="24" t="str">
        <f>Composite!H16</f>
        <v>R-All-HVAC-ASHP-All-All-E</v>
      </c>
      <c r="I15" s="44">
        <f>Composite!I16*VLOOKUP($A15,weighting!$A$7:$C$18,3,FALSE)</f>
        <v>19.658717303869476</v>
      </c>
      <c r="J15" s="44">
        <f>Composite!J16*VLOOKUP($A15,weighting!$A$7:$C$18,3,FALSE)</f>
        <v>0</v>
      </c>
      <c r="K15" s="24">
        <f>Composite!K16</f>
        <v>0</v>
      </c>
      <c r="L15" s="44">
        <f>Composite!L16*VLOOKUP($A15,weighting!$A$7:$C$18,3,FALSE)</f>
        <v>0</v>
      </c>
      <c r="M15" s="24">
        <f>Composite!M16</f>
        <v>0</v>
      </c>
      <c r="N15" s="44">
        <f>Composite!N16*VLOOKUP($A15,weighting!$A$7:$C$18,3,FALSE)</f>
        <v>0</v>
      </c>
      <c r="O15" s="24">
        <f>Composite!O16</f>
        <v>0</v>
      </c>
      <c r="P15" s="44">
        <f>Composite!P16*VLOOKUP($A15,weighting!$A$7:$C$18,3,FALSE)</f>
        <v>0</v>
      </c>
      <c r="Q15" s="44"/>
      <c r="R15" s="41"/>
    </row>
    <row r="16" spans="1:106">
      <c r="A16" t="str">
        <f>Composite!A17</f>
        <v>HZ1CZ2</v>
      </c>
      <c r="B16" s="24" t="str">
        <f>LEFT(Composite!B17,FIND("HZ",Composite!B17)-4)</f>
        <v>HVAC Conversion - FAF to ASHP 8.5 HSPF/14SEER</v>
      </c>
      <c r="C16" s="24" t="str">
        <f>Composite!C17</f>
        <v>Heating Savings</v>
      </c>
      <c r="D16" s="44">
        <f>Composite!D17*VLOOKUP($A16,weighting!$A$7:$C$18,3,FALSE)</f>
        <v>1513.0025660064673</v>
      </c>
      <c r="E16" s="24">
        <f>Composite!E17</f>
        <v>15</v>
      </c>
      <c r="F16" s="44">
        <f>Composite!F17*VLOOKUP($A16,weighting!$A$7:$C$18,3,FALSE)</f>
        <v>2234.3347273549798</v>
      </c>
      <c r="G16" s="44">
        <f>Composite!G17*VLOOKUP($A16,weighting!$A$7:$C$18,3,FALSE)</f>
        <v>0</v>
      </c>
      <c r="H16" s="24" t="str">
        <f>Composite!H17</f>
        <v>R-All-HVAC-ASHP-All-All-E</v>
      </c>
      <c r="I16" s="44">
        <f>Composite!I17*VLOOKUP($A16,weighting!$A$7:$C$18,3,FALSE)</f>
        <v>10.484649228730385</v>
      </c>
      <c r="J16" s="44">
        <f>Composite!J17*VLOOKUP($A16,weighting!$A$7:$C$18,3,FALSE)</f>
        <v>0</v>
      </c>
      <c r="K16" s="24">
        <f>Composite!K17</f>
        <v>0</v>
      </c>
      <c r="L16" s="44">
        <f>Composite!L17*VLOOKUP($A16,weighting!$A$7:$C$18,3,FALSE)</f>
        <v>0</v>
      </c>
      <c r="M16" s="24">
        <f>Composite!M17</f>
        <v>0</v>
      </c>
      <c r="N16" s="44">
        <f>Composite!N17*VLOOKUP($A16,weighting!$A$7:$C$18,3,FALSE)</f>
        <v>0</v>
      </c>
      <c r="O16" s="24">
        <f>Composite!O17</f>
        <v>0</v>
      </c>
      <c r="P16" s="44">
        <f>Composite!P17*VLOOKUP($A16,weighting!$A$7:$C$18,3,FALSE)</f>
        <v>0</v>
      </c>
      <c r="Q16" s="44"/>
      <c r="R16" s="41"/>
    </row>
    <row r="17" spans="1:18">
      <c r="A17" t="str">
        <f>Composite!A18</f>
        <v>HZ1CZ3</v>
      </c>
      <c r="B17" s="24" t="str">
        <f>LEFT(Composite!B18,FIND("HZ",Composite!B18)-4)</f>
        <v>HVAC Conversion - FAF to ASHP 8.5 HSPF/14SEER</v>
      </c>
      <c r="C17" s="24" t="str">
        <f>Composite!C18</f>
        <v>Heating Savings</v>
      </c>
      <c r="D17" s="44">
        <f>Composite!D18*VLOOKUP($A17,weighting!$A$7:$C$18,3,FALSE)</f>
        <v>1323.8772452556589</v>
      </c>
      <c r="E17" s="24">
        <f>Composite!E18</f>
        <v>15</v>
      </c>
      <c r="F17" s="44">
        <f>Composite!F18*VLOOKUP($A17,weighting!$A$7:$C$18,3,FALSE)</f>
        <v>1906.824078901506</v>
      </c>
      <c r="G17" s="44">
        <f>Composite!G18*VLOOKUP($A17,weighting!$A$7:$C$18,3,FALSE)</f>
        <v>0</v>
      </c>
      <c r="H17" s="24" t="str">
        <f>Composite!H18</f>
        <v>R-All-HVAC-ASHP-All-All-E</v>
      </c>
      <c r="I17" s="44">
        <f>Composite!I18*VLOOKUP($A17,weighting!$A$7:$C$18,3,FALSE)</f>
        <v>9.174068075139088</v>
      </c>
      <c r="J17" s="44">
        <f>Composite!J18*VLOOKUP($A17,weighting!$A$7:$C$18,3,FALSE)</f>
        <v>0</v>
      </c>
      <c r="K17" s="24">
        <f>Composite!K18</f>
        <v>0</v>
      </c>
      <c r="L17" s="44">
        <f>Composite!L18*VLOOKUP($A17,weighting!$A$7:$C$18,3,FALSE)</f>
        <v>0</v>
      </c>
      <c r="M17" s="24">
        <f>Composite!M18</f>
        <v>0</v>
      </c>
      <c r="N17" s="44">
        <f>Composite!N18*VLOOKUP($A17,weighting!$A$7:$C$18,3,FALSE)</f>
        <v>0</v>
      </c>
      <c r="O17" s="24">
        <f>Composite!O18</f>
        <v>0</v>
      </c>
      <c r="P17" s="44">
        <f>Composite!P18*VLOOKUP($A17,weighting!$A$7:$C$18,3,FALSE)</f>
        <v>0</v>
      </c>
      <c r="Q17" s="44"/>
      <c r="R17" s="41"/>
    </row>
    <row r="18" spans="1:18">
      <c r="A18" t="str">
        <f>Composite!A19</f>
        <v>HZ2CZ1</v>
      </c>
      <c r="B18" s="24" t="str">
        <f>LEFT(Composite!B19,FIND("HZ",Composite!B19)-4)</f>
        <v>HVAC Conversion - FAF to ASHP 8.5 HSPF/14SEER</v>
      </c>
      <c r="C18" s="24" t="str">
        <f>Composite!C19</f>
        <v>Heating Savings</v>
      </c>
      <c r="D18" s="44">
        <f>Composite!D19*VLOOKUP($A18,weighting!$A$7:$C$18,3,FALSE)</f>
        <v>1431.9263772222221</v>
      </c>
      <c r="E18" s="24">
        <f>Composite!E19</f>
        <v>15</v>
      </c>
      <c r="F18" s="44">
        <f>Composite!F19*VLOOKUP($A18,weighting!$A$7:$C$18,3,FALSE)</f>
        <v>2482.7102017303691</v>
      </c>
      <c r="G18" s="44">
        <f>Composite!G19*VLOOKUP($A18,weighting!$A$7:$C$18,3,FALSE)</f>
        <v>0</v>
      </c>
      <c r="H18" s="24" t="str">
        <f>Composite!H19</f>
        <v>R-All-HVAC-ASHP-All-All-E</v>
      </c>
      <c r="I18" s="44">
        <f>Composite!I19*VLOOKUP($A18,weighting!$A$7:$C$18,3,FALSE)</f>
        <v>22.804960692373481</v>
      </c>
      <c r="J18" s="44">
        <f>Composite!J19*VLOOKUP($A18,weighting!$A$7:$C$18,3,FALSE)</f>
        <v>0</v>
      </c>
      <c r="K18" s="24">
        <f>Composite!K19</f>
        <v>0</v>
      </c>
      <c r="L18" s="44">
        <f>Composite!L19*VLOOKUP($A18,weighting!$A$7:$C$18,3,FALSE)</f>
        <v>0</v>
      </c>
      <c r="M18" s="24">
        <f>Composite!M19</f>
        <v>0</v>
      </c>
      <c r="N18" s="44">
        <f>Composite!N19*VLOOKUP($A18,weighting!$A$7:$C$18,3,FALSE)</f>
        <v>0</v>
      </c>
      <c r="O18" s="24">
        <f>Composite!O19</f>
        <v>0</v>
      </c>
      <c r="P18" s="44">
        <f>Composite!P19*VLOOKUP($A18,weighting!$A$7:$C$18,3,FALSE)</f>
        <v>0</v>
      </c>
      <c r="Q18" s="44"/>
      <c r="R18" s="41"/>
    </row>
    <row r="19" spans="1:18">
      <c r="A19" t="str">
        <f>Composite!A20</f>
        <v>HZ2CZ2</v>
      </c>
      <c r="B19" s="24" t="str">
        <f>LEFT(Composite!B20,FIND("HZ",Composite!B20)-4)</f>
        <v>HVAC Conversion - FAF to ASHP 8.5 HSPF/14SEER</v>
      </c>
      <c r="C19" s="24" t="str">
        <f>Composite!C20</f>
        <v>Heating Savings</v>
      </c>
      <c r="D19" s="44">
        <f>Composite!D20*VLOOKUP($A19,weighting!$A$7:$C$18,3,FALSE)</f>
        <v>1156.2138449620425</v>
      </c>
      <c r="E19" s="24">
        <f>Composite!E20</f>
        <v>15</v>
      </c>
      <c r="F19" s="44">
        <f>Composite!F20*VLOOKUP($A19,weighting!$A$7:$C$18,3,FALSE)</f>
        <v>1831.5942385295925</v>
      </c>
      <c r="G19" s="44">
        <f>Composite!G20*VLOOKUP($A19,weighting!$A$7:$C$18,3,FALSE)</f>
        <v>0</v>
      </c>
      <c r="H19" s="24" t="str">
        <f>Composite!H20</f>
        <v>R-All-HVAC-ASHP-All-All-E</v>
      </c>
      <c r="I19" s="44">
        <f>Composite!I20*VLOOKUP($A19,weighting!$A$7:$C$18,3,FALSE)</f>
        <v>18.413943416202187</v>
      </c>
      <c r="J19" s="44">
        <f>Composite!J20*VLOOKUP($A19,weighting!$A$7:$C$18,3,FALSE)</f>
        <v>0</v>
      </c>
      <c r="K19" s="24">
        <f>Composite!K20</f>
        <v>0</v>
      </c>
      <c r="L19" s="44">
        <f>Composite!L20*VLOOKUP($A19,weighting!$A$7:$C$18,3,FALSE)</f>
        <v>0</v>
      </c>
      <c r="M19" s="24">
        <f>Composite!M20</f>
        <v>0</v>
      </c>
      <c r="N19" s="44">
        <f>Composite!N20*VLOOKUP($A19,weighting!$A$7:$C$18,3,FALSE)</f>
        <v>0</v>
      </c>
      <c r="O19" s="24">
        <f>Composite!O20</f>
        <v>0</v>
      </c>
      <c r="P19" s="44">
        <f>Composite!P20*VLOOKUP($A19,weighting!$A$7:$C$18,3,FALSE)</f>
        <v>0</v>
      </c>
      <c r="Q19" s="44"/>
      <c r="R19" s="41"/>
    </row>
    <row r="20" spans="1:18">
      <c r="A20" t="str">
        <f>Composite!A21</f>
        <v>HZ2CZ3</v>
      </c>
      <c r="B20" s="24" t="str">
        <f>LEFT(Composite!B21,FIND("HZ",Composite!B21)-4)</f>
        <v>HVAC Conversion - FAF to ASHP 8.5 HSPF/14SEER</v>
      </c>
      <c r="C20" s="24" t="str">
        <f>Composite!C21</f>
        <v>Heating Savings</v>
      </c>
      <c r="D20" s="44">
        <f>Composite!D21*VLOOKUP($A20,weighting!$A$7:$C$18,3,FALSE)</f>
        <v>1040.5924604658383</v>
      </c>
      <c r="E20" s="24">
        <f>Composite!E21</f>
        <v>15</v>
      </c>
      <c r="F20" s="44">
        <f>Composite!F21*VLOOKUP($A20,weighting!$A$7:$C$18,3,FALSE)</f>
        <v>1607.7002126562704</v>
      </c>
      <c r="G20" s="44">
        <f>Composite!G21*VLOOKUP($A20,weighting!$A$7:$C$18,3,FALSE)</f>
        <v>0</v>
      </c>
      <c r="H20" s="24" t="str">
        <f>Composite!H21</f>
        <v>R-All-HVAC-ASHP-All-All-E</v>
      </c>
      <c r="I20" s="44">
        <f>Composite!I21*VLOOKUP($A20,weighting!$A$7:$C$18,3,FALSE)</f>
        <v>16.572549074581968</v>
      </c>
      <c r="J20" s="44">
        <f>Composite!J21*VLOOKUP($A20,weighting!$A$7:$C$18,3,FALSE)</f>
        <v>0</v>
      </c>
      <c r="K20" s="24">
        <f>Composite!K21</f>
        <v>0</v>
      </c>
      <c r="L20" s="44">
        <f>Composite!L21*VLOOKUP($A20,weighting!$A$7:$C$18,3,FALSE)</f>
        <v>0</v>
      </c>
      <c r="M20" s="24">
        <f>Composite!M21</f>
        <v>0</v>
      </c>
      <c r="N20" s="44">
        <f>Composite!N21*VLOOKUP($A20,weighting!$A$7:$C$18,3,FALSE)</f>
        <v>0</v>
      </c>
      <c r="O20" s="24">
        <f>Composite!O21</f>
        <v>0</v>
      </c>
      <c r="P20" s="44">
        <f>Composite!P21*VLOOKUP($A20,weighting!$A$7:$C$18,3,FALSE)</f>
        <v>0</v>
      </c>
      <c r="Q20" s="44"/>
      <c r="R20" s="41"/>
    </row>
    <row r="21" spans="1:18">
      <c r="A21" t="str">
        <f>Composite!A22</f>
        <v>HZ3CZ1</v>
      </c>
      <c r="B21" s="24" t="str">
        <f>LEFT(Composite!B22,FIND("HZ",Composite!B22)-4)</f>
        <v>HVAC Conversion - FAF to ASHP 8.5 HSPF/14SEER</v>
      </c>
      <c r="C21" s="24" t="str">
        <f>Composite!C22</f>
        <v>Heating Savings</v>
      </c>
      <c r="D21" s="44">
        <f>Composite!D22*VLOOKUP($A21,weighting!$A$7:$C$18,3,FALSE)</f>
        <v>1628.0888804651304</v>
      </c>
      <c r="E21" s="24">
        <f>Composite!E22</f>
        <v>15</v>
      </c>
      <c r="F21" s="44">
        <f>Composite!F22*VLOOKUP($A21,weighting!$A$7:$C$18,3,FALSE)</f>
        <v>2119.9966345840476</v>
      </c>
      <c r="G21" s="44">
        <f>Composite!G22*VLOOKUP($A21,weighting!$A$7:$C$18,3,FALSE)</f>
        <v>0</v>
      </c>
      <c r="H21" s="24" t="str">
        <f>Composite!H22</f>
        <v>R-All-HVAC-ASHP-All-All-E</v>
      </c>
      <c r="I21" s="44">
        <f>Composite!I22*VLOOKUP($A21,weighting!$A$7:$C$18,3,FALSE)</f>
        <v>25.929058583809894</v>
      </c>
      <c r="J21" s="44">
        <f>Composite!J22*VLOOKUP($A21,weighting!$A$7:$C$18,3,FALSE)</f>
        <v>0</v>
      </c>
      <c r="K21" s="24">
        <f>Composite!K22</f>
        <v>0</v>
      </c>
      <c r="L21" s="44">
        <f>Composite!L22*VLOOKUP($A21,weighting!$A$7:$C$18,3,FALSE)</f>
        <v>0</v>
      </c>
      <c r="M21" s="24">
        <f>Composite!M22</f>
        <v>0</v>
      </c>
      <c r="N21" s="44">
        <f>Composite!N22*VLOOKUP($A21,weighting!$A$7:$C$18,3,FALSE)</f>
        <v>0</v>
      </c>
      <c r="O21" s="24">
        <f>Composite!O22</f>
        <v>0</v>
      </c>
      <c r="P21" s="44">
        <f>Composite!P22*VLOOKUP($A21,weighting!$A$7:$C$18,3,FALSE)</f>
        <v>0</v>
      </c>
      <c r="Q21" s="44"/>
      <c r="R21" s="41"/>
    </row>
    <row r="22" spans="1:18">
      <c r="A22" t="str">
        <f>Composite!A23</f>
        <v>HZ3CZ2</v>
      </c>
      <c r="B22" s="24" t="str">
        <f>LEFT(Composite!B23,FIND("HZ",Composite!B23)-4)</f>
        <v>HVAC Conversion - FAF to ASHP 8.5 HSPF/14SEER</v>
      </c>
      <c r="C22" s="24" t="str">
        <f>Composite!C23</f>
        <v>Heating Savings</v>
      </c>
      <c r="D22" s="44">
        <f>Composite!D23*VLOOKUP($A22,weighting!$A$7:$C$18,3,FALSE)</f>
        <v>460.11207491405855</v>
      </c>
      <c r="E22" s="24">
        <f>Composite!E23</f>
        <v>15</v>
      </c>
      <c r="F22" s="44">
        <f>Composite!F23*VLOOKUP($A22,weighting!$A$7:$C$18,3,FALSE)</f>
        <v>547.45114451642655</v>
      </c>
      <c r="G22" s="44">
        <f>Composite!G23*VLOOKUP($A22,weighting!$A$7:$C$18,3,FALSE)</f>
        <v>0</v>
      </c>
      <c r="H22" s="24" t="str">
        <f>Composite!H23</f>
        <v>R-All-HVAC-ASHP-All-All-E</v>
      </c>
      <c r="I22" s="44">
        <f>Composite!I23*VLOOKUP($A22,weighting!$A$7:$C$18,3,FALSE)</f>
        <v>7.3277774258593187</v>
      </c>
      <c r="J22" s="44">
        <f>Composite!J23*VLOOKUP($A22,weighting!$A$7:$C$18,3,FALSE)</f>
        <v>0</v>
      </c>
      <c r="K22" s="24">
        <f>Composite!K23</f>
        <v>0</v>
      </c>
      <c r="L22" s="44">
        <f>Composite!L23*VLOOKUP($A22,weighting!$A$7:$C$18,3,FALSE)</f>
        <v>0</v>
      </c>
      <c r="M22" s="24">
        <f>Composite!M23</f>
        <v>0</v>
      </c>
      <c r="N22" s="44">
        <f>Composite!N23*VLOOKUP($A22,weighting!$A$7:$C$18,3,FALSE)</f>
        <v>0</v>
      </c>
      <c r="O22" s="24">
        <f>Composite!O23</f>
        <v>0</v>
      </c>
      <c r="P22" s="44">
        <f>Composite!P23*VLOOKUP($A22,weighting!$A$7:$C$18,3,FALSE)</f>
        <v>0</v>
      </c>
      <c r="Q22" s="44"/>
      <c r="R22" s="41"/>
    </row>
    <row r="23" spans="1:18">
      <c r="A23" t="str">
        <f>Composite!A24</f>
        <v>HZ3CZ3</v>
      </c>
      <c r="B23" s="24" t="str">
        <f>LEFT(Composite!B24,FIND("HZ",Composite!B24)-4)</f>
        <v>HVAC Conversion - FAF to ASHP 8.5 HSPF/14SEER</v>
      </c>
      <c r="C23" s="24" t="str">
        <f>Composite!C24</f>
        <v>Heating Savings</v>
      </c>
      <c r="D23" s="44">
        <f>Composite!D24*VLOOKUP($A23,weighting!$A$7:$C$18,3,FALSE)</f>
        <v>153.37069163801954</v>
      </c>
      <c r="E23" s="24">
        <f>Composite!E24</f>
        <v>15</v>
      </c>
      <c r="F23" s="44">
        <f>Composite!F24*VLOOKUP($A23,weighting!$A$7:$C$18,3,FALSE)</f>
        <v>177.98009086061882</v>
      </c>
      <c r="G23" s="44">
        <f>Composite!G24*VLOOKUP($A23,weighting!$A$7:$C$18,3,FALSE)</f>
        <v>0</v>
      </c>
      <c r="H23" s="24" t="str">
        <f>Composite!H24</f>
        <v>R-All-HVAC-ASHP-All-All-E</v>
      </c>
      <c r="I23" s="44">
        <f>Composite!I24*VLOOKUP($A23,weighting!$A$7:$C$18,3,FALSE)</f>
        <v>2.4425924752864394</v>
      </c>
      <c r="J23" s="44">
        <f>Composite!J24*VLOOKUP($A23,weighting!$A$7:$C$18,3,FALSE)</f>
        <v>0</v>
      </c>
      <c r="K23" s="24">
        <f>Composite!K24</f>
        <v>0</v>
      </c>
      <c r="L23" s="44">
        <f>Composite!L24*VLOOKUP($A23,weighting!$A$7:$C$18,3,FALSE)</f>
        <v>0</v>
      </c>
      <c r="M23" s="24">
        <f>Composite!M24</f>
        <v>0</v>
      </c>
      <c r="N23" s="44">
        <f>Composite!N24*VLOOKUP($A23,weighting!$A$7:$C$18,3,FALSE)</f>
        <v>0</v>
      </c>
      <c r="O23" s="24">
        <f>Composite!O24</f>
        <v>0</v>
      </c>
      <c r="P23" s="44">
        <f>Composite!P24*VLOOKUP($A23,weighting!$A$7:$C$18,3,FALSE)</f>
        <v>0</v>
      </c>
      <c r="Q23" s="44"/>
      <c r="R23" s="41"/>
    </row>
    <row r="24" spans="1:18">
      <c r="A24" t="str">
        <f>Composite!A25</f>
        <v>HZ1</v>
      </c>
      <c r="B24" s="24" t="str">
        <f>LEFT(Composite!B25,FIND("HZ",Composite!B25)-4)</f>
        <v>HVAC Conversion - FAF w/CAC to ASHP 8.5 HSPF/14SEER</v>
      </c>
      <c r="C24" s="24" t="str">
        <f>Composite!C25</f>
        <v>Heating Savings</v>
      </c>
      <c r="D24" s="44">
        <f>Composite!D25*VLOOKUP($A24,weighting!$A$7:$C$18,3,FALSE)</f>
        <v>2836.8798112621266</v>
      </c>
      <c r="E24" s="24">
        <f>Composite!E25</f>
        <v>15</v>
      </c>
      <c r="F24" s="44">
        <f>Composite!F25*VLOOKUP($A24,weighting!$A$7:$C$18,3,FALSE)</f>
        <v>3825.4486000387583</v>
      </c>
      <c r="G24" s="44">
        <f>Composite!G25*VLOOKUP($A24,weighting!$A$7:$C$18,3,FALSE)</f>
        <v>0</v>
      </c>
      <c r="H24" s="24" t="str">
        <f>Composite!H25</f>
        <v>R-All-HVAC-ASHP-All-All-E</v>
      </c>
      <c r="I24" s="44">
        <f>Composite!I25*VLOOKUP($A24,weighting!$A$7:$C$18,3,FALSE)</f>
        <v>19.658717303869476</v>
      </c>
      <c r="J24" s="44">
        <f>Composite!J25*VLOOKUP($A24,weighting!$A$7:$C$18,3,FALSE)</f>
        <v>0</v>
      </c>
      <c r="K24" s="24">
        <f>Composite!K25</f>
        <v>0</v>
      </c>
      <c r="L24" s="44">
        <f>Composite!L25*VLOOKUP($A24,weighting!$A$7:$C$18,3,FALSE)</f>
        <v>0</v>
      </c>
      <c r="M24" s="24">
        <f>Composite!M25</f>
        <v>0</v>
      </c>
      <c r="N24" s="44">
        <f>Composite!N25*VLOOKUP($A24,weighting!$A$7:$C$18,3,FALSE)</f>
        <v>0</v>
      </c>
      <c r="O24" s="24">
        <f>Composite!O25</f>
        <v>0</v>
      </c>
      <c r="P24" s="44">
        <f>Composite!P25*VLOOKUP($A24,weighting!$A$7:$C$18,3,FALSE)</f>
        <v>0</v>
      </c>
      <c r="Q24" s="44"/>
      <c r="R24" s="41"/>
    </row>
    <row r="25" spans="1:18">
      <c r="A25" t="str">
        <f>Composite!A26</f>
        <v>HZ2</v>
      </c>
      <c r="B25" s="24" t="str">
        <f>LEFT(Composite!B26,FIND("HZ",Composite!B26)-4)</f>
        <v>HVAC Conversion - FAF w/CAC to ASHP 8.5 HSPF/14SEER</v>
      </c>
      <c r="C25" s="24" t="str">
        <f>Composite!C26</f>
        <v>Heating Savings</v>
      </c>
      <c r="D25" s="44">
        <f>Composite!D26*VLOOKUP($A25,weighting!$A$7:$C$18,3,FALSE)</f>
        <v>1762.1669723346401</v>
      </c>
      <c r="E25" s="24">
        <f>Composite!E26</f>
        <v>15</v>
      </c>
      <c r="F25" s="44">
        <f>Composite!F26*VLOOKUP($A25,weighting!$A$7:$C$18,3,FALSE)</f>
        <v>2544.713178017962</v>
      </c>
      <c r="G25" s="44">
        <f>Composite!G26*VLOOKUP($A25,weighting!$A$7:$C$18,3,FALSE)</f>
        <v>0</v>
      </c>
      <c r="H25" s="24" t="str">
        <f>Composite!H26</f>
        <v>R-All-HVAC-ASHP-All-All-E</v>
      </c>
      <c r="I25" s="44">
        <f>Composite!I26*VLOOKUP($A25,weighting!$A$7:$C$18,3,FALSE)</f>
        <v>28.06439575157971</v>
      </c>
      <c r="J25" s="44">
        <f>Composite!J26*VLOOKUP($A25,weighting!$A$7:$C$18,3,FALSE)</f>
        <v>0</v>
      </c>
      <c r="K25" s="24">
        <f>Composite!K26</f>
        <v>0</v>
      </c>
      <c r="L25" s="44">
        <f>Composite!L26*VLOOKUP($A25,weighting!$A$7:$C$18,3,FALSE)</f>
        <v>0</v>
      </c>
      <c r="M25" s="24">
        <f>Composite!M26</f>
        <v>0</v>
      </c>
      <c r="N25" s="44">
        <f>Composite!N26*VLOOKUP($A25,weighting!$A$7:$C$18,3,FALSE)</f>
        <v>0</v>
      </c>
      <c r="O25" s="24">
        <f>Composite!O26</f>
        <v>0</v>
      </c>
      <c r="P25" s="44">
        <f>Composite!P26*VLOOKUP($A25,weighting!$A$7:$C$18,3,FALSE)</f>
        <v>0</v>
      </c>
      <c r="Q25" s="44"/>
      <c r="R25" s="41"/>
    </row>
    <row r="26" spans="1:18">
      <c r="A26" t="str">
        <f>Composite!A27</f>
        <v>HZ3</v>
      </c>
      <c r="B26" s="24" t="str">
        <f>LEFT(Composite!B27,FIND("HZ",Composite!B27)-4)</f>
        <v>HVAC Conversion - FAF w/CAC to ASHP 8.5 HSPF/14SEER</v>
      </c>
      <c r="C26" s="24" t="str">
        <f>Composite!C27</f>
        <v>Heating Savings</v>
      </c>
      <c r="D26" s="44">
        <f>Composite!D27*VLOOKUP($A26,weighting!$A$7:$C$18,3,FALSE)</f>
        <v>1190.0278011930213</v>
      </c>
      <c r="E26" s="24">
        <f>Composite!E27</f>
        <v>15</v>
      </c>
      <c r="F26" s="44">
        <f>Composite!F27*VLOOKUP($A26,weighting!$A$7:$C$18,3,FALSE)</f>
        <v>1292.192928635116</v>
      </c>
      <c r="G26" s="44">
        <f>Composite!G27*VLOOKUP($A26,weighting!$A$7:$C$18,3,FALSE)</f>
        <v>0</v>
      </c>
      <c r="H26" s="24" t="str">
        <f>Composite!H27</f>
        <v>R-All-HVAC-ASHP-All-All-E</v>
      </c>
      <c r="I26" s="44">
        <f>Composite!I27*VLOOKUP($A26,weighting!$A$7:$C$18,3,FALSE)</f>
        <v>18.952466873111348</v>
      </c>
      <c r="J26" s="44">
        <f>Composite!J27*VLOOKUP($A26,weighting!$A$7:$C$18,3,FALSE)</f>
        <v>0</v>
      </c>
      <c r="K26" s="24">
        <f>Composite!K27</f>
        <v>0</v>
      </c>
      <c r="L26" s="44">
        <f>Composite!L27*VLOOKUP($A26,weighting!$A$7:$C$18,3,FALSE)</f>
        <v>0</v>
      </c>
      <c r="M26" s="24">
        <f>Composite!M27</f>
        <v>0</v>
      </c>
      <c r="N26" s="44">
        <f>Composite!N27*VLOOKUP($A26,weighting!$A$7:$C$18,3,FALSE)</f>
        <v>0</v>
      </c>
      <c r="O26" s="24">
        <f>Composite!O27</f>
        <v>0</v>
      </c>
      <c r="P26" s="44">
        <f>Composite!P27*VLOOKUP($A26,weighting!$A$7:$C$18,3,FALSE)</f>
        <v>0</v>
      </c>
      <c r="Q26" s="44"/>
      <c r="R26" s="41"/>
    </row>
    <row r="27" spans="1:18">
      <c r="A27" t="str">
        <f>Composite!A28</f>
        <v>HZ1CZ1</v>
      </c>
      <c r="B27" s="24" t="str">
        <f>LEFT(Composite!B28,FIND("HZ",Composite!B28)-4)</f>
        <v>HVAC Upgrade - Heat Pump Upgrade to 9.0 HSPF/14 SEER</v>
      </c>
      <c r="C27" s="24" t="str">
        <f>Composite!C28</f>
        <v>Cooling Savings</v>
      </c>
      <c r="D27" s="44">
        <f>Composite!D28*VLOOKUP($A27,weighting!$A$7:$C$18,3,FALSE)</f>
        <v>0.1967546488120081</v>
      </c>
      <c r="E27" s="24">
        <f>Composite!E28</f>
        <v>15</v>
      </c>
      <c r="F27" s="44">
        <f>Composite!F28*VLOOKUP($A27,weighting!$A$7:$C$18,3,FALSE)</f>
        <v>0</v>
      </c>
      <c r="G27" s="44">
        <f>Composite!G28*VLOOKUP($A27,weighting!$A$7:$C$18,3,FALSE)</f>
        <v>0</v>
      </c>
      <c r="H27" s="24" t="str">
        <f>Composite!H28</f>
        <v>R-All-HVAC-CAC-All-All-E</v>
      </c>
      <c r="I27" s="44">
        <f>Composite!I28*VLOOKUP($A27,weighting!$A$7:$C$18,3,FALSE)</f>
        <v>0</v>
      </c>
      <c r="J27" s="44">
        <f>Composite!J28*VLOOKUP($A27,weighting!$A$7:$C$18,3,FALSE)</f>
        <v>0</v>
      </c>
      <c r="K27" s="24">
        <f>Composite!K28</f>
        <v>0</v>
      </c>
      <c r="L27" s="44">
        <f>Composite!L28*VLOOKUP($A27,weighting!$A$7:$C$18,3,FALSE)</f>
        <v>0</v>
      </c>
      <c r="M27" s="24">
        <f>Composite!M28</f>
        <v>0</v>
      </c>
      <c r="N27" s="44">
        <f>Composite!N28*VLOOKUP($A27,weighting!$A$7:$C$18,3,FALSE)</f>
        <v>0</v>
      </c>
      <c r="O27" s="24">
        <f>Composite!O28</f>
        <v>0</v>
      </c>
      <c r="P27" s="44">
        <f>Composite!P28*VLOOKUP($A27,weighting!$A$7:$C$18,3,FALSE)</f>
        <v>0</v>
      </c>
      <c r="Q27" s="44"/>
      <c r="R27" s="41"/>
    </row>
    <row r="28" spans="1:18">
      <c r="A28" t="str">
        <f>Composite!A29</f>
        <v>HZ1CZ2</v>
      </c>
      <c r="B28" s="24" t="str">
        <f>LEFT(Composite!B29,FIND("HZ",Composite!B29)-4)</f>
        <v>HVAC Upgrade - Heat Pump Upgrade to 9.0 HSPF/14 SEER</v>
      </c>
      <c r="C28" s="24" t="str">
        <f>Composite!C29</f>
        <v>Cooling Savings</v>
      </c>
      <c r="D28" s="44">
        <f>Composite!D29*VLOOKUP($A28,weighting!$A$7:$C$18,3,FALSE)</f>
        <v>0.28131509003443422</v>
      </c>
      <c r="E28" s="24">
        <f>Composite!E29</f>
        <v>15</v>
      </c>
      <c r="F28" s="44">
        <f>Composite!F29*VLOOKUP($A28,weighting!$A$7:$C$18,3,FALSE)</f>
        <v>0</v>
      </c>
      <c r="G28" s="44">
        <f>Composite!G29*VLOOKUP($A28,weighting!$A$7:$C$18,3,FALSE)</f>
        <v>0</v>
      </c>
      <c r="H28" s="24" t="str">
        <f>Composite!H29</f>
        <v>R-All-HVAC-CAC-All-All-E</v>
      </c>
      <c r="I28" s="44">
        <f>Composite!I29*VLOOKUP($A28,weighting!$A$7:$C$18,3,FALSE)</f>
        <v>0</v>
      </c>
      <c r="J28" s="44">
        <f>Composite!J29*VLOOKUP($A28,weighting!$A$7:$C$18,3,FALSE)</f>
        <v>0</v>
      </c>
      <c r="K28" s="24">
        <f>Composite!K29</f>
        <v>0</v>
      </c>
      <c r="L28" s="44">
        <f>Composite!L29*VLOOKUP($A28,weighting!$A$7:$C$18,3,FALSE)</f>
        <v>0</v>
      </c>
      <c r="M28" s="24">
        <f>Composite!M29</f>
        <v>0</v>
      </c>
      <c r="N28" s="44">
        <f>Composite!N29*VLOOKUP($A28,weighting!$A$7:$C$18,3,FALSE)</f>
        <v>0</v>
      </c>
      <c r="O28" s="24">
        <f>Composite!O29</f>
        <v>0</v>
      </c>
      <c r="P28" s="44">
        <f>Composite!P29*VLOOKUP($A28,weighting!$A$7:$C$18,3,FALSE)</f>
        <v>0</v>
      </c>
      <c r="Q28" s="44"/>
      <c r="R28" s="41"/>
    </row>
    <row r="29" spans="1:18">
      <c r="A29" t="str">
        <f>Composite!A30</f>
        <v>HZ1CZ3</v>
      </c>
      <c r="B29" s="24" t="str">
        <f>LEFT(Composite!B30,FIND("HZ",Composite!B30)-4)</f>
        <v>HVAC Upgrade - Heat Pump Upgrade to 9.0 HSPF/14 SEER</v>
      </c>
      <c r="C29" s="24" t="str">
        <f>Composite!C30</f>
        <v>Cooling Savings</v>
      </c>
      <c r="D29" s="44">
        <f>Composite!D30*VLOOKUP($A29,weighting!$A$7:$C$18,3,FALSE)</f>
        <v>0.63409351780517509</v>
      </c>
      <c r="E29" s="24">
        <f>Composite!E30</f>
        <v>15</v>
      </c>
      <c r="F29" s="44">
        <f>Composite!F30*VLOOKUP($A29,weighting!$A$7:$C$18,3,FALSE)</f>
        <v>0</v>
      </c>
      <c r="G29" s="44">
        <f>Composite!G30*VLOOKUP($A29,weighting!$A$7:$C$18,3,FALSE)</f>
        <v>0</v>
      </c>
      <c r="H29" s="24" t="str">
        <f>Composite!H30</f>
        <v>R-All-HVAC-CAC-All-All-E</v>
      </c>
      <c r="I29" s="44">
        <f>Composite!I30*VLOOKUP($A29,weighting!$A$7:$C$18,3,FALSE)</f>
        <v>0</v>
      </c>
      <c r="J29" s="44">
        <f>Composite!J30*VLOOKUP($A29,weighting!$A$7:$C$18,3,FALSE)</f>
        <v>0</v>
      </c>
      <c r="K29" s="24">
        <f>Composite!K30</f>
        <v>0</v>
      </c>
      <c r="L29" s="44">
        <f>Composite!L30*VLOOKUP($A29,weighting!$A$7:$C$18,3,FALSE)</f>
        <v>0</v>
      </c>
      <c r="M29" s="24">
        <f>Composite!M30</f>
        <v>0</v>
      </c>
      <c r="N29" s="44">
        <f>Composite!N30*VLOOKUP($A29,weighting!$A$7:$C$18,3,FALSE)</f>
        <v>0</v>
      </c>
      <c r="O29" s="24">
        <f>Composite!O30</f>
        <v>0</v>
      </c>
      <c r="P29" s="44">
        <f>Composite!P30*VLOOKUP($A29,weighting!$A$7:$C$18,3,FALSE)</f>
        <v>0</v>
      </c>
      <c r="Q29" s="44"/>
      <c r="R29" s="41"/>
    </row>
    <row r="30" spans="1:18">
      <c r="A30" t="str">
        <f>Composite!A31</f>
        <v>HZ2CZ1</v>
      </c>
      <c r="B30" s="24" t="str">
        <f>LEFT(Composite!B31,FIND("HZ",Composite!B31)-4)</f>
        <v>HVAC Upgrade - Heat Pump Upgrade to 9.0 HSPF/14 SEER</v>
      </c>
      <c r="C30" s="24" t="str">
        <f>Composite!C31</f>
        <v>Cooling Savings</v>
      </c>
      <c r="D30" s="44">
        <f>Composite!D31*VLOOKUP($A30,weighting!$A$7:$C$18,3,FALSE)</f>
        <v>0.10594481089877361</v>
      </c>
      <c r="E30" s="24">
        <f>Composite!E31</f>
        <v>15</v>
      </c>
      <c r="F30" s="44">
        <f>Composite!F31*VLOOKUP($A30,weighting!$A$7:$C$18,3,FALSE)</f>
        <v>0</v>
      </c>
      <c r="G30" s="44">
        <f>Composite!G31*VLOOKUP($A30,weighting!$A$7:$C$18,3,FALSE)</f>
        <v>0</v>
      </c>
      <c r="H30" s="24" t="str">
        <f>Composite!H31</f>
        <v>R-All-HVAC-CAC-All-All-E</v>
      </c>
      <c r="I30" s="44">
        <f>Composite!I31*VLOOKUP($A30,weighting!$A$7:$C$18,3,FALSE)</f>
        <v>0</v>
      </c>
      <c r="J30" s="44">
        <f>Composite!J31*VLOOKUP($A30,weighting!$A$7:$C$18,3,FALSE)</f>
        <v>0</v>
      </c>
      <c r="K30" s="24">
        <f>Composite!K31</f>
        <v>0</v>
      </c>
      <c r="L30" s="44">
        <f>Composite!L31*VLOOKUP($A30,weighting!$A$7:$C$18,3,FALSE)</f>
        <v>0</v>
      </c>
      <c r="M30" s="24">
        <f>Composite!M31</f>
        <v>0</v>
      </c>
      <c r="N30" s="44">
        <f>Composite!N31*VLOOKUP($A30,weighting!$A$7:$C$18,3,FALSE)</f>
        <v>0</v>
      </c>
      <c r="O30" s="24">
        <f>Composite!O31</f>
        <v>0</v>
      </c>
      <c r="P30" s="44">
        <f>Composite!P31*VLOOKUP($A30,weighting!$A$7:$C$18,3,FALSE)</f>
        <v>0</v>
      </c>
      <c r="Q30" s="44"/>
      <c r="R30" s="41"/>
    </row>
    <row r="31" spans="1:18">
      <c r="A31" t="str">
        <f>Composite!A32</f>
        <v>HZ2CZ2</v>
      </c>
      <c r="B31" s="24" t="str">
        <f>LEFT(Composite!B32,FIND("HZ",Composite!B32)-4)</f>
        <v>HVAC Upgrade - Heat Pump Upgrade to 9.0 HSPF/14 SEER</v>
      </c>
      <c r="C31" s="24" t="str">
        <f>Composite!C32</f>
        <v>Cooling Savings</v>
      </c>
      <c r="D31" s="44">
        <f>Composite!D32*VLOOKUP($A31,weighting!$A$7:$C$18,3,FALSE)</f>
        <v>0.22933295383241925</v>
      </c>
      <c r="E31" s="24">
        <f>Composite!E32</f>
        <v>15</v>
      </c>
      <c r="F31" s="44">
        <f>Composite!F32*VLOOKUP($A31,weighting!$A$7:$C$18,3,FALSE)</f>
        <v>0</v>
      </c>
      <c r="G31" s="44">
        <f>Composite!G32*VLOOKUP($A31,weighting!$A$7:$C$18,3,FALSE)</f>
        <v>0</v>
      </c>
      <c r="H31" s="24" t="str">
        <f>Composite!H32</f>
        <v>R-All-HVAC-CAC-All-All-E</v>
      </c>
      <c r="I31" s="44">
        <f>Composite!I32*VLOOKUP($A31,weighting!$A$7:$C$18,3,FALSE)</f>
        <v>0</v>
      </c>
      <c r="J31" s="44">
        <f>Composite!J32*VLOOKUP($A31,weighting!$A$7:$C$18,3,FALSE)</f>
        <v>0</v>
      </c>
      <c r="K31" s="24">
        <f>Composite!K32</f>
        <v>0</v>
      </c>
      <c r="L31" s="44">
        <f>Composite!L32*VLOOKUP($A31,weighting!$A$7:$C$18,3,FALSE)</f>
        <v>0</v>
      </c>
      <c r="M31" s="24">
        <f>Composite!M32</f>
        <v>0</v>
      </c>
      <c r="N31" s="44">
        <f>Composite!N32*VLOOKUP($A31,weighting!$A$7:$C$18,3,FALSE)</f>
        <v>0</v>
      </c>
      <c r="O31" s="24">
        <f>Composite!O32</f>
        <v>0</v>
      </c>
      <c r="P31" s="44">
        <f>Composite!P32*VLOOKUP($A31,weighting!$A$7:$C$18,3,FALSE)</f>
        <v>0</v>
      </c>
      <c r="Q31" s="44"/>
      <c r="R31" s="41"/>
    </row>
    <row r="32" spans="1:18">
      <c r="A32" t="str">
        <f>Composite!A33</f>
        <v>HZ2CZ3</v>
      </c>
      <c r="B32" s="24" t="str">
        <f>LEFT(Composite!B33,FIND("HZ",Composite!B33)-4)</f>
        <v>HVAC Upgrade - Heat Pump Upgrade to 9.0 HSPF/14 SEER</v>
      </c>
      <c r="C32" s="24" t="str">
        <f>Composite!C33</f>
        <v>Cooling Savings</v>
      </c>
      <c r="D32" s="44">
        <f>Composite!D33*VLOOKUP($A32,weighting!$A$7:$C$18,3,FALSE)</f>
        <v>0.53169332238322131</v>
      </c>
      <c r="E32" s="24">
        <f>Composite!E33</f>
        <v>15</v>
      </c>
      <c r="F32" s="44">
        <f>Composite!F33*VLOOKUP($A32,weighting!$A$7:$C$18,3,FALSE)</f>
        <v>0</v>
      </c>
      <c r="G32" s="44">
        <f>Composite!G33*VLOOKUP($A32,weighting!$A$7:$C$18,3,FALSE)</f>
        <v>0</v>
      </c>
      <c r="H32" s="24" t="str">
        <f>Composite!H33</f>
        <v>R-All-HVAC-CAC-All-All-E</v>
      </c>
      <c r="I32" s="44">
        <f>Composite!I33*VLOOKUP($A32,weighting!$A$7:$C$18,3,FALSE)</f>
        <v>0</v>
      </c>
      <c r="J32" s="44">
        <f>Composite!J33*VLOOKUP($A32,weighting!$A$7:$C$18,3,FALSE)</f>
        <v>0</v>
      </c>
      <c r="K32" s="24">
        <f>Composite!K33</f>
        <v>0</v>
      </c>
      <c r="L32" s="44">
        <f>Composite!L33*VLOOKUP($A32,weighting!$A$7:$C$18,3,FALSE)</f>
        <v>0</v>
      </c>
      <c r="M32" s="24">
        <f>Composite!M33</f>
        <v>0</v>
      </c>
      <c r="N32" s="44">
        <f>Composite!N33*VLOOKUP($A32,weighting!$A$7:$C$18,3,FALSE)</f>
        <v>0</v>
      </c>
      <c r="O32" s="24">
        <f>Composite!O33</f>
        <v>0</v>
      </c>
      <c r="P32" s="44">
        <f>Composite!P33*VLOOKUP($A32,weighting!$A$7:$C$18,3,FALSE)</f>
        <v>0</v>
      </c>
      <c r="Q32" s="44"/>
      <c r="R32" s="41"/>
    </row>
    <row r="33" spans="1:18">
      <c r="A33" t="str">
        <f>Composite!A34</f>
        <v>HZ3CZ1</v>
      </c>
      <c r="B33" s="24" t="str">
        <f>LEFT(Composite!B34,FIND("HZ",Composite!B34)-4)</f>
        <v>HVAC Upgrade - Heat Pump Upgrade to 9.0 HSPF/14 SEER</v>
      </c>
      <c r="C33" s="24" t="str">
        <f>Composite!C34</f>
        <v>Cooling Savings</v>
      </c>
      <c r="D33" s="44">
        <f>Composite!D34*VLOOKUP($A33,weighting!$A$7:$C$18,3,FALSE)</f>
        <v>9.0809837913234506E-2</v>
      </c>
      <c r="E33" s="24">
        <f>Composite!E34</f>
        <v>15</v>
      </c>
      <c r="F33" s="44">
        <f>Composite!F34*VLOOKUP($A33,weighting!$A$7:$C$18,3,FALSE)</f>
        <v>0</v>
      </c>
      <c r="G33" s="44">
        <f>Composite!G34*VLOOKUP($A33,weighting!$A$7:$C$18,3,FALSE)</f>
        <v>0</v>
      </c>
      <c r="H33" s="24" t="str">
        <f>Composite!H34</f>
        <v>R-All-HVAC-CAC-All-All-E</v>
      </c>
      <c r="I33" s="44">
        <f>Composite!I34*VLOOKUP($A33,weighting!$A$7:$C$18,3,FALSE)</f>
        <v>0</v>
      </c>
      <c r="J33" s="44">
        <f>Composite!J34*VLOOKUP($A33,weighting!$A$7:$C$18,3,FALSE)</f>
        <v>0</v>
      </c>
      <c r="K33" s="24">
        <f>Composite!K34</f>
        <v>0</v>
      </c>
      <c r="L33" s="44">
        <f>Composite!L34*VLOOKUP($A33,weighting!$A$7:$C$18,3,FALSE)</f>
        <v>0</v>
      </c>
      <c r="M33" s="24">
        <f>Composite!M34</f>
        <v>0</v>
      </c>
      <c r="N33" s="44">
        <f>Composite!N34*VLOOKUP($A33,weighting!$A$7:$C$18,3,FALSE)</f>
        <v>0</v>
      </c>
      <c r="O33" s="24">
        <f>Composite!O34</f>
        <v>0</v>
      </c>
      <c r="P33" s="44">
        <f>Composite!P34*VLOOKUP($A33,weighting!$A$7:$C$18,3,FALSE)</f>
        <v>0</v>
      </c>
      <c r="Q33" s="44"/>
      <c r="R33" s="41"/>
    </row>
    <row r="34" spans="1:18">
      <c r="A34" t="str">
        <f>Composite!A35</f>
        <v>HZ3CZ2</v>
      </c>
      <c r="B34" s="24" t="str">
        <f>LEFT(Composite!B35,FIND("HZ",Composite!B35)-4)</f>
        <v>HVAC Upgrade - Heat Pump Upgrade to 9.0 HSPF/14 SEER</v>
      </c>
      <c r="C34" s="24" t="str">
        <f>Composite!C35</f>
        <v>Cooling Savings</v>
      </c>
      <c r="D34" s="44">
        <f>Composite!D35*VLOOKUP($A34,weighting!$A$7:$C$18,3,FALSE)</f>
        <v>6.8799886149725778E-2</v>
      </c>
      <c r="E34" s="24">
        <f>Composite!E35</f>
        <v>15</v>
      </c>
      <c r="F34" s="44">
        <f>Composite!F35*VLOOKUP($A34,weighting!$A$7:$C$18,3,FALSE)</f>
        <v>0</v>
      </c>
      <c r="G34" s="44">
        <f>Composite!G35*VLOOKUP($A34,weighting!$A$7:$C$18,3,FALSE)</f>
        <v>0</v>
      </c>
      <c r="H34" s="24" t="str">
        <f>Composite!H35</f>
        <v>R-All-HVAC-CAC-All-All-E</v>
      </c>
      <c r="I34" s="44">
        <f>Composite!I35*VLOOKUP($A34,weighting!$A$7:$C$18,3,FALSE)</f>
        <v>0</v>
      </c>
      <c r="J34" s="44">
        <f>Composite!J35*VLOOKUP($A34,weighting!$A$7:$C$18,3,FALSE)</f>
        <v>0</v>
      </c>
      <c r="K34" s="24">
        <f>Composite!K35</f>
        <v>0</v>
      </c>
      <c r="L34" s="44">
        <f>Composite!L35*VLOOKUP($A34,weighting!$A$7:$C$18,3,FALSE)</f>
        <v>0</v>
      </c>
      <c r="M34" s="24">
        <f>Composite!M35</f>
        <v>0</v>
      </c>
      <c r="N34" s="44">
        <f>Composite!N35*VLOOKUP($A34,weighting!$A$7:$C$18,3,FALSE)</f>
        <v>0</v>
      </c>
      <c r="O34" s="24">
        <f>Composite!O35</f>
        <v>0</v>
      </c>
      <c r="P34" s="44">
        <f>Composite!P35*VLOOKUP($A34,weighting!$A$7:$C$18,3,FALSE)</f>
        <v>0</v>
      </c>
      <c r="Q34" s="44"/>
      <c r="R34" s="41"/>
    </row>
    <row r="35" spans="1:18">
      <c r="A35" t="str">
        <f>Composite!A36</f>
        <v>HZ3CZ3</v>
      </c>
      <c r="B35" s="24" t="str">
        <f>LEFT(Composite!B36,FIND("HZ",Composite!B36)-4)</f>
        <v>HVAC Upgrade - Heat Pump Upgrade to 9.0 HSPF/14 SEER</v>
      </c>
      <c r="C35" s="24" t="str">
        <f>Composite!C36</f>
        <v>Cooling Savings</v>
      </c>
      <c r="D35" s="44">
        <f>Composite!D36*VLOOKUP($A35,weighting!$A$7:$C$18,3,FALSE)</f>
        <v>5.9077035820357934E-2</v>
      </c>
      <c r="E35" s="24">
        <f>Composite!E36</f>
        <v>15</v>
      </c>
      <c r="F35" s="44">
        <f>Composite!F36*VLOOKUP($A35,weighting!$A$7:$C$18,3,FALSE)</f>
        <v>0</v>
      </c>
      <c r="G35" s="44">
        <f>Composite!G36*VLOOKUP($A35,weighting!$A$7:$C$18,3,FALSE)</f>
        <v>0</v>
      </c>
      <c r="H35" s="24" t="str">
        <f>Composite!H36</f>
        <v>R-All-HVAC-CAC-All-All-E</v>
      </c>
      <c r="I35" s="44">
        <f>Composite!I36*VLOOKUP($A35,weighting!$A$7:$C$18,3,FALSE)</f>
        <v>0</v>
      </c>
      <c r="J35" s="44">
        <f>Composite!J36*VLOOKUP($A35,weighting!$A$7:$C$18,3,FALSE)</f>
        <v>0</v>
      </c>
      <c r="K35" s="24">
        <f>Composite!K36</f>
        <v>0</v>
      </c>
      <c r="L35" s="44">
        <f>Composite!L36*VLOOKUP($A35,weighting!$A$7:$C$18,3,FALSE)</f>
        <v>0</v>
      </c>
      <c r="M35" s="24">
        <f>Composite!M36</f>
        <v>0</v>
      </c>
      <c r="N35" s="44">
        <f>Composite!N36*VLOOKUP($A35,weighting!$A$7:$C$18,3,FALSE)</f>
        <v>0</v>
      </c>
      <c r="O35" s="24">
        <f>Composite!O36</f>
        <v>0</v>
      </c>
      <c r="P35" s="44">
        <f>Composite!P36*VLOOKUP($A35,weighting!$A$7:$C$18,3,FALSE)</f>
        <v>0</v>
      </c>
      <c r="Q35" s="44"/>
      <c r="R35" s="41"/>
    </row>
    <row r="36" spans="1:18">
      <c r="A36" t="str">
        <f>Composite!A37</f>
        <v>HZ1CZ1</v>
      </c>
      <c r="B36" s="24" t="str">
        <f>LEFT(Composite!B37,FIND("HZ",Composite!B37)-4)</f>
        <v>HVAC Conversion - FAF to ASHP 8.5 HSPF/14SEER</v>
      </c>
      <c r="C36" s="24" t="str">
        <f>Composite!C37</f>
        <v>Cooling Savings</v>
      </c>
      <c r="D36" s="44">
        <f>Composite!D37*VLOOKUP($A36,weighting!$A$7:$C$18,3,FALSE)</f>
        <v>-274.74426147829428</v>
      </c>
      <c r="E36" s="24">
        <f>Composite!E37</f>
        <v>15</v>
      </c>
      <c r="F36" s="44">
        <f>Composite!F37*VLOOKUP($A36,weighting!$A$7:$C$18,3,FALSE)</f>
        <v>0</v>
      </c>
      <c r="G36" s="44">
        <f>Composite!G37*VLOOKUP($A36,weighting!$A$7:$C$18,3,FALSE)</f>
        <v>0</v>
      </c>
      <c r="H36" s="24" t="str">
        <f>Composite!H37</f>
        <v>R-All-HVAC-CAC-All-All-E</v>
      </c>
      <c r="I36" s="44">
        <f>Composite!I37*VLOOKUP($A36,weighting!$A$7:$C$18,3,FALSE)</f>
        <v>22.361695540843087</v>
      </c>
      <c r="J36" s="44">
        <f>Composite!J37*VLOOKUP($A36,weighting!$A$7:$C$18,3,FALSE)</f>
        <v>0</v>
      </c>
      <c r="K36" s="24">
        <f>Composite!K37</f>
        <v>0</v>
      </c>
      <c r="L36" s="44">
        <f>Composite!L37*VLOOKUP($A36,weighting!$A$7:$C$18,3,FALSE)</f>
        <v>0</v>
      </c>
      <c r="M36" s="24">
        <f>Composite!M37</f>
        <v>0</v>
      </c>
      <c r="N36" s="44">
        <f>Composite!N37*VLOOKUP($A36,weighting!$A$7:$C$18,3,FALSE)</f>
        <v>0</v>
      </c>
      <c r="O36" s="24">
        <f>Composite!O37</f>
        <v>0</v>
      </c>
      <c r="P36" s="44">
        <f>Composite!P37*VLOOKUP($A36,weighting!$A$7:$C$18,3,FALSE)</f>
        <v>0</v>
      </c>
      <c r="Q36" s="44"/>
      <c r="R36" s="41"/>
    </row>
    <row r="37" spans="1:18">
      <c r="A37" t="str">
        <f>Composite!A38</f>
        <v>HZ1CZ2</v>
      </c>
      <c r="B37" s="24" t="str">
        <f>LEFT(Composite!B38,FIND("HZ",Composite!B38)-4)</f>
        <v>HVAC Conversion - FAF to ASHP 8.5 HSPF/14SEER</v>
      </c>
      <c r="C37" s="24" t="str">
        <f>Composite!C38</f>
        <v>Cooling Savings</v>
      </c>
      <c r="D37" s="44">
        <f>Composite!D38*VLOOKUP($A37,weighting!$A$7:$C$18,3,FALSE)</f>
        <v>-207.82044207868799</v>
      </c>
      <c r="E37" s="24">
        <f>Composite!E38</f>
        <v>15</v>
      </c>
      <c r="F37" s="44">
        <f>Composite!F38*VLOOKUP($A37,weighting!$A$7:$C$18,3,FALSE)</f>
        <v>0</v>
      </c>
      <c r="G37" s="44">
        <f>Composite!G38*VLOOKUP($A37,weighting!$A$7:$C$18,3,FALSE)</f>
        <v>0</v>
      </c>
      <c r="H37" s="24" t="str">
        <f>Composite!H38</f>
        <v>R-All-HVAC-CAC-All-All-E</v>
      </c>
      <c r="I37" s="44">
        <f>Composite!I38*VLOOKUP($A37,weighting!$A$7:$C$18,3,FALSE)</f>
        <v>16.914702523438081</v>
      </c>
      <c r="J37" s="44">
        <f>Composite!J38*VLOOKUP($A37,weighting!$A$7:$C$18,3,FALSE)</f>
        <v>0</v>
      </c>
      <c r="K37" s="24">
        <f>Composite!K38</f>
        <v>0</v>
      </c>
      <c r="L37" s="44">
        <f>Composite!L38*VLOOKUP($A37,weighting!$A$7:$C$18,3,FALSE)</f>
        <v>0</v>
      </c>
      <c r="M37" s="24">
        <f>Composite!M38</f>
        <v>0</v>
      </c>
      <c r="N37" s="44">
        <f>Composite!N38*VLOOKUP($A37,weighting!$A$7:$C$18,3,FALSE)</f>
        <v>0</v>
      </c>
      <c r="O37" s="24">
        <f>Composite!O38</f>
        <v>0</v>
      </c>
      <c r="P37" s="44">
        <f>Composite!P38*VLOOKUP($A37,weighting!$A$7:$C$18,3,FALSE)</f>
        <v>0</v>
      </c>
      <c r="Q37" s="44"/>
      <c r="R37" s="41"/>
    </row>
    <row r="38" spans="1:18">
      <c r="A38" t="str">
        <f>Composite!A39</f>
        <v>HZ1CZ3</v>
      </c>
      <c r="B38" s="24" t="str">
        <f>LEFT(Composite!B39,FIND("HZ",Composite!B39)-4)</f>
        <v>HVAC Conversion - FAF to ASHP 8.5 HSPF/14SEER</v>
      </c>
      <c r="C38" s="24" t="str">
        <f>Composite!C39</f>
        <v>Cooling Savings</v>
      </c>
      <c r="D38" s="44">
        <f>Composite!D39*VLOOKUP($A38,weighting!$A$7:$C$18,3,FALSE)</f>
        <v>-282.45890142228671</v>
      </c>
      <c r="E38" s="24">
        <f>Composite!E39</f>
        <v>15</v>
      </c>
      <c r="F38" s="44">
        <f>Composite!F39*VLOOKUP($A38,weighting!$A$7:$C$18,3,FALSE)</f>
        <v>0</v>
      </c>
      <c r="G38" s="44">
        <f>Composite!G39*VLOOKUP($A38,weighting!$A$7:$C$18,3,FALSE)</f>
        <v>0</v>
      </c>
      <c r="H38" s="24" t="str">
        <f>Composite!H39</f>
        <v>R-All-HVAC-CAC-All-All-E</v>
      </c>
      <c r="I38" s="44">
        <f>Composite!I39*VLOOKUP($A38,weighting!$A$7:$C$18,3,FALSE)</f>
        <v>22.989597389298673</v>
      </c>
      <c r="J38" s="44">
        <f>Composite!J39*VLOOKUP($A38,weighting!$A$7:$C$18,3,FALSE)</f>
        <v>0</v>
      </c>
      <c r="K38" s="24">
        <f>Composite!K39</f>
        <v>0</v>
      </c>
      <c r="L38" s="44">
        <f>Composite!L39*VLOOKUP($A38,weighting!$A$7:$C$18,3,FALSE)</f>
        <v>0</v>
      </c>
      <c r="M38" s="24">
        <f>Composite!M39</f>
        <v>0</v>
      </c>
      <c r="N38" s="44">
        <f>Composite!N39*VLOOKUP($A38,weighting!$A$7:$C$18,3,FALSE)</f>
        <v>0</v>
      </c>
      <c r="O38" s="24">
        <f>Composite!O39</f>
        <v>0</v>
      </c>
      <c r="P38" s="44">
        <f>Composite!P39*VLOOKUP($A38,weighting!$A$7:$C$18,3,FALSE)</f>
        <v>0</v>
      </c>
      <c r="Q38" s="44"/>
      <c r="R38" s="41"/>
    </row>
    <row r="39" spans="1:18">
      <c r="A39" t="str">
        <f>Composite!A40</f>
        <v>HZ2CZ1</v>
      </c>
      <c r="B39" s="24" t="str">
        <f>LEFT(Composite!B40,FIND("HZ",Composite!B40)-4)</f>
        <v>HVAC Conversion - FAF to ASHP 8.5 HSPF/14SEER</v>
      </c>
      <c r="C39" s="24" t="str">
        <f>Composite!C40</f>
        <v>Cooling Savings</v>
      </c>
      <c r="D39" s="44">
        <f>Composite!D40*VLOOKUP($A39,weighting!$A$7:$C$18,3,FALSE)</f>
        <v>-147.93921771908157</v>
      </c>
      <c r="E39" s="24">
        <f>Composite!E40</f>
        <v>15</v>
      </c>
      <c r="F39" s="44">
        <f>Composite!F40*VLOOKUP($A39,weighting!$A$7:$C$18,3,FALSE)</f>
        <v>0</v>
      </c>
      <c r="G39" s="44">
        <f>Composite!G40*VLOOKUP($A39,weighting!$A$7:$C$18,3,FALSE)</f>
        <v>0</v>
      </c>
      <c r="H39" s="24" t="str">
        <f>Composite!H40</f>
        <v>R-All-HVAC-CAC-All-All-E</v>
      </c>
      <c r="I39" s="44">
        <f>Composite!I40*VLOOKUP($A39,weighting!$A$7:$C$18,3,FALSE)</f>
        <v>12.040912983530895</v>
      </c>
      <c r="J39" s="44">
        <f>Composite!J40*VLOOKUP($A39,weighting!$A$7:$C$18,3,FALSE)</f>
        <v>0</v>
      </c>
      <c r="K39" s="24">
        <f>Composite!K40</f>
        <v>0</v>
      </c>
      <c r="L39" s="44">
        <f>Composite!L40*VLOOKUP($A39,weighting!$A$7:$C$18,3,FALSE)</f>
        <v>0</v>
      </c>
      <c r="M39" s="24">
        <f>Composite!M40</f>
        <v>0</v>
      </c>
      <c r="N39" s="44">
        <f>Composite!N40*VLOOKUP($A39,weighting!$A$7:$C$18,3,FALSE)</f>
        <v>0</v>
      </c>
      <c r="O39" s="24">
        <f>Composite!O40</f>
        <v>0</v>
      </c>
      <c r="P39" s="44">
        <f>Composite!P40*VLOOKUP($A39,weighting!$A$7:$C$18,3,FALSE)</f>
        <v>0</v>
      </c>
      <c r="Q39" s="44"/>
      <c r="R39" s="41"/>
    </row>
    <row r="40" spans="1:18">
      <c r="A40" t="str">
        <f>Composite!A41</f>
        <v>HZ2CZ2</v>
      </c>
      <c r="B40" s="24" t="str">
        <f>LEFT(Composite!B41,FIND("HZ",Composite!B41)-4)</f>
        <v>HVAC Conversion - FAF to ASHP 8.5 HSPF/14SEER</v>
      </c>
      <c r="C40" s="24" t="str">
        <f>Composite!C41</f>
        <v>Cooling Savings</v>
      </c>
      <c r="D40" s="44">
        <f>Composite!D41*VLOOKUP($A40,weighting!$A$7:$C$18,3,FALSE)</f>
        <v>-169.41883865110438</v>
      </c>
      <c r="E40" s="24">
        <f>Composite!E41</f>
        <v>15</v>
      </c>
      <c r="F40" s="44">
        <f>Composite!F41*VLOOKUP($A40,weighting!$A$7:$C$18,3,FALSE)</f>
        <v>0</v>
      </c>
      <c r="G40" s="44">
        <f>Composite!G41*VLOOKUP($A40,weighting!$A$7:$C$18,3,FALSE)</f>
        <v>0</v>
      </c>
      <c r="H40" s="24" t="str">
        <f>Composite!H41</f>
        <v>R-All-HVAC-CAC-All-All-E</v>
      </c>
      <c r="I40" s="44">
        <f>Composite!I41*VLOOKUP($A40,weighting!$A$7:$C$18,3,FALSE)</f>
        <v>13.789159665846263</v>
      </c>
      <c r="J40" s="44">
        <f>Composite!J41*VLOOKUP($A40,weighting!$A$7:$C$18,3,FALSE)</f>
        <v>0</v>
      </c>
      <c r="K40" s="24">
        <f>Composite!K41</f>
        <v>0</v>
      </c>
      <c r="L40" s="44">
        <f>Composite!L41*VLOOKUP($A40,weighting!$A$7:$C$18,3,FALSE)</f>
        <v>0</v>
      </c>
      <c r="M40" s="24">
        <f>Composite!M41</f>
        <v>0</v>
      </c>
      <c r="N40" s="44">
        <f>Composite!N41*VLOOKUP($A40,weighting!$A$7:$C$18,3,FALSE)</f>
        <v>0</v>
      </c>
      <c r="O40" s="24">
        <f>Composite!O41</f>
        <v>0</v>
      </c>
      <c r="P40" s="44">
        <f>Composite!P41*VLOOKUP($A40,weighting!$A$7:$C$18,3,FALSE)</f>
        <v>0</v>
      </c>
      <c r="Q40" s="44"/>
      <c r="R40" s="41"/>
    </row>
    <row r="41" spans="1:18">
      <c r="A41" t="str">
        <f>Composite!A42</f>
        <v>HZ2CZ3</v>
      </c>
      <c r="B41" s="24" t="str">
        <f>LEFT(Composite!B42,FIND("HZ",Composite!B42)-4)</f>
        <v>HVAC Conversion - FAF to ASHP 8.5 HSPF/14SEER</v>
      </c>
      <c r="C41" s="24" t="str">
        <f>Composite!C42</f>
        <v>Cooling Savings</v>
      </c>
      <c r="D41" s="44">
        <f>Composite!D42*VLOOKUP($A41,weighting!$A$7:$C$18,3,FALSE)</f>
        <v>-236.84442044725907</v>
      </c>
      <c r="E41" s="24">
        <f>Composite!E42</f>
        <v>15</v>
      </c>
      <c r="F41" s="44">
        <f>Composite!F42*VLOOKUP($A41,weighting!$A$7:$C$18,3,FALSE)</f>
        <v>0</v>
      </c>
      <c r="G41" s="44">
        <f>Composite!G42*VLOOKUP($A41,weighting!$A$7:$C$18,3,FALSE)</f>
        <v>0</v>
      </c>
      <c r="H41" s="24" t="str">
        <f>Composite!H42</f>
        <v>R-All-HVAC-CAC-All-All-E</v>
      </c>
      <c r="I41" s="44">
        <f>Composite!I42*VLOOKUP($A41,weighting!$A$7:$C$18,3,FALSE)</f>
        <v>19.276991599722493</v>
      </c>
      <c r="J41" s="44">
        <f>Composite!J42*VLOOKUP($A41,weighting!$A$7:$C$18,3,FALSE)</f>
        <v>0</v>
      </c>
      <c r="K41" s="24">
        <f>Composite!K42</f>
        <v>0</v>
      </c>
      <c r="L41" s="44">
        <f>Composite!L42*VLOOKUP($A41,weighting!$A$7:$C$18,3,FALSE)</f>
        <v>0</v>
      </c>
      <c r="M41" s="24">
        <f>Composite!M42</f>
        <v>0</v>
      </c>
      <c r="N41" s="44">
        <f>Composite!N42*VLOOKUP($A41,weighting!$A$7:$C$18,3,FALSE)</f>
        <v>0</v>
      </c>
      <c r="O41" s="24">
        <f>Composite!O42</f>
        <v>0</v>
      </c>
      <c r="P41" s="44">
        <f>Composite!P42*VLOOKUP($A41,weighting!$A$7:$C$18,3,FALSE)</f>
        <v>0</v>
      </c>
      <c r="Q41" s="44"/>
      <c r="R41" s="41"/>
    </row>
    <row r="42" spans="1:18">
      <c r="A42" t="str">
        <f>Composite!A43</f>
        <v>HZ3CZ1</v>
      </c>
      <c r="B42" s="24" t="str">
        <f>LEFT(Composite!B43,FIND("HZ",Composite!B43)-4)</f>
        <v>HVAC Conversion - FAF to ASHP 8.5 HSPF/14SEER</v>
      </c>
      <c r="C42" s="24" t="str">
        <f>Composite!C43</f>
        <v>Cooling Savings</v>
      </c>
      <c r="D42" s="44">
        <f>Composite!D43*VLOOKUP($A42,weighting!$A$7:$C$18,3,FALSE)</f>
        <v>-126.80504375921274</v>
      </c>
      <c r="E42" s="24">
        <f>Composite!E43</f>
        <v>15</v>
      </c>
      <c r="F42" s="44">
        <f>Composite!F43*VLOOKUP($A42,weighting!$A$7:$C$18,3,FALSE)</f>
        <v>0</v>
      </c>
      <c r="G42" s="44">
        <f>Composite!G43*VLOOKUP($A42,weighting!$A$7:$C$18,3,FALSE)</f>
        <v>0</v>
      </c>
      <c r="H42" s="24" t="str">
        <f>Composite!H43</f>
        <v>R-All-HVAC-CAC-All-All-E</v>
      </c>
      <c r="I42" s="44">
        <f>Composite!I43*VLOOKUP($A42,weighting!$A$7:$C$18,3,FALSE)</f>
        <v>10.320782557312194</v>
      </c>
      <c r="J42" s="44">
        <f>Composite!J43*VLOOKUP($A42,weighting!$A$7:$C$18,3,FALSE)</f>
        <v>0</v>
      </c>
      <c r="K42" s="24">
        <f>Composite!K43</f>
        <v>0</v>
      </c>
      <c r="L42" s="44">
        <f>Composite!L43*VLOOKUP($A42,weighting!$A$7:$C$18,3,FALSE)</f>
        <v>0</v>
      </c>
      <c r="M42" s="24">
        <f>Composite!M43</f>
        <v>0</v>
      </c>
      <c r="N42" s="44">
        <f>Composite!N43*VLOOKUP($A42,weighting!$A$7:$C$18,3,FALSE)</f>
        <v>0</v>
      </c>
      <c r="O42" s="24">
        <f>Composite!O43</f>
        <v>0</v>
      </c>
      <c r="P42" s="44">
        <f>Composite!P43*VLOOKUP($A42,weighting!$A$7:$C$18,3,FALSE)</f>
        <v>0</v>
      </c>
      <c r="Q42" s="44"/>
      <c r="R42" s="41"/>
    </row>
    <row r="43" spans="1:18">
      <c r="A43" t="str">
        <f>Composite!A44</f>
        <v>HZ3CZ2</v>
      </c>
      <c r="B43" s="24" t="str">
        <f>LEFT(Composite!B44,FIND("HZ",Composite!B44)-4)</f>
        <v>HVAC Conversion - FAF to ASHP 8.5 HSPF/14SEER</v>
      </c>
      <c r="C43" s="24" t="str">
        <f>Composite!C44</f>
        <v>Cooling Savings</v>
      </c>
      <c r="D43" s="44">
        <f>Composite!D44*VLOOKUP($A43,weighting!$A$7:$C$18,3,FALSE)</f>
        <v>-50.825651595331308</v>
      </c>
      <c r="E43" s="24">
        <f>Composite!E44</f>
        <v>15</v>
      </c>
      <c r="F43" s="44">
        <f>Composite!F44*VLOOKUP($A43,weighting!$A$7:$C$18,3,FALSE)</f>
        <v>0</v>
      </c>
      <c r="G43" s="44">
        <f>Composite!G44*VLOOKUP($A43,weighting!$A$7:$C$18,3,FALSE)</f>
        <v>0</v>
      </c>
      <c r="H43" s="24" t="str">
        <f>Composite!H44</f>
        <v>R-All-HVAC-CAC-All-All-E</v>
      </c>
      <c r="I43" s="44">
        <f>Composite!I44*VLOOKUP($A43,weighting!$A$7:$C$18,3,FALSE)</f>
        <v>4.1367478997538791</v>
      </c>
      <c r="J43" s="44">
        <f>Composite!J44*VLOOKUP($A43,weighting!$A$7:$C$18,3,FALSE)</f>
        <v>0</v>
      </c>
      <c r="K43" s="24">
        <f>Composite!K44</f>
        <v>0</v>
      </c>
      <c r="L43" s="44">
        <f>Composite!L44*VLOOKUP($A43,weighting!$A$7:$C$18,3,FALSE)</f>
        <v>0</v>
      </c>
      <c r="M43" s="24">
        <f>Composite!M44</f>
        <v>0</v>
      </c>
      <c r="N43" s="44">
        <f>Composite!N44*VLOOKUP($A43,weighting!$A$7:$C$18,3,FALSE)</f>
        <v>0</v>
      </c>
      <c r="O43" s="24">
        <f>Composite!O44</f>
        <v>0</v>
      </c>
      <c r="P43" s="44">
        <f>Composite!P44*VLOOKUP($A43,weighting!$A$7:$C$18,3,FALSE)</f>
        <v>0</v>
      </c>
      <c r="Q43" s="44"/>
      <c r="R43" s="41"/>
    </row>
    <row r="44" spans="1:18">
      <c r="A44" t="str">
        <f>Composite!A45</f>
        <v>HZ3CZ3</v>
      </c>
      <c r="B44" s="24" t="str">
        <f>LEFT(Composite!B45,FIND("HZ",Composite!B45)-4)</f>
        <v>HVAC Conversion - FAF to ASHP 8.5 HSPF/14SEER</v>
      </c>
      <c r="C44" s="24" t="str">
        <f>Composite!C45</f>
        <v>Cooling Savings</v>
      </c>
      <c r="D44" s="44">
        <f>Composite!D45*VLOOKUP($A44,weighting!$A$7:$C$18,3,FALSE)</f>
        <v>-26.31604671636212</v>
      </c>
      <c r="E44" s="24">
        <f>Composite!E45</f>
        <v>15</v>
      </c>
      <c r="F44" s="44">
        <f>Composite!F45*VLOOKUP($A44,weighting!$A$7:$C$18,3,FALSE)</f>
        <v>0</v>
      </c>
      <c r="G44" s="44">
        <f>Composite!G45*VLOOKUP($A44,weighting!$A$7:$C$18,3,FALSE)</f>
        <v>0</v>
      </c>
      <c r="H44" s="24" t="str">
        <f>Composite!H45</f>
        <v>R-All-HVAC-CAC-All-All-E</v>
      </c>
      <c r="I44" s="44">
        <f>Composite!I45*VLOOKUP($A44,weighting!$A$7:$C$18,3,FALSE)</f>
        <v>2.1418879555247212</v>
      </c>
      <c r="J44" s="44">
        <f>Composite!J45*VLOOKUP($A44,weighting!$A$7:$C$18,3,FALSE)</f>
        <v>0</v>
      </c>
      <c r="K44" s="24">
        <f>Composite!K45</f>
        <v>0</v>
      </c>
      <c r="L44" s="44">
        <f>Composite!L45*VLOOKUP($A44,weighting!$A$7:$C$18,3,FALSE)</f>
        <v>0</v>
      </c>
      <c r="M44" s="24">
        <f>Composite!M45</f>
        <v>0</v>
      </c>
      <c r="N44" s="44">
        <f>Composite!N45*VLOOKUP($A44,weighting!$A$7:$C$18,3,FALSE)</f>
        <v>0</v>
      </c>
      <c r="O44" s="24">
        <f>Composite!O45</f>
        <v>0</v>
      </c>
      <c r="P44" s="44">
        <f>Composite!P45*VLOOKUP($A44,weighting!$A$7:$C$18,3,FALSE)</f>
        <v>0</v>
      </c>
      <c r="Q44" s="44"/>
      <c r="R44" s="41"/>
    </row>
    <row r="45" spans="1:18" ht="24.95" customHeight="1">
      <c r="B45" s="24"/>
      <c r="C45" s="24"/>
      <c r="D45" s="44"/>
      <c r="E45" s="24"/>
      <c r="F45" s="44"/>
      <c r="G45" s="44"/>
      <c r="H45" s="24"/>
      <c r="I45" s="44"/>
      <c r="J45" s="44"/>
      <c r="K45" s="24"/>
      <c r="L45" s="44"/>
      <c r="M45" s="24"/>
      <c r="N45" s="44"/>
      <c r="O45" s="24"/>
      <c r="P45" s="44"/>
      <c r="Q45" s="44"/>
      <c r="R45" s="41"/>
    </row>
    <row r="46" spans="1:18">
      <c r="B46" s="24"/>
      <c r="C46" s="24"/>
      <c r="D46" s="44"/>
      <c r="E46" s="24"/>
      <c r="F46" s="44"/>
      <c r="G46" s="44"/>
      <c r="H46" s="24"/>
      <c r="I46" s="44"/>
      <c r="J46" s="44"/>
      <c r="K46" s="24"/>
      <c r="L46" s="44"/>
      <c r="M46" s="24"/>
      <c r="N46" s="44"/>
      <c r="O46" s="24"/>
      <c r="P46" s="44"/>
      <c r="Q46" s="44"/>
    </row>
    <row r="47" spans="1:18">
      <c r="D47" s="43"/>
      <c r="I47" s="43"/>
      <c r="P47" s="43"/>
    </row>
    <row r="48" spans="1:18">
      <c r="D48" s="43"/>
      <c r="I48" s="43"/>
      <c r="P48" s="43"/>
    </row>
    <row r="49" spans="1:106">
      <c r="D49" s="43"/>
      <c r="I49" s="43"/>
      <c r="P49" s="43"/>
    </row>
    <row r="50" spans="1:106">
      <c r="D50" s="43"/>
      <c r="I50" s="43"/>
      <c r="P50" s="43"/>
    </row>
    <row r="51" spans="1:106">
      <c r="D51" s="43"/>
      <c r="I51" s="43"/>
      <c r="P51" s="43"/>
    </row>
    <row r="52" spans="1:106">
      <c r="D52" s="43"/>
      <c r="I52" s="43"/>
      <c r="P52" s="43"/>
    </row>
    <row r="53" spans="1:106">
      <c r="D53" s="43"/>
      <c r="I53" s="43"/>
      <c r="P53" s="43"/>
    </row>
    <row r="54" spans="1:106">
      <c r="D54" s="43"/>
      <c r="I54" s="43"/>
      <c r="P54" s="43"/>
    </row>
    <row r="55" spans="1:106">
      <c r="D55" s="43"/>
      <c r="I55" s="43"/>
      <c r="P55" s="43"/>
    </row>
    <row r="56" spans="1:106">
      <c r="B56" s="24"/>
      <c r="C56" s="24"/>
      <c r="D56" s="24"/>
      <c r="E56" s="24"/>
      <c r="F56" s="24"/>
      <c r="G56" s="24"/>
      <c r="H56" s="24"/>
      <c r="I56" s="24"/>
      <c r="J56" s="24"/>
      <c r="K56" s="24"/>
      <c r="L56" s="24"/>
      <c r="M56" s="24"/>
      <c r="N56" s="24"/>
      <c r="O56" s="24"/>
      <c r="P56" s="24"/>
    </row>
    <row r="59" spans="1:106">
      <c r="A59" s="42"/>
      <c r="B59" s="42"/>
      <c r="D59">
        <v>4</v>
      </c>
      <c r="E59">
        <v>5</v>
      </c>
      <c r="F59">
        <v>6</v>
      </c>
      <c r="G59">
        <v>7</v>
      </c>
      <c r="H59">
        <v>8</v>
      </c>
      <c r="I59">
        <v>9</v>
      </c>
      <c r="J59">
        <v>10</v>
      </c>
      <c r="K59">
        <v>11</v>
      </c>
      <c r="L59">
        <v>12</v>
      </c>
      <c r="M59">
        <v>13</v>
      </c>
      <c r="N59">
        <v>14</v>
      </c>
      <c r="O59">
        <v>15</v>
      </c>
      <c r="P59">
        <v>16</v>
      </c>
      <c r="Q59">
        <v>17</v>
      </c>
    </row>
    <row r="60" spans="1:106" s="7" customFormat="1">
      <c r="B60" s="434" t="s">
        <v>3</v>
      </c>
      <c r="C60" s="435"/>
      <c r="D60" s="435"/>
      <c r="E60" s="435"/>
      <c r="F60" s="435"/>
      <c r="G60" s="435"/>
      <c r="H60" s="435"/>
      <c r="I60" s="436"/>
      <c r="J60" s="437" t="s">
        <v>4</v>
      </c>
      <c r="K60" s="438"/>
      <c r="L60" s="438"/>
      <c r="M60" s="438"/>
      <c r="N60" s="438"/>
      <c r="O60" s="439"/>
      <c r="P60" s="440" t="s">
        <v>5</v>
      </c>
      <c r="Q60" s="441"/>
      <c r="R60" s="16"/>
      <c r="S60" s="17"/>
      <c r="T60" s="17"/>
      <c r="U60" s="17"/>
      <c r="V60" s="17"/>
      <c r="W60" s="17"/>
      <c r="X60" s="17"/>
      <c r="Y60" s="18"/>
      <c r="Z60" s="19"/>
      <c r="AA60" s="17"/>
      <c r="AB60" s="17"/>
      <c r="AC60" s="17"/>
      <c r="AD60" s="17"/>
      <c r="AE60" s="17"/>
      <c r="AF60" s="20"/>
      <c r="AG60" s="20"/>
      <c r="AH60" s="20"/>
      <c r="AI60" s="20"/>
      <c r="AJ60" s="20"/>
      <c r="AK60" s="20"/>
      <c r="AL60" s="20"/>
      <c r="AM60" s="20"/>
      <c r="AN60" s="20"/>
      <c r="AO60" s="20"/>
      <c r="AP60" s="20"/>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row>
    <row r="61" spans="1:106" ht="38.25">
      <c r="A61" s="7"/>
      <c r="B61" s="21" t="s">
        <v>6</v>
      </c>
      <c r="C61" s="21" t="s">
        <v>7</v>
      </c>
      <c r="D61" s="21" t="s">
        <v>8</v>
      </c>
      <c r="E61" s="21" t="s">
        <v>9</v>
      </c>
      <c r="F61" s="21" t="s">
        <v>10</v>
      </c>
      <c r="G61" s="21" t="s">
        <v>11</v>
      </c>
      <c r="H61" s="21" t="s">
        <v>12</v>
      </c>
      <c r="I61" s="21" t="s">
        <v>13</v>
      </c>
      <c r="J61" s="21" t="s">
        <v>14</v>
      </c>
      <c r="K61" s="21" t="s">
        <v>15</v>
      </c>
      <c r="L61" s="21" t="s">
        <v>16</v>
      </c>
      <c r="M61" s="21" t="s">
        <v>17</v>
      </c>
      <c r="N61" s="21" t="s">
        <v>18</v>
      </c>
      <c r="O61" s="21" t="s">
        <v>19</v>
      </c>
      <c r="P61" s="22" t="s">
        <v>20</v>
      </c>
      <c r="Q61" s="21" t="s">
        <v>12</v>
      </c>
    </row>
    <row r="62" spans="1:106">
      <c r="A62" t="s">
        <v>401</v>
      </c>
      <c r="B62" t="str">
        <f>B6</f>
        <v>HVAC Upgrade - Heat Pump Upgrade to 9.0 HSPF/14 SEER</v>
      </c>
      <c r="C62" t="str">
        <f>C6</f>
        <v>Heating Savings</v>
      </c>
      <c r="D62" s="169">
        <f>D6</f>
        <v>65.181045390244577</v>
      </c>
      <c r="E62">
        <f t="shared" ref="E62:O62" si="0">E6</f>
        <v>15</v>
      </c>
      <c r="F62" s="169">
        <f>F6</f>
        <v>80.823411921055197</v>
      </c>
      <c r="G62" s="169">
        <f>G6</f>
        <v>0</v>
      </c>
      <c r="H62" t="str">
        <f t="shared" si="0"/>
        <v>R-All-HVAC-ASHP-All-All-E</v>
      </c>
      <c r="I62" s="169">
        <f>I6</f>
        <v>0.45750420921540558</v>
      </c>
      <c r="J62" s="169">
        <f>J6</f>
        <v>0</v>
      </c>
      <c r="K62">
        <f t="shared" si="0"/>
        <v>0</v>
      </c>
      <c r="L62" s="169">
        <f>L6</f>
        <v>0</v>
      </c>
      <c r="M62">
        <f t="shared" si="0"/>
        <v>0</v>
      </c>
      <c r="N62" s="169">
        <f>N6</f>
        <v>0</v>
      </c>
      <c r="O62">
        <f t="shared" si="0"/>
        <v>0</v>
      </c>
      <c r="P62" s="169">
        <f>P6</f>
        <v>0</v>
      </c>
    </row>
    <row r="63" spans="1:106">
      <c r="A63" t="s">
        <v>412</v>
      </c>
      <c r="B63" t="str">
        <f t="shared" ref="B63:C65" si="1">B7</f>
        <v>HVAC Upgrade - Heat Pump Upgrade to 9.0 HSPF/14 SEER</v>
      </c>
      <c r="C63" t="str">
        <f t="shared" si="1"/>
        <v>Heating Savings</v>
      </c>
      <c r="D63" s="169">
        <f>D7+D8</f>
        <v>65.181045390244563</v>
      </c>
      <c r="E63">
        <f t="shared" ref="E63:O63" si="2">E7</f>
        <v>15</v>
      </c>
      <c r="F63" s="169">
        <f>F7+F8</f>
        <v>80.823411921055182</v>
      </c>
      <c r="G63" s="169">
        <f>G7+G8</f>
        <v>0</v>
      </c>
      <c r="H63" t="str">
        <f t="shared" si="2"/>
        <v>R-All-HVAC-ASHP-All-All-E</v>
      </c>
      <c r="I63" s="169">
        <f>I7+I8</f>
        <v>0.45750420921540547</v>
      </c>
      <c r="J63" s="169">
        <f>J7+J8</f>
        <v>0</v>
      </c>
      <c r="K63">
        <f t="shared" si="2"/>
        <v>0</v>
      </c>
      <c r="L63" s="169">
        <f>L7+L8</f>
        <v>0</v>
      </c>
      <c r="M63">
        <f t="shared" si="2"/>
        <v>0</v>
      </c>
      <c r="N63" s="169">
        <f>N7+N8</f>
        <v>0</v>
      </c>
      <c r="O63">
        <f t="shared" si="2"/>
        <v>0</v>
      </c>
      <c r="P63" s="169">
        <f>P7+P8</f>
        <v>0</v>
      </c>
    </row>
    <row r="64" spans="1:106">
      <c r="A64" t="s">
        <v>413</v>
      </c>
      <c r="B64" s="169" t="str">
        <f>B9</f>
        <v>HVAC Upgrade - Heat Pump Upgrade to 9.0 HSPF/14 SEER</v>
      </c>
      <c r="C64" s="169" t="str">
        <f>C9</f>
        <v>Heating Savings</v>
      </c>
      <c r="D64" s="169">
        <f>D9+D12</f>
        <v>11.814258315358275</v>
      </c>
      <c r="E64">
        <f t="shared" ref="E64:O64" si="3">E8</f>
        <v>15</v>
      </c>
      <c r="F64" s="169">
        <f>F9+F12</f>
        <v>80.823411921055197</v>
      </c>
      <c r="G64" s="169">
        <f>G9+G12</f>
        <v>0</v>
      </c>
      <c r="H64" t="str">
        <f t="shared" si="3"/>
        <v>R-All-HVAC-ASHP-All-All-E</v>
      </c>
      <c r="I64" s="169">
        <f>I9+I12</f>
        <v>0.18815471296362599</v>
      </c>
      <c r="J64" s="169">
        <f>J9+J12</f>
        <v>0</v>
      </c>
      <c r="K64">
        <f t="shared" si="3"/>
        <v>0</v>
      </c>
      <c r="L64" s="169">
        <f>L9+L12</f>
        <v>0</v>
      </c>
      <c r="M64">
        <f t="shared" si="3"/>
        <v>0</v>
      </c>
      <c r="N64" s="169">
        <f>N9+N12</f>
        <v>0</v>
      </c>
      <c r="O64">
        <f t="shared" si="3"/>
        <v>0</v>
      </c>
      <c r="P64" s="169">
        <f>P9+P12</f>
        <v>0</v>
      </c>
    </row>
    <row r="65" spans="1:16">
      <c r="A65" t="s">
        <v>414</v>
      </c>
      <c r="B65" t="str">
        <f>B10</f>
        <v>HVAC Upgrade - Heat Pump Upgrade to 9.0 HSPF/14 SEER</v>
      </c>
      <c r="C65" t="str">
        <f t="shared" si="1"/>
        <v>Heating Savings</v>
      </c>
      <c r="D65" s="169">
        <f>D10+D11+D13+D14</f>
        <v>15.018095435263275</v>
      </c>
      <c r="E65">
        <f>E9</f>
        <v>15</v>
      </c>
      <c r="F65" s="169">
        <f>F10+F11+F13+F14</f>
        <v>80.823411921055197</v>
      </c>
      <c r="G65" s="169">
        <f>G10+G11+G13+G14</f>
        <v>0</v>
      </c>
      <c r="H65" t="str">
        <f>H9</f>
        <v>R-All-HVAC-ASHP-All-All-E</v>
      </c>
      <c r="I65" s="169">
        <f>I10+I11+I13+I14</f>
        <v>0.23917924938283444</v>
      </c>
      <c r="J65" s="169">
        <f>J10+J11+J13+J14</f>
        <v>0</v>
      </c>
      <c r="K65">
        <f t="shared" ref="K65:O65" si="4">K9</f>
        <v>0</v>
      </c>
      <c r="L65" s="169">
        <f>L10+L11+L13+L14</f>
        <v>0</v>
      </c>
      <c r="M65">
        <f t="shared" si="4"/>
        <v>0</v>
      </c>
      <c r="N65" s="169">
        <f>N10+N11+N13+N14</f>
        <v>0</v>
      </c>
      <c r="O65">
        <f t="shared" si="4"/>
        <v>0</v>
      </c>
      <c r="P65" s="169">
        <f>P10+P11+P13+P14</f>
        <v>0</v>
      </c>
    </row>
    <row r="66" spans="1:16">
      <c r="A66" t="s">
        <v>401</v>
      </c>
      <c r="B66" t="str">
        <f>B18</f>
        <v>HVAC Conversion - FAF to ASHP 8.5 HSPF/14SEER</v>
      </c>
      <c r="C66" t="str">
        <f t="shared" ref="C66:O67" si="5">C18</f>
        <v>Heating Savings</v>
      </c>
      <c r="D66" s="169">
        <f>D15</f>
        <v>2836.8798112621266</v>
      </c>
      <c r="E66">
        <f t="shared" si="5"/>
        <v>15</v>
      </c>
      <c r="F66" s="169">
        <f>F15</f>
        <v>4584.6408912905727</v>
      </c>
      <c r="G66" s="169">
        <f>G15</f>
        <v>0</v>
      </c>
      <c r="H66" t="str">
        <f t="shared" si="5"/>
        <v>R-All-HVAC-ASHP-All-All-E</v>
      </c>
      <c r="I66" s="169">
        <f>I15</f>
        <v>19.658717303869476</v>
      </c>
      <c r="J66" s="169">
        <f>J15</f>
        <v>0</v>
      </c>
      <c r="K66">
        <f t="shared" si="5"/>
        <v>0</v>
      </c>
      <c r="L66" s="169">
        <f>L15</f>
        <v>0</v>
      </c>
      <c r="M66">
        <f t="shared" si="5"/>
        <v>0</v>
      </c>
      <c r="N66" s="169">
        <f>N15</f>
        <v>0</v>
      </c>
      <c r="O66">
        <f t="shared" si="5"/>
        <v>0</v>
      </c>
      <c r="P66" s="169">
        <f>P15</f>
        <v>0</v>
      </c>
    </row>
    <row r="67" spans="1:16">
      <c r="A67" t="s">
        <v>412</v>
      </c>
      <c r="B67" t="str">
        <f>B19</f>
        <v>HVAC Conversion - FAF to ASHP 8.5 HSPF/14SEER</v>
      </c>
      <c r="C67" t="str">
        <f t="shared" si="5"/>
        <v>Heating Savings</v>
      </c>
      <c r="D67" s="169">
        <f>D16+D17</f>
        <v>2836.8798112621262</v>
      </c>
      <c r="E67">
        <f t="shared" si="5"/>
        <v>15</v>
      </c>
      <c r="F67" s="169">
        <f>F16+F17</f>
        <v>4141.1588062564861</v>
      </c>
      <c r="G67" s="169">
        <f>G16+G17</f>
        <v>0</v>
      </c>
      <c r="H67" t="str">
        <f t="shared" si="5"/>
        <v>R-All-HVAC-ASHP-All-All-E</v>
      </c>
      <c r="I67" s="169">
        <f>I16+I17</f>
        <v>19.658717303869473</v>
      </c>
      <c r="J67" s="169">
        <f>J16+J17</f>
        <v>0</v>
      </c>
      <c r="K67">
        <f t="shared" si="5"/>
        <v>0</v>
      </c>
      <c r="L67" s="169">
        <f>L16+L17</f>
        <v>0</v>
      </c>
      <c r="M67">
        <f t="shared" si="5"/>
        <v>0</v>
      </c>
      <c r="N67" s="169">
        <f>N16+N17</f>
        <v>0</v>
      </c>
      <c r="O67">
        <f t="shared" si="5"/>
        <v>0</v>
      </c>
      <c r="P67" s="169">
        <f>P16+P17</f>
        <v>0</v>
      </c>
    </row>
    <row r="68" spans="1:16">
      <c r="A68" t="s">
        <v>413</v>
      </c>
      <c r="B68" t="str">
        <f>B21</f>
        <v>HVAC Conversion - FAF to ASHP 8.5 HSPF/14SEER</v>
      </c>
      <c r="C68" t="str">
        <f t="shared" ref="C68:O68" si="6">C21</f>
        <v>Heating Savings</v>
      </c>
      <c r="D68" s="169">
        <f>D21+D18</f>
        <v>3060.0152576873525</v>
      </c>
      <c r="E68">
        <f t="shared" si="6"/>
        <v>15</v>
      </c>
      <c r="F68" s="169">
        <f>F21+F18</f>
        <v>4602.7068363144172</v>
      </c>
      <c r="G68" s="169">
        <f>G21+G18</f>
        <v>0</v>
      </c>
      <c r="H68" t="str">
        <f t="shared" si="6"/>
        <v>R-All-HVAC-ASHP-All-All-E</v>
      </c>
      <c r="I68" s="169">
        <f>I21+I18</f>
        <v>48.734019276183375</v>
      </c>
      <c r="J68" s="169">
        <f>J21+J18</f>
        <v>0</v>
      </c>
      <c r="K68">
        <f t="shared" si="6"/>
        <v>0</v>
      </c>
      <c r="L68" s="169">
        <f>L21+L18</f>
        <v>0</v>
      </c>
      <c r="M68">
        <f t="shared" si="6"/>
        <v>0</v>
      </c>
      <c r="N68" s="169">
        <f>N21+N18</f>
        <v>0</v>
      </c>
      <c r="O68">
        <f t="shared" si="6"/>
        <v>0</v>
      </c>
      <c r="P68" s="169">
        <f>P21+P18</f>
        <v>0</v>
      </c>
    </row>
    <row r="69" spans="1:16">
      <c r="A69" t="s">
        <v>414</v>
      </c>
      <c r="B69" t="str">
        <f>B22</f>
        <v>HVAC Conversion - FAF to ASHP 8.5 HSPF/14SEER</v>
      </c>
      <c r="C69" t="str">
        <f>C22</f>
        <v>Heating Savings</v>
      </c>
      <c r="D69" s="169">
        <f>D19+D20+D22+D23</f>
        <v>2810.2890719799593</v>
      </c>
      <c r="E69">
        <f>E22</f>
        <v>15</v>
      </c>
      <c r="F69" s="169">
        <f>F19+F20+F22+F23</f>
        <v>4164.7256865629088</v>
      </c>
      <c r="G69" s="169">
        <f>G19+G20+G22+G23</f>
        <v>0</v>
      </c>
      <c r="H69" t="str">
        <f>H22</f>
        <v>R-All-HVAC-ASHP-All-All-E</v>
      </c>
      <c r="I69" s="169">
        <f>I19+I20+I22+I23</f>
        <v>44.756862391929914</v>
      </c>
      <c r="J69" s="169">
        <f>J19+J20+J22+J23</f>
        <v>0</v>
      </c>
      <c r="K69">
        <f>K22</f>
        <v>0</v>
      </c>
      <c r="L69" s="169">
        <f>L19+L20+L22+L23</f>
        <v>0</v>
      </c>
      <c r="M69">
        <f>M22</f>
        <v>0</v>
      </c>
      <c r="N69" s="169">
        <f>N19+N20+N22+N23</f>
        <v>0</v>
      </c>
      <c r="O69">
        <f>O22</f>
        <v>0</v>
      </c>
      <c r="P69" s="169">
        <f>P19+P20+P22+P23</f>
        <v>0</v>
      </c>
    </row>
    <row r="70" spans="1:16">
      <c r="A70" t="s">
        <v>410</v>
      </c>
      <c r="B70" t="str">
        <f>B24</f>
        <v>HVAC Conversion - FAF w/CAC to ASHP 8.5 HSPF/14SEER</v>
      </c>
      <c r="C70" t="str">
        <f>C22</f>
        <v>Heating Savings</v>
      </c>
      <c r="D70" s="169">
        <f>D24</f>
        <v>2836.8798112621266</v>
      </c>
      <c r="E70">
        <f t="shared" ref="E70:E71" si="7">E22</f>
        <v>15</v>
      </c>
      <c r="F70" s="169">
        <f>F24</f>
        <v>3825.4486000387583</v>
      </c>
      <c r="G70" s="169">
        <f>G24</f>
        <v>0</v>
      </c>
      <c r="H70" t="str">
        <f t="shared" ref="H70:H71" si="8">H22</f>
        <v>R-All-HVAC-ASHP-All-All-E</v>
      </c>
      <c r="I70" s="169">
        <f>I24</f>
        <v>19.658717303869476</v>
      </c>
      <c r="J70" s="169">
        <f>J24</f>
        <v>0</v>
      </c>
      <c r="K70">
        <f t="shared" ref="K70:K71" si="9">K22</f>
        <v>0</v>
      </c>
      <c r="L70" s="169">
        <f>L24</f>
        <v>0</v>
      </c>
      <c r="M70">
        <f t="shared" ref="M70:M71" si="10">M22</f>
        <v>0</v>
      </c>
      <c r="N70" s="169">
        <f>N24</f>
        <v>0</v>
      </c>
      <c r="O70">
        <f t="shared" ref="O70:O71" si="11">O22</f>
        <v>0</v>
      </c>
      <c r="P70" s="169">
        <f>P24</f>
        <v>0</v>
      </c>
    </row>
    <row r="71" spans="1:16">
      <c r="A71" t="s">
        <v>411</v>
      </c>
      <c r="B71" t="str">
        <f>B25</f>
        <v>HVAC Conversion - FAF w/CAC to ASHP 8.5 HSPF/14SEER</v>
      </c>
      <c r="C71" t="str">
        <f>C25</f>
        <v>Heating Savings</v>
      </c>
      <c r="D71" s="169">
        <f>D25+D26</f>
        <v>2952.1947735276617</v>
      </c>
      <c r="E71">
        <f t="shared" si="7"/>
        <v>15</v>
      </c>
      <c r="F71" s="169">
        <f>F25+F26</f>
        <v>3836.906106653078</v>
      </c>
      <c r="G71" s="169">
        <f>G25+G26</f>
        <v>0</v>
      </c>
      <c r="H71" t="str">
        <f t="shared" si="8"/>
        <v>R-All-HVAC-ASHP-All-All-E</v>
      </c>
      <c r="I71" s="169">
        <f>I25+I26</f>
        <v>47.016862624691058</v>
      </c>
      <c r="J71" s="169">
        <f>J25+J26</f>
        <v>0</v>
      </c>
      <c r="K71">
        <f t="shared" si="9"/>
        <v>0</v>
      </c>
      <c r="L71" s="169">
        <f>L25+L26</f>
        <v>0</v>
      </c>
      <c r="M71">
        <f t="shared" si="10"/>
        <v>0</v>
      </c>
      <c r="N71" s="169">
        <f>N25+N26</f>
        <v>0</v>
      </c>
      <c r="O71">
        <f t="shared" si="11"/>
        <v>0</v>
      </c>
      <c r="P71" s="169">
        <f>P25+P26</f>
        <v>0</v>
      </c>
    </row>
    <row r="72" spans="1:16">
      <c r="A72" t="s">
        <v>401</v>
      </c>
      <c r="B72" t="str">
        <f>B30</f>
        <v>HVAC Upgrade - Heat Pump Upgrade to 9.0 HSPF/14 SEER</v>
      </c>
      <c r="C72" t="str">
        <f t="shared" ref="C72:O72" si="12">C30</f>
        <v>Cooling Savings</v>
      </c>
      <c r="D72" s="169">
        <f>D27</f>
        <v>0.1967546488120081</v>
      </c>
      <c r="E72">
        <f t="shared" si="12"/>
        <v>15</v>
      </c>
      <c r="F72" s="169">
        <f>F27</f>
        <v>0</v>
      </c>
      <c r="G72" s="169">
        <f>G27</f>
        <v>0</v>
      </c>
      <c r="H72" t="str">
        <f t="shared" si="12"/>
        <v>R-All-HVAC-CAC-All-All-E</v>
      </c>
      <c r="I72" s="169">
        <f>I27</f>
        <v>0</v>
      </c>
      <c r="J72" s="169">
        <f>J27</f>
        <v>0</v>
      </c>
      <c r="K72">
        <f t="shared" si="12"/>
        <v>0</v>
      </c>
      <c r="L72" s="169">
        <f>L27</f>
        <v>0</v>
      </c>
      <c r="M72">
        <f t="shared" si="12"/>
        <v>0</v>
      </c>
      <c r="N72" s="169">
        <f>N27</f>
        <v>0</v>
      </c>
      <c r="O72">
        <f t="shared" si="12"/>
        <v>0</v>
      </c>
      <c r="P72" s="169">
        <f>P27</f>
        <v>0</v>
      </c>
    </row>
    <row r="73" spans="1:16">
      <c r="A73" t="s">
        <v>412</v>
      </c>
      <c r="B73" t="str">
        <f>B33</f>
        <v>HVAC Upgrade - Heat Pump Upgrade to 9.0 HSPF/14 SEER</v>
      </c>
      <c r="C73" t="str">
        <f>C33</f>
        <v>Cooling Savings</v>
      </c>
      <c r="D73" s="169">
        <f>D28+D29</f>
        <v>0.91540860783960931</v>
      </c>
      <c r="E73">
        <f>E33</f>
        <v>15</v>
      </c>
      <c r="F73" s="169">
        <f>F28+F29</f>
        <v>0</v>
      </c>
      <c r="G73" s="169">
        <f>G28+G29</f>
        <v>0</v>
      </c>
      <c r="H73" t="str">
        <f>H33</f>
        <v>R-All-HVAC-CAC-All-All-E</v>
      </c>
      <c r="I73" s="169">
        <f>I28+I29</f>
        <v>0</v>
      </c>
      <c r="J73" s="169">
        <f>J28+J29</f>
        <v>0</v>
      </c>
      <c r="K73">
        <f>K33</f>
        <v>0</v>
      </c>
      <c r="L73" s="169">
        <f>L28+L29</f>
        <v>0</v>
      </c>
      <c r="M73">
        <f>M33</f>
        <v>0</v>
      </c>
      <c r="N73" s="169">
        <f>N28+N29</f>
        <v>0</v>
      </c>
      <c r="O73">
        <f>O33</f>
        <v>0</v>
      </c>
      <c r="P73" s="169">
        <f>P28+P29</f>
        <v>0</v>
      </c>
    </row>
    <row r="74" spans="1:16">
      <c r="A74" t="s">
        <v>413</v>
      </c>
      <c r="B74" t="str">
        <f>B31</f>
        <v>HVAC Upgrade - Heat Pump Upgrade to 9.0 HSPF/14 SEER</v>
      </c>
      <c r="C74" t="str">
        <f>C31</f>
        <v>Cooling Savings</v>
      </c>
      <c r="D74" s="169">
        <f>D30+D33</f>
        <v>0.1967546488120081</v>
      </c>
      <c r="E74">
        <f>E31</f>
        <v>15</v>
      </c>
      <c r="F74" s="169">
        <f>F30+F33</f>
        <v>0</v>
      </c>
      <c r="G74" s="169">
        <f>G30+G33</f>
        <v>0</v>
      </c>
      <c r="H74" t="str">
        <f>H31</f>
        <v>R-All-HVAC-CAC-All-All-E</v>
      </c>
      <c r="I74" s="169">
        <f>I30+I33</f>
        <v>0</v>
      </c>
      <c r="J74" s="169">
        <f>J30+J33</f>
        <v>0</v>
      </c>
      <c r="K74">
        <f>K31</f>
        <v>0</v>
      </c>
      <c r="L74" s="169">
        <f>L30+L33</f>
        <v>0</v>
      </c>
      <c r="M74">
        <f>M31</f>
        <v>0</v>
      </c>
      <c r="N74" s="169">
        <f>N30+N33</f>
        <v>0</v>
      </c>
      <c r="O74">
        <f>O31</f>
        <v>0</v>
      </c>
      <c r="P74" s="169">
        <f>P30+P33</f>
        <v>0</v>
      </c>
    </row>
    <row r="75" spans="1:16">
      <c r="A75" t="s">
        <v>414</v>
      </c>
      <c r="B75" t="str">
        <f>B34</f>
        <v>HVAC Upgrade - Heat Pump Upgrade to 9.0 HSPF/14 SEER</v>
      </c>
      <c r="C75" t="str">
        <f>C34</f>
        <v>Cooling Savings</v>
      </c>
      <c r="D75" s="169">
        <f>D31+D32+D34+D35</f>
        <v>0.88890319818572427</v>
      </c>
      <c r="E75">
        <f>E34</f>
        <v>15</v>
      </c>
      <c r="F75" s="169">
        <f>F31+F32+F34+F35</f>
        <v>0</v>
      </c>
      <c r="G75" s="169">
        <f>G31+G32+G34+G35</f>
        <v>0</v>
      </c>
      <c r="H75" t="str">
        <f>H34</f>
        <v>R-All-HVAC-CAC-All-All-E</v>
      </c>
      <c r="I75" s="169">
        <f>I31+I32+I34+I35</f>
        <v>0</v>
      </c>
      <c r="J75" s="169">
        <f>J31+J32+J34+J35</f>
        <v>0</v>
      </c>
      <c r="K75">
        <f>K34</f>
        <v>0</v>
      </c>
      <c r="L75" s="169">
        <f>L31+L32+L34+L35</f>
        <v>0</v>
      </c>
      <c r="M75">
        <f>M34</f>
        <v>0</v>
      </c>
      <c r="N75" s="169">
        <f>N31+N32+N34+N35</f>
        <v>0</v>
      </c>
      <c r="O75">
        <f>O34</f>
        <v>0</v>
      </c>
      <c r="P75" s="169">
        <f>P31+P32+P34+P35</f>
        <v>0</v>
      </c>
    </row>
    <row r="76" spans="1:16">
      <c r="A76" t="s">
        <v>401</v>
      </c>
      <c r="B76" t="str">
        <f>B42</f>
        <v>HVAC Conversion - FAF to ASHP 8.5 HSPF/14SEER</v>
      </c>
      <c r="C76" t="str">
        <f>C42</f>
        <v>Cooling Savings</v>
      </c>
      <c r="D76" s="169">
        <f>D36</f>
        <v>-274.74426147829428</v>
      </c>
      <c r="E76">
        <f>E42</f>
        <v>15</v>
      </c>
      <c r="F76" s="169">
        <f>F36</f>
        <v>0</v>
      </c>
      <c r="G76" s="169">
        <f>G36</f>
        <v>0</v>
      </c>
      <c r="H76" t="str">
        <f>H42</f>
        <v>R-All-HVAC-CAC-All-All-E</v>
      </c>
      <c r="I76" s="169">
        <f>I36</f>
        <v>22.361695540843087</v>
      </c>
      <c r="J76" s="169">
        <f>J36</f>
        <v>0</v>
      </c>
      <c r="K76">
        <f>K42</f>
        <v>0</v>
      </c>
      <c r="L76" s="169">
        <f>L36</f>
        <v>0</v>
      </c>
      <c r="M76">
        <f>M42</f>
        <v>0</v>
      </c>
      <c r="N76" s="169">
        <f>N36</f>
        <v>0</v>
      </c>
      <c r="O76">
        <f>O42</f>
        <v>0</v>
      </c>
      <c r="P76" s="169">
        <f>P36</f>
        <v>0</v>
      </c>
    </row>
    <row r="77" spans="1:16">
      <c r="A77" t="s">
        <v>412</v>
      </c>
      <c r="B77" t="str">
        <f>B43</f>
        <v>HVAC Conversion - FAF to ASHP 8.5 HSPF/14SEER</v>
      </c>
      <c r="C77" t="str">
        <f>C43</f>
        <v>Cooling Savings</v>
      </c>
      <c r="D77" s="169">
        <f>D37+D38</f>
        <v>-490.27934350097473</v>
      </c>
      <c r="E77">
        <f>E43</f>
        <v>15</v>
      </c>
      <c r="F77" s="169">
        <f>F37+F38</f>
        <v>0</v>
      </c>
      <c r="G77" s="169">
        <f>G37+G38</f>
        <v>0</v>
      </c>
      <c r="H77" t="str">
        <f>H43</f>
        <v>R-All-HVAC-CAC-All-All-E</v>
      </c>
      <c r="I77" s="169">
        <f>I37+I38</f>
        <v>39.904299912736754</v>
      </c>
      <c r="J77" s="169">
        <f>J37+J38</f>
        <v>0</v>
      </c>
      <c r="K77">
        <f>K43</f>
        <v>0</v>
      </c>
      <c r="L77" s="169">
        <f>L37+L38</f>
        <v>0</v>
      </c>
      <c r="M77">
        <f>M43</f>
        <v>0</v>
      </c>
      <c r="N77" s="169">
        <f>N37+N38</f>
        <v>0</v>
      </c>
      <c r="O77">
        <f>O43</f>
        <v>0</v>
      </c>
      <c r="P77" s="169">
        <f>P37+P38</f>
        <v>0</v>
      </c>
    </row>
    <row r="78" spans="1:16">
      <c r="A78" t="s">
        <v>413</v>
      </c>
      <c r="B78" t="str">
        <f t="shared" ref="B78:C78" si="13">B43</f>
        <v>HVAC Conversion - FAF to ASHP 8.5 HSPF/14SEER</v>
      </c>
      <c r="C78" t="str">
        <f t="shared" si="13"/>
        <v>Cooling Savings</v>
      </c>
      <c r="D78" s="169">
        <f>D39+D42</f>
        <v>-274.74426147829433</v>
      </c>
      <c r="E78">
        <f t="shared" ref="E78:E79" si="14">E43</f>
        <v>15</v>
      </c>
      <c r="F78" s="169">
        <f>F39+F42</f>
        <v>0</v>
      </c>
      <c r="G78" s="169">
        <f>G39+G42</f>
        <v>0</v>
      </c>
      <c r="H78" t="str">
        <f t="shared" ref="H78" si="15">H43</f>
        <v>R-All-HVAC-CAC-All-All-E</v>
      </c>
      <c r="I78" s="169">
        <f>I39+I42</f>
        <v>22.361695540843087</v>
      </c>
      <c r="J78" s="169">
        <f>J39+J42</f>
        <v>0</v>
      </c>
      <c r="K78">
        <f t="shared" ref="K78" si="16">K43</f>
        <v>0</v>
      </c>
      <c r="L78" s="169">
        <f>L39+L42</f>
        <v>0</v>
      </c>
      <c r="M78">
        <f t="shared" ref="M78" si="17">M43</f>
        <v>0</v>
      </c>
      <c r="N78" s="169">
        <f>N39+N42</f>
        <v>0</v>
      </c>
      <c r="O78">
        <f t="shared" ref="O78" si="18">O43</f>
        <v>0</v>
      </c>
      <c r="P78" s="169">
        <f>P39+P42</f>
        <v>0</v>
      </c>
    </row>
    <row r="79" spans="1:16">
      <c r="A79" t="s">
        <v>414</v>
      </c>
      <c r="B79" t="str">
        <f t="shared" ref="B79:C79" si="19">B44</f>
        <v>HVAC Conversion - FAF to ASHP 8.5 HSPF/14SEER</v>
      </c>
      <c r="C79" t="str">
        <f t="shared" si="19"/>
        <v>Cooling Savings</v>
      </c>
      <c r="D79" s="169">
        <f>D40+D41+D43+D44</f>
        <v>-483.40495741005685</v>
      </c>
      <c r="E79">
        <f t="shared" si="14"/>
        <v>15</v>
      </c>
      <c r="F79" s="169">
        <f>F40+F41+F43+F44</f>
        <v>0</v>
      </c>
      <c r="G79" s="169">
        <f>G40+G41+G43+G44</f>
        <v>0</v>
      </c>
      <c r="H79" t="str">
        <f t="shared" ref="H79" si="20">H44</f>
        <v>R-All-HVAC-CAC-All-All-E</v>
      </c>
      <c r="I79" s="169">
        <f>I40+I41+I43+I44</f>
        <v>39.344787120847357</v>
      </c>
      <c r="J79" s="169">
        <f>J40+J41+J43+J44</f>
        <v>0</v>
      </c>
      <c r="K79">
        <f t="shared" ref="K79" si="21">K44</f>
        <v>0</v>
      </c>
      <c r="L79" s="169">
        <f>L40+L41+L43+L44</f>
        <v>0</v>
      </c>
      <c r="M79">
        <f t="shared" ref="M79" si="22">M44</f>
        <v>0</v>
      </c>
      <c r="N79" s="169">
        <f>N40+N41+N43+N44</f>
        <v>0</v>
      </c>
      <c r="O79">
        <f t="shared" ref="O79" si="23">O44</f>
        <v>0</v>
      </c>
      <c r="P79" s="169">
        <f>P40+P41+P43+P44</f>
        <v>0</v>
      </c>
    </row>
    <row r="80" spans="1:16">
      <c r="D80" s="169"/>
    </row>
    <row r="81" spans="4:16">
      <c r="D81" s="169"/>
      <c r="F81" s="41"/>
      <c r="G81" s="41"/>
      <c r="I81" s="41"/>
      <c r="J81" s="41"/>
      <c r="L81" s="41"/>
      <c r="N81" s="41"/>
      <c r="P81" s="41"/>
    </row>
    <row r="82" spans="4:16">
      <c r="D82" s="169"/>
    </row>
    <row r="83" spans="4:16">
      <c r="D83" s="169"/>
      <c r="F83" s="41"/>
      <c r="G83" s="41"/>
      <c r="I83" s="41"/>
      <c r="J83" s="41"/>
      <c r="L83" s="41"/>
      <c r="N83" s="41"/>
      <c r="P83" s="41"/>
    </row>
    <row r="84" spans="4:16">
      <c r="D84" s="169"/>
      <c r="F84" s="43"/>
      <c r="G84" s="43"/>
      <c r="I84" s="43"/>
      <c r="J84" s="43"/>
      <c r="L84" s="43"/>
      <c r="N84" s="43"/>
      <c r="P84" s="43"/>
    </row>
    <row r="85" spans="4:16">
      <c r="D85" s="169"/>
      <c r="F85" s="43"/>
      <c r="G85" s="43"/>
      <c r="I85" s="43"/>
      <c r="J85" s="43"/>
      <c r="L85" s="43"/>
      <c r="N85" s="43"/>
      <c r="P85" s="43"/>
    </row>
    <row r="86" spans="4:16">
      <c r="D86" s="168"/>
    </row>
    <row r="87" spans="4:16">
      <c r="D87" s="43"/>
      <c r="F87" s="43"/>
      <c r="G87" s="43"/>
      <c r="I87" s="43"/>
      <c r="J87" s="43"/>
      <c r="L87" s="43"/>
      <c r="N87" s="43"/>
      <c r="P87" s="43"/>
    </row>
    <row r="88" spans="4:16">
      <c r="D88" s="43"/>
      <c r="F88" s="43"/>
      <c r="G88" s="43"/>
      <c r="I88" s="43"/>
      <c r="J88" s="43"/>
      <c r="L88" s="43"/>
      <c r="N88" s="43"/>
      <c r="P88" s="43"/>
    </row>
    <row r="89" spans="4:16">
      <c r="D89" s="43"/>
      <c r="F89" s="43"/>
      <c r="G89" s="43"/>
      <c r="I89" s="43"/>
      <c r="J89" s="43"/>
      <c r="L89" s="43"/>
      <c r="N89" s="43"/>
      <c r="P89" s="43"/>
    </row>
    <row r="90" spans="4:16" ht="14.25" customHeight="1">
      <c r="D90" s="169"/>
      <c r="F90" s="169"/>
      <c r="G90" s="169"/>
      <c r="I90" s="169"/>
      <c r="J90" s="169"/>
      <c r="L90" s="169"/>
      <c r="N90" s="169"/>
      <c r="P90" s="169"/>
    </row>
    <row r="91" spans="4:16" ht="14.25" customHeight="1">
      <c r="D91" s="169"/>
      <c r="F91" s="169"/>
      <c r="G91" s="169"/>
      <c r="I91" s="169"/>
      <c r="J91" s="169"/>
      <c r="L91" s="169"/>
      <c r="N91" s="169"/>
      <c r="P91" s="169"/>
    </row>
    <row r="92" spans="4:16" ht="14.25" customHeight="1">
      <c r="D92" s="169"/>
      <c r="F92" s="169"/>
      <c r="G92" s="169"/>
      <c r="I92" s="169"/>
      <c r="J92" s="169"/>
      <c r="L92" s="169"/>
      <c r="N92" s="169"/>
      <c r="P92" s="169"/>
    </row>
    <row r="93" spans="4:16" ht="14.25" customHeight="1">
      <c r="D93" s="169"/>
      <c r="F93" s="169"/>
      <c r="G93" s="169"/>
      <c r="I93" s="169"/>
      <c r="J93" s="169"/>
      <c r="L93" s="169"/>
      <c r="N93" s="169"/>
      <c r="P93" s="169"/>
    </row>
    <row r="94" spans="4:16" ht="14.25" customHeight="1">
      <c r="D94" s="169"/>
      <c r="F94" s="169"/>
      <c r="G94" s="169"/>
      <c r="I94" s="169"/>
      <c r="J94" s="169"/>
      <c r="L94" s="169"/>
      <c r="N94" s="169"/>
      <c r="P94" s="169"/>
    </row>
    <row r="95" spans="4:16">
      <c r="D95" s="169"/>
      <c r="F95" s="169"/>
      <c r="G95" s="169"/>
      <c r="I95" s="169"/>
      <c r="J95" s="169"/>
      <c r="L95" s="169"/>
      <c r="N95" s="169"/>
      <c r="P95" s="169"/>
    </row>
    <row r="96" spans="4:16">
      <c r="D96" s="43"/>
      <c r="F96" s="43"/>
      <c r="G96" s="43"/>
      <c r="I96" s="43"/>
      <c r="J96" s="43"/>
      <c r="L96" s="43"/>
      <c r="N96" s="43"/>
      <c r="P96" s="43"/>
    </row>
    <row r="97" spans="4:16">
      <c r="D97" s="43"/>
      <c r="F97" s="43"/>
      <c r="G97" s="43"/>
      <c r="I97" s="43"/>
      <c r="J97" s="43"/>
      <c r="L97" s="43"/>
      <c r="N97" s="43"/>
      <c r="P97" s="43"/>
    </row>
    <row r="98" spans="4:16">
      <c r="D98" s="43"/>
      <c r="F98" s="43"/>
      <c r="G98" s="43"/>
      <c r="I98" s="43"/>
      <c r="J98" s="43"/>
      <c r="L98" s="43"/>
      <c r="N98" s="43"/>
      <c r="P98" s="43"/>
    </row>
    <row r="99" spans="4:16">
      <c r="D99" s="43"/>
      <c r="F99" s="43"/>
      <c r="G99" s="43"/>
      <c r="I99" s="43"/>
      <c r="J99" s="43"/>
      <c r="L99" s="43"/>
      <c r="N99" s="43"/>
      <c r="P99" s="43"/>
    </row>
    <row r="100" spans="4:16">
      <c r="D100" s="43"/>
      <c r="F100" s="43"/>
      <c r="G100" s="43"/>
      <c r="I100" s="43"/>
      <c r="J100" s="43"/>
      <c r="L100" s="43"/>
      <c r="N100" s="43"/>
      <c r="P100" s="43"/>
    </row>
    <row r="101" spans="4:16">
      <c r="D101" s="43"/>
      <c r="F101" s="43"/>
      <c r="G101" s="43"/>
      <c r="I101" s="43"/>
      <c r="J101" s="43"/>
      <c r="L101" s="43"/>
      <c r="N101" s="43"/>
      <c r="P101" s="43"/>
    </row>
    <row r="102" spans="4:16">
      <c r="D102" s="43"/>
      <c r="F102" s="43"/>
      <c r="G102" s="43"/>
      <c r="I102" s="43"/>
      <c r="J102" s="43"/>
      <c r="L102" s="43"/>
      <c r="N102" s="43"/>
      <c r="P102" s="43"/>
    </row>
    <row r="103" spans="4:16">
      <c r="D103" s="43"/>
      <c r="F103" s="43"/>
      <c r="G103" s="43"/>
      <c r="I103" s="43"/>
      <c r="J103" s="43"/>
      <c r="L103" s="43"/>
      <c r="N103" s="43"/>
      <c r="P103" s="43"/>
    </row>
    <row r="104" spans="4:16">
      <c r="D104" s="43"/>
      <c r="F104" s="43"/>
      <c r="G104" s="43"/>
      <c r="I104" s="43"/>
      <c r="J104" s="43"/>
      <c r="L104" s="43"/>
      <c r="N104" s="43"/>
      <c r="P104" s="43"/>
    </row>
    <row r="105" spans="4:16">
      <c r="D105" s="43"/>
      <c r="F105" s="43"/>
      <c r="G105" s="43"/>
      <c r="I105" s="43"/>
      <c r="J105" s="43"/>
      <c r="L105" s="43"/>
      <c r="N105" s="43"/>
      <c r="P105" s="43"/>
    </row>
    <row r="106" spans="4:16">
      <c r="D106" s="43"/>
      <c r="F106" s="43"/>
      <c r="G106" s="43"/>
      <c r="I106" s="43"/>
      <c r="J106" s="43"/>
      <c r="L106" s="43"/>
      <c r="N106" s="43"/>
      <c r="P106" s="43"/>
    </row>
    <row r="107" spans="4:16">
      <c r="D107" s="43"/>
      <c r="F107" s="43"/>
      <c r="G107" s="43"/>
      <c r="I107" s="43"/>
      <c r="J107" s="43"/>
      <c r="L107" s="43"/>
      <c r="N107" s="43"/>
      <c r="P107" s="43"/>
    </row>
    <row r="108" spans="4:16">
      <c r="D108" s="43"/>
      <c r="F108" s="43"/>
      <c r="G108" s="43"/>
      <c r="I108" s="43"/>
      <c r="J108" s="43"/>
      <c r="L108" s="43"/>
      <c r="N108" s="43"/>
      <c r="P108" s="43"/>
    </row>
    <row r="109" spans="4:16">
      <c r="D109" s="43"/>
      <c r="F109" s="43"/>
      <c r="G109" s="43"/>
      <c r="I109" s="43"/>
      <c r="J109" s="43"/>
      <c r="L109" s="43"/>
      <c r="N109" s="43"/>
      <c r="P109" s="43"/>
    </row>
    <row r="110" spans="4:16">
      <c r="D110" s="43"/>
      <c r="F110" s="43"/>
      <c r="G110" s="43"/>
      <c r="I110" s="43"/>
      <c r="J110" s="43"/>
      <c r="L110" s="43"/>
      <c r="N110" s="43"/>
      <c r="P110" s="43"/>
    </row>
    <row r="111" spans="4:16">
      <c r="D111" s="43"/>
      <c r="F111" s="43"/>
      <c r="G111" s="43"/>
      <c r="I111" s="43"/>
      <c r="J111" s="43"/>
      <c r="L111" s="43"/>
      <c r="N111" s="43"/>
      <c r="P111" s="43"/>
    </row>
    <row r="112" spans="4:16">
      <c r="D112" s="43"/>
      <c r="F112" s="43"/>
      <c r="G112" s="43"/>
      <c r="I112" s="43"/>
      <c r="J112" s="43"/>
      <c r="L112" s="43"/>
      <c r="N112" s="43"/>
      <c r="P112" s="43"/>
    </row>
    <row r="113" spans="4:16">
      <c r="D113" s="43"/>
      <c r="F113" s="43"/>
      <c r="G113" s="43"/>
      <c r="I113" s="43"/>
      <c r="J113" s="43"/>
      <c r="L113" s="43"/>
      <c r="N113" s="43"/>
      <c r="P113" s="43"/>
    </row>
    <row r="114" spans="4:16">
      <c r="D114" s="43"/>
      <c r="F114" s="43"/>
      <c r="G114" s="43"/>
      <c r="I114" s="43"/>
      <c r="J114" s="43"/>
      <c r="L114" s="43"/>
      <c r="N114" s="43"/>
      <c r="P114" s="43"/>
    </row>
    <row r="115" spans="4:16">
      <c r="D115" s="43"/>
      <c r="F115" s="43"/>
      <c r="G115" s="43"/>
      <c r="I115" s="43"/>
      <c r="J115" s="43"/>
      <c r="L115" s="43"/>
      <c r="N115" s="43"/>
      <c r="P115" s="43"/>
    </row>
    <row r="116" spans="4:16">
      <c r="D116" s="43"/>
      <c r="F116" s="43"/>
      <c r="G116" s="43"/>
      <c r="I116" s="43"/>
      <c r="J116" s="43"/>
      <c r="L116" s="43"/>
      <c r="N116" s="43"/>
      <c r="P116" s="43"/>
    </row>
    <row r="117" spans="4:16">
      <c r="D117" s="43"/>
      <c r="F117" s="43"/>
      <c r="G117" s="43"/>
      <c r="I117" s="43"/>
      <c r="J117" s="43"/>
      <c r="L117" s="43"/>
      <c r="N117" s="43"/>
      <c r="P117" s="43"/>
    </row>
    <row r="118" spans="4:16">
      <c r="D118" s="43"/>
      <c r="F118" s="43"/>
      <c r="G118" s="43"/>
      <c r="I118" s="43"/>
      <c r="J118" s="43"/>
      <c r="L118" s="43"/>
      <c r="N118" s="43"/>
      <c r="P118" s="43"/>
    </row>
    <row r="119" spans="4:16">
      <c r="D119" s="43"/>
      <c r="F119" s="43"/>
      <c r="G119" s="43"/>
      <c r="I119" s="43"/>
      <c r="J119" s="43"/>
      <c r="L119" s="43"/>
      <c r="N119" s="43"/>
      <c r="P119" s="43"/>
    </row>
    <row r="121" spans="4:16">
      <c r="D121" s="43"/>
      <c r="I121" s="43"/>
      <c r="P121" s="43"/>
    </row>
    <row r="122" spans="4:16">
      <c r="D122" s="43"/>
      <c r="I122" s="43"/>
      <c r="P122" s="43"/>
    </row>
    <row r="123" spans="4:16">
      <c r="D123" s="43"/>
      <c r="I123" s="43"/>
      <c r="P123" s="43"/>
    </row>
    <row r="124" spans="4:16">
      <c r="D124" s="43"/>
      <c r="I124" s="43"/>
      <c r="P124" s="43"/>
    </row>
    <row r="125" spans="4:16">
      <c r="D125" s="43"/>
      <c r="I125" s="43"/>
      <c r="P125" s="43"/>
    </row>
    <row r="126" spans="4:16">
      <c r="D126" s="43"/>
      <c r="I126" s="43"/>
      <c r="P126" s="43"/>
    </row>
    <row r="127" spans="4:16">
      <c r="D127" s="43"/>
      <c r="I127" s="43"/>
      <c r="P127" s="43"/>
    </row>
    <row r="128" spans="4:16">
      <c r="D128" s="43"/>
      <c r="I128" s="43"/>
      <c r="P128" s="43"/>
    </row>
    <row r="129" spans="4:16">
      <c r="D129" s="43"/>
      <c r="I129" s="43"/>
      <c r="P129" s="43"/>
    </row>
    <row r="130" spans="4:16">
      <c r="D130" s="43"/>
      <c r="I130" s="43"/>
      <c r="P130" s="43"/>
    </row>
    <row r="131" spans="4:16">
      <c r="D131" s="43"/>
      <c r="I131" s="43"/>
      <c r="P131" s="43"/>
    </row>
    <row r="132" spans="4:16">
      <c r="D132" s="43"/>
      <c r="I132" s="43"/>
      <c r="P132" s="43"/>
    </row>
    <row r="133" spans="4:16">
      <c r="D133" s="43"/>
      <c r="I133" s="43"/>
      <c r="P133" s="43"/>
    </row>
    <row r="134" spans="4:16">
      <c r="D134" s="43"/>
      <c r="I134" s="43"/>
      <c r="P134" s="43"/>
    </row>
    <row r="135" spans="4:16">
      <c r="D135" s="43"/>
      <c r="F135" s="43"/>
      <c r="G135" s="43"/>
      <c r="I135" s="43"/>
      <c r="J135" s="43"/>
      <c r="L135" s="43"/>
      <c r="N135" s="43"/>
      <c r="P135" s="43"/>
    </row>
    <row r="136" spans="4:16">
      <c r="D136" s="43"/>
      <c r="F136" s="43"/>
      <c r="G136" s="43"/>
      <c r="I136" s="43"/>
      <c r="J136" s="43"/>
      <c r="L136" s="43"/>
      <c r="N136" s="43"/>
      <c r="P136" s="43"/>
    </row>
    <row r="137" spans="4:16">
      <c r="D137" s="43"/>
      <c r="F137" s="43"/>
      <c r="G137" s="43"/>
      <c r="I137" s="43"/>
      <c r="J137" s="43"/>
      <c r="L137" s="43"/>
      <c r="N137" s="43"/>
      <c r="P137" s="43"/>
    </row>
    <row r="138" spans="4:16">
      <c r="D138" s="43"/>
      <c r="F138" s="43"/>
      <c r="G138" s="43"/>
      <c r="I138" s="43"/>
      <c r="J138" s="43"/>
      <c r="L138" s="43"/>
      <c r="N138" s="43"/>
      <c r="P138" s="43"/>
    </row>
    <row r="140" spans="4:16">
      <c r="D140" s="43"/>
      <c r="I140" s="43"/>
      <c r="P140" s="43"/>
    </row>
    <row r="141" spans="4:16">
      <c r="D141" s="43"/>
      <c r="I141" s="43"/>
      <c r="P141" s="43"/>
    </row>
    <row r="142" spans="4:16">
      <c r="D142" s="43"/>
      <c r="I142" s="43"/>
      <c r="P142" s="43"/>
    </row>
    <row r="143" spans="4:16">
      <c r="D143" s="43"/>
      <c r="I143" s="43"/>
      <c r="P143" s="43"/>
    </row>
    <row r="144" spans="4:16">
      <c r="D144" s="43"/>
      <c r="I144" s="43"/>
      <c r="P144" s="43"/>
    </row>
    <row r="145" spans="1:106">
      <c r="D145" s="43"/>
      <c r="I145" s="43"/>
      <c r="P145" s="43"/>
    </row>
    <row r="146" spans="1:106">
      <c r="D146" s="43"/>
      <c r="I146" s="43"/>
      <c r="P146" s="43"/>
    </row>
    <row r="147" spans="1:106">
      <c r="D147" s="43"/>
      <c r="I147" s="43"/>
      <c r="P147" s="43"/>
    </row>
    <row r="148" spans="1:106">
      <c r="D148" s="43"/>
      <c r="I148" s="43"/>
      <c r="P148" s="43"/>
    </row>
    <row r="149" spans="1:106">
      <c r="D149" s="43"/>
      <c r="I149" s="43"/>
      <c r="P149" s="43"/>
    </row>
    <row r="150" spans="1:106">
      <c r="D150" s="43"/>
      <c r="I150" s="43"/>
      <c r="P150" s="43"/>
    </row>
    <row r="151" spans="1:106">
      <c r="D151" s="43"/>
      <c r="I151" s="43"/>
      <c r="P151" s="43"/>
    </row>
    <row r="152" spans="1:106">
      <c r="D152" s="43"/>
      <c r="I152" s="43"/>
      <c r="P152" s="43"/>
    </row>
    <row r="153" spans="1:106">
      <c r="D153" s="43"/>
      <c r="I153" s="43"/>
      <c r="P153" s="43"/>
    </row>
    <row r="154" spans="1:106">
      <c r="D154" s="43"/>
      <c r="I154" s="43"/>
      <c r="P154" s="43"/>
    </row>
    <row r="155" spans="1:106">
      <c r="D155" s="43"/>
      <c r="I155" s="43"/>
      <c r="P155" s="43"/>
    </row>
    <row r="156" spans="1:106">
      <c r="D156" s="43"/>
      <c r="I156" s="43"/>
      <c r="P156" s="43"/>
    </row>
    <row r="157" spans="1:106">
      <c r="D157" s="43"/>
      <c r="I157" s="43"/>
      <c r="P157" s="43"/>
    </row>
    <row r="159" spans="1:106">
      <c r="A159" s="42"/>
      <c r="B159" s="42"/>
    </row>
    <row r="160" spans="1:106" s="7" customFormat="1">
      <c r="B160" s="434"/>
      <c r="C160" s="435"/>
      <c r="D160" s="435"/>
      <c r="E160" s="435"/>
      <c r="F160" s="435"/>
      <c r="G160" s="435"/>
      <c r="H160" s="435"/>
      <c r="I160" s="436"/>
      <c r="J160" s="437"/>
      <c r="K160" s="438"/>
      <c r="L160" s="438"/>
      <c r="M160" s="438"/>
      <c r="N160" s="438"/>
      <c r="O160" s="439"/>
      <c r="P160" s="440"/>
      <c r="Q160" s="441"/>
      <c r="R160" s="16"/>
      <c r="S160" s="17"/>
      <c r="T160" s="17"/>
      <c r="U160" s="17"/>
      <c r="V160" s="17"/>
      <c r="W160" s="17"/>
      <c r="X160" s="17"/>
      <c r="Y160" s="18"/>
      <c r="Z160" s="19"/>
      <c r="AA160" s="17"/>
      <c r="AB160" s="17"/>
      <c r="AC160" s="17"/>
      <c r="AD160" s="17"/>
      <c r="AE160" s="17"/>
      <c r="AF160" s="20"/>
      <c r="AG160" s="20"/>
      <c r="AH160" s="20"/>
      <c r="AI160" s="20"/>
      <c r="AJ160" s="20"/>
      <c r="AK160" s="20"/>
      <c r="AL160" s="20"/>
      <c r="AM160" s="20"/>
      <c r="AN160" s="20"/>
      <c r="AO160" s="20"/>
      <c r="AP160" s="20"/>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row>
    <row r="161" spans="1:17">
      <c r="A161" s="7"/>
      <c r="B161" s="21"/>
      <c r="C161" s="21"/>
      <c r="D161" s="21"/>
      <c r="E161" s="21"/>
      <c r="F161" s="21"/>
      <c r="G161" s="21"/>
      <c r="H161" s="21"/>
      <c r="I161" s="21"/>
      <c r="J161" s="21"/>
      <c r="K161" s="21"/>
      <c r="L161" s="21"/>
      <c r="M161" s="21"/>
      <c r="N161" s="21"/>
      <c r="O161" s="21"/>
      <c r="P161" s="22"/>
      <c r="Q161" s="21"/>
    </row>
    <row r="162" spans="1:17">
      <c r="D162" s="41"/>
      <c r="F162" s="43"/>
      <c r="G162" s="43"/>
      <c r="I162" s="43"/>
      <c r="J162" s="43"/>
      <c r="L162" s="43"/>
      <c r="N162" s="43"/>
      <c r="P162" s="43"/>
    </row>
    <row r="163" spans="1:17">
      <c r="D163" s="41"/>
      <c r="F163" s="43"/>
      <c r="G163" s="43"/>
      <c r="I163" s="43"/>
      <c r="J163" s="43"/>
      <c r="L163" s="43"/>
      <c r="N163" s="43"/>
      <c r="P163" s="43"/>
    </row>
    <row r="164" spans="1:17">
      <c r="D164" s="41"/>
      <c r="F164" s="43"/>
      <c r="G164" s="43"/>
      <c r="I164" s="43"/>
      <c r="J164" s="43"/>
      <c r="L164" s="43"/>
      <c r="N164" s="43"/>
      <c r="P164" s="43"/>
    </row>
    <row r="165" spans="1:17">
      <c r="D165" s="41"/>
    </row>
    <row r="166" spans="1:17">
      <c r="D166" s="41"/>
    </row>
    <row r="167" spans="1:17">
      <c r="D167" s="41"/>
    </row>
    <row r="168" spans="1:17">
      <c r="D168" s="41"/>
    </row>
    <row r="169" spans="1:17">
      <c r="D169" s="41"/>
    </row>
    <row r="170" spans="1:17">
      <c r="D170" s="41"/>
    </row>
    <row r="171" spans="1:17">
      <c r="D171" s="41"/>
    </row>
    <row r="172" spans="1:17">
      <c r="D172" s="41"/>
    </row>
    <row r="173" spans="1:17">
      <c r="D173" s="41"/>
    </row>
    <row r="174" spans="1:17">
      <c r="D174" s="41"/>
    </row>
    <row r="175" spans="1:17">
      <c r="D175" s="41"/>
    </row>
    <row r="176" spans="1:17">
      <c r="D176" s="41"/>
    </row>
    <row r="177" spans="4:16">
      <c r="D177" s="41"/>
    </row>
    <row r="178" spans="4:16">
      <c r="D178" s="41"/>
    </row>
    <row r="179" spans="4:16">
      <c r="D179" s="41"/>
    </row>
    <row r="180" spans="4:16">
      <c r="D180" s="41"/>
      <c r="F180" s="43"/>
      <c r="G180" s="43"/>
      <c r="I180" s="43"/>
      <c r="J180" s="43"/>
      <c r="L180" s="43"/>
      <c r="N180" s="43"/>
      <c r="P180" s="43"/>
    </row>
    <row r="181" spans="4:16">
      <c r="D181" s="41"/>
      <c r="F181" s="43"/>
      <c r="G181" s="43"/>
      <c r="I181" s="43"/>
      <c r="J181" s="43"/>
      <c r="L181" s="43"/>
      <c r="N181" s="43"/>
      <c r="P181" s="43"/>
    </row>
    <row r="182" spans="4:16">
      <c r="D182" s="41"/>
      <c r="F182" s="43"/>
      <c r="G182" s="43"/>
      <c r="I182" s="43"/>
      <c r="J182" s="43"/>
      <c r="L182" s="43"/>
      <c r="N182" s="43"/>
      <c r="P182" s="43"/>
    </row>
    <row r="183" spans="4:16">
      <c r="D183" s="41"/>
    </row>
    <row r="184" spans="4:16">
      <c r="D184" s="41"/>
    </row>
    <row r="185" spans="4:16">
      <c r="D185" s="41"/>
    </row>
    <row r="186" spans="4:16">
      <c r="D186" s="41"/>
    </row>
    <row r="187" spans="4:16">
      <c r="D187" s="41"/>
    </row>
    <row r="188" spans="4:16">
      <c r="D188" s="41"/>
    </row>
    <row r="189" spans="4:16">
      <c r="D189" s="41"/>
    </row>
    <row r="190" spans="4:16">
      <c r="D190" s="41"/>
    </row>
    <row r="191" spans="4:16">
      <c r="D191" s="41"/>
    </row>
    <row r="192" spans="4:16">
      <c r="D192" s="41"/>
    </row>
    <row r="193" spans="4:4">
      <c r="D193" s="41"/>
    </row>
    <row r="194" spans="4:4">
      <c r="D194" s="41"/>
    </row>
    <row r="195" spans="4:4">
      <c r="D195" s="41"/>
    </row>
    <row r="196" spans="4:4">
      <c r="D196" s="41"/>
    </row>
    <row r="197" spans="4:4">
      <c r="D197" s="41"/>
    </row>
    <row r="198" spans="4:4">
      <c r="D198" s="41"/>
    </row>
    <row r="199" spans="4:4">
      <c r="D199" s="41"/>
    </row>
    <row r="200" spans="4:4">
      <c r="D200" s="41"/>
    </row>
    <row r="201" spans="4:4">
      <c r="D201" s="41"/>
    </row>
    <row r="202" spans="4:4">
      <c r="D202" s="41"/>
    </row>
    <row r="203" spans="4:4">
      <c r="D203" s="41"/>
    </row>
    <row r="204" spans="4:4">
      <c r="D204" s="41"/>
    </row>
    <row r="205" spans="4:4">
      <c r="D205" s="41"/>
    </row>
    <row r="206" spans="4:4">
      <c r="D206" s="41"/>
    </row>
    <row r="207" spans="4:4">
      <c r="D207" s="41"/>
    </row>
    <row r="208" spans="4:4">
      <c r="D208" s="41"/>
    </row>
    <row r="209" spans="4:4">
      <c r="D209" s="41"/>
    </row>
    <row r="210" spans="4:4">
      <c r="D210" s="41"/>
    </row>
    <row r="211" spans="4:4">
      <c r="D211" s="41"/>
    </row>
    <row r="212" spans="4:4">
      <c r="D212" s="41"/>
    </row>
    <row r="213" spans="4:4">
      <c r="D213" s="41"/>
    </row>
    <row r="214" spans="4:4">
      <c r="D214" s="41"/>
    </row>
    <row r="215" spans="4:4">
      <c r="D215" s="41"/>
    </row>
    <row r="216" spans="4:4">
      <c r="D216" s="41"/>
    </row>
    <row r="217" spans="4:4">
      <c r="D217" s="41"/>
    </row>
    <row r="218" spans="4:4">
      <c r="D218" s="41"/>
    </row>
    <row r="219" spans="4:4">
      <c r="D219" s="41"/>
    </row>
    <row r="220" spans="4:4">
      <c r="D220" s="41"/>
    </row>
    <row r="221" spans="4:4">
      <c r="D221" s="41"/>
    </row>
    <row r="222" spans="4:4">
      <c r="D222" s="41"/>
    </row>
    <row r="223" spans="4:4">
      <c r="D223" s="41"/>
    </row>
    <row r="224" spans="4:4">
      <c r="D224" s="41"/>
    </row>
    <row r="225" spans="4:4">
      <c r="D225" s="41"/>
    </row>
    <row r="226" spans="4:4">
      <c r="D226" s="41"/>
    </row>
    <row r="227" spans="4:4">
      <c r="D227" s="41"/>
    </row>
    <row r="228" spans="4:4">
      <c r="D228" s="41"/>
    </row>
    <row r="229" spans="4:4">
      <c r="D229" s="41"/>
    </row>
    <row r="230" spans="4:4">
      <c r="D230" s="41"/>
    </row>
    <row r="231" spans="4:4">
      <c r="D231" s="41"/>
    </row>
    <row r="232" spans="4:4">
      <c r="D232" s="41"/>
    </row>
    <row r="233" spans="4:4">
      <c r="D233" s="41"/>
    </row>
  </sheetData>
  <mergeCells count="9">
    <mergeCell ref="B160:I160"/>
    <mergeCell ref="J160:O160"/>
    <mergeCell ref="P160:Q160"/>
    <mergeCell ref="J4:O4"/>
    <mergeCell ref="P4:Q4"/>
    <mergeCell ref="B4:I4"/>
    <mergeCell ref="B60:I60"/>
    <mergeCell ref="J60:O60"/>
    <mergeCell ref="P60:Q60"/>
  </mergeCell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sheetPr codeName="Sheet8"/>
  <dimension ref="A6:C37"/>
  <sheetViews>
    <sheetView workbookViewId="0">
      <selection activeCell="C17" activeCellId="1" sqref="A6:C37"/>
    </sheetView>
  </sheetViews>
  <sheetFormatPr defaultRowHeight="12.75"/>
  <cols>
    <col min="1" max="1" width="30.140625" customWidth="1"/>
    <col min="3" max="3" width="20.5703125" bestFit="1" customWidth="1"/>
  </cols>
  <sheetData>
    <row r="6" spans="1:3" ht="13.5" thickBot="1">
      <c r="A6" t="s">
        <v>389</v>
      </c>
      <c r="B6" t="s">
        <v>390</v>
      </c>
      <c r="C6" t="s">
        <v>400</v>
      </c>
    </row>
    <row r="7" spans="1:3" ht="13.5" thickTop="1">
      <c r="A7" s="165" t="s">
        <v>410</v>
      </c>
      <c r="B7" s="121">
        <v>0.75092686608104631</v>
      </c>
      <c r="C7" s="120">
        <v>1</v>
      </c>
    </row>
    <row r="8" spans="1:3">
      <c r="A8" s="166" t="s">
        <v>488</v>
      </c>
      <c r="B8" s="121">
        <v>0.16504711634982333</v>
      </c>
      <c r="C8" s="120">
        <f>B8/SUM($B$8:$B$9)</f>
        <v>0.66264519883354822</v>
      </c>
    </row>
    <row r="9" spans="1:3">
      <c r="A9" s="167" t="s">
        <v>489</v>
      </c>
      <c r="B9" s="121">
        <v>8.4026017569135317E-2</v>
      </c>
      <c r="C9" s="120">
        <f>B9/SUM($B$8:$B$9)</f>
        <v>0.33735480116645183</v>
      </c>
    </row>
    <row r="10" spans="1:3">
      <c r="A10" t="s">
        <v>401</v>
      </c>
      <c r="B10" s="424">
        <v>0.33</v>
      </c>
      <c r="C10" s="120">
        <v>1</v>
      </c>
    </row>
    <row r="11" spans="1:3">
      <c r="A11" t="s">
        <v>402</v>
      </c>
      <c r="B11" s="424">
        <v>7.0000000000000007E-2</v>
      </c>
      <c r="C11" s="120">
        <f>B11/SUM($B$11:$B$12)</f>
        <v>0.53846153846153855</v>
      </c>
    </row>
    <row r="12" spans="1:3">
      <c r="A12" t="s">
        <v>403</v>
      </c>
      <c r="B12" s="121">
        <v>0.06</v>
      </c>
      <c r="C12" s="120">
        <f>B12/SUM($B$11:$B$12)</f>
        <v>0.46153846153846151</v>
      </c>
    </row>
    <row r="13" spans="1:3">
      <c r="A13" t="s">
        <v>404</v>
      </c>
      <c r="B13" s="121">
        <v>0.16</v>
      </c>
      <c r="C13" s="120">
        <f>B13/($B$13+$B$16)</f>
        <v>0.53333333333333321</v>
      </c>
    </row>
    <row r="14" spans="1:3">
      <c r="A14" t="s">
        <v>405</v>
      </c>
      <c r="B14" s="121">
        <v>0.1</v>
      </c>
      <c r="C14" s="120">
        <f>B14/SUM($B$14,$B$15,$B$17,$B$18)</f>
        <v>0.43478260869565216</v>
      </c>
    </row>
    <row r="15" spans="1:3">
      <c r="A15" t="s">
        <v>406</v>
      </c>
      <c r="B15" s="121">
        <v>0.03</v>
      </c>
      <c r="C15" s="120">
        <f>B15/SUM($B$14,$B$15,$B$17,$B$18)</f>
        <v>0.13043478260869565</v>
      </c>
    </row>
    <row r="16" spans="1:3">
      <c r="A16" t="s">
        <v>407</v>
      </c>
      <c r="B16" s="121">
        <v>0.14000000000000001</v>
      </c>
      <c r="C16" s="120">
        <f>B16/($B$13+$B$16)</f>
        <v>0.46666666666666662</v>
      </c>
    </row>
    <row r="17" spans="1:3">
      <c r="A17" t="s">
        <v>408</v>
      </c>
      <c r="B17" s="121">
        <v>0.09</v>
      </c>
      <c r="C17" s="120">
        <f>B17/SUM($B$14,$B$15,$B$17,$B$18)</f>
        <v>0.39130434782608692</v>
      </c>
    </row>
    <row r="18" spans="1:3">
      <c r="A18" t="s">
        <v>409</v>
      </c>
      <c r="B18" s="121">
        <v>0.01</v>
      </c>
      <c r="C18" s="120">
        <f>B18/SUM($B$14,$B$15,$B$17,$B$18)</f>
        <v>4.3478260869565216E-2</v>
      </c>
    </row>
    <row r="26" spans="1:3">
      <c r="A26" t="s">
        <v>461</v>
      </c>
    </row>
    <row r="27" spans="1:3">
      <c r="A27" t="s">
        <v>460</v>
      </c>
    </row>
    <row r="29" spans="1:3">
      <c r="A29" s="381" t="s">
        <v>391</v>
      </c>
      <c r="B29" t="s">
        <v>401</v>
      </c>
      <c r="C29" s="382">
        <v>0.49270284799997022</v>
      </c>
    </row>
    <row r="30" spans="1:3">
      <c r="A30" s="381" t="s">
        <v>392</v>
      </c>
      <c r="B30" t="s">
        <v>404</v>
      </c>
      <c r="C30" s="382">
        <v>0.17165811767641073</v>
      </c>
    </row>
    <row r="31" spans="1:3">
      <c r="A31" s="381" t="s">
        <v>393</v>
      </c>
      <c r="B31" t="s">
        <v>407</v>
      </c>
      <c r="C31" s="382">
        <v>0.14255540395549005</v>
      </c>
    </row>
    <row r="32" spans="1:3">
      <c r="A32" s="381" t="s">
        <v>394</v>
      </c>
      <c r="B32" t="s">
        <v>402</v>
      </c>
      <c r="C32" s="382">
        <v>2.7529701594224347E-2</v>
      </c>
    </row>
    <row r="33" spans="1:3">
      <c r="A33" s="381" t="s">
        <v>395</v>
      </c>
      <c r="B33" t="s">
        <v>405</v>
      </c>
      <c r="C33" s="382">
        <v>6.6831678340669193E-2</v>
      </c>
    </row>
    <row r="34" spans="1:3">
      <c r="A34" s="381" t="s">
        <v>396</v>
      </c>
      <c r="B34" t="s">
        <v>408</v>
      </c>
      <c r="C34" s="382">
        <v>4.9057647699737944E-2</v>
      </c>
    </row>
    <row r="35" spans="1:3">
      <c r="A35" s="381" t="s">
        <v>397</v>
      </c>
      <c r="B35" t="s">
        <v>403</v>
      </c>
      <c r="C35" s="382">
        <v>1.9843372835079944E-2</v>
      </c>
    </row>
    <row r="36" spans="1:3">
      <c r="A36" s="381" t="s">
        <v>398</v>
      </c>
      <c r="B36" t="s">
        <v>406</v>
      </c>
      <c r="C36" s="382">
        <v>2.982122989841773E-2</v>
      </c>
    </row>
    <row r="37" spans="1:3">
      <c r="A37" s="381" t="s">
        <v>399</v>
      </c>
      <c r="B37" t="s">
        <v>409</v>
      </c>
      <c r="C37" s="383">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9"/>
  <dimension ref="A4:DB212"/>
  <sheetViews>
    <sheetView topLeftCell="A16" workbookViewId="0">
      <selection activeCell="D39" sqref="D39"/>
    </sheetView>
  </sheetViews>
  <sheetFormatPr defaultRowHeight="12.75"/>
  <cols>
    <col min="1" max="1" width="19.140625" customWidth="1"/>
    <col min="2" max="2" width="77.5703125" customWidth="1"/>
    <col min="3" max="3" width="35.5703125" customWidth="1"/>
    <col min="4" max="4" width="11.5703125" bestFit="1" customWidth="1"/>
    <col min="6" max="6" width="11.5703125" bestFit="1" customWidth="1"/>
    <col min="7" max="7" width="12.42578125" bestFit="1" customWidth="1"/>
    <col min="8" max="8" width="15.42578125" customWidth="1"/>
    <col min="16" max="16" width="11.140625" customWidth="1"/>
  </cols>
  <sheetData>
    <row r="4" spans="1:106">
      <c r="A4" s="42"/>
      <c r="B4">
        <v>1.107</v>
      </c>
      <c r="C4" t="s">
        <v>340</v>
      </c>
    </row>
    <row r="5" spans="1:106" s="7" customFormat="1">
      <c r="B5" s="12" t="s">
        <v>3</v>
      </c>
      <c r="C5" s="13"/>
      <c r="D5" s="13"/>
      <c r="E5" s="13"/>
      <c r="F5" s="13"/>
      <c r="G5" s="13"/>
      <c r="H5" s="14"/>
      <c r="I5" s="15"/>
      <c r="J5" s="428" t="s">
        <v>4</v>
      </c>
      <c r="K5" s="429"/>
      <c r="L5" s="429"/>
      <c r="M5" s="429"/>
      <c r="N5" s="429"/>
      <c r="O5" s="430"/>
      <c r="P5" s="431" t="s">
        <v>5</v>
      </c>
      <c r="Q5" s="432"/>
      <c r="R5" s="16"/>
      <c r="S5" s="17"/>
      <c r="T5" s="17"/>
      <c r="U5" s="17"/>
      <c r="V5" s="17"/>
      <c r="W5" s="17"/>
      <c r="X5" s="17"/>
      <c r="Y5" s="18"/>
      <c r="Z5" s="19"/>
      <c r="AA5" s="17"/>
      <c r="AB5" s="17"/>
      <c r="AC5" s="17"/>
      <c r="AD5" s="17"/>
      <c r="AE5" s="17"/>
      <c r="AF5" s="20"/>
      <c r="AG5" s="20"/>
      <c r="AH5" s="20"/>
      <c r="AI5" s="20"/>
      <c r="AJ5" s="20"/>
      <c r="AK5" s="20"/>
      <c r="AL5" s="20"/>
      <c r="AM5" s="20"/>
      <c r="AN5" s="20"/>
      <c r="AO5" s="20"/>
      <c r="AP5" s="20"/>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row>
    <row r="6" spans="1:106" s="7" customFormat="1" ht="25.5">
      <c r="A6" s="7" t="s">
        <v>530</v>
      </c>
      <c r="B6" s="21" t="s">
        <v>6</v>
      </c>
      <c r="C6" s="21" t="s">
        <v>7</v>
      </c>
      <c r="D6" s="21" t="s">
        <v>8</v>
      </c>
      <c r="E6" s="21" t="s">
        <v>9</v>
      </c>
      <c r="F6" s="21" t="s">
        <v>10</v>
      </c>
      <c r="G6" s="21" t="s">
        <v>11</v>
      </c>
      <c r="H6" s="21" t="s">
        <v>12</v>
      </c>
      <c r="I6" s="21" t="s">
        <v>13</v>
      </c>
      <c r="J6" s="21" t="s">
        <v>14</v>
      </c>
      <c r="K6" s="21" t="s">
        <v>15</v>
      </c>
      <c r="L6" s="21" t="s">
        <v>16</v>
      </c>
      <c r="M6" s="21" t="s">
        <v>17</v>
      </c>
      <c r="N6" s="21" t="s">
        <v>18</v>
      </c>
      <c r="O6" s="21" t="s">
        <v>19</v>
      </c>
      <c r="P6" s="22" t="s">
        <v>20</v>
      </c>
      <c r="Q6" s="21" t="s">
        <v>12</v>
      </c>
      <c r="R6" s="23"/>
      <c r="S6" s="23"/>
      <c r="T6" s="23"/>
      <c r="U6" s="23"/>
      <c r="V6" s="23"/>
      <c r="W6" s="23"/>
      <c r="X6" s="23"/>
      <c r="Y6" s="23"/>
      <c r="Z6" s="23"/>
      <c r="AA6" s="23"/>
      <c r="AB6" s="23"/>
      <c r="AC6" s="23"/>
      <c r="AD6" s="23"/>
      <c r="AE6" s="23"/>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ht="25.5">
      <c r="A7" t="str">
        <f>RIGHT(B7,6)</f>
        <v>HZ1CZ1</v>
      </c>
      <c r="B7" s="24" t="str">
        <f>Raw!A8</f>
        <v>HVAC Upgrade - Heat Pump Upgrade to 9.0 HSPF/14 SEER - HZ1CZ1</v>
      </c>
      <c r="C7" s="24" t="str">
        <f>Raw!B8</f>
        <v>Heating Savings</v>
      </c>
      <c r="D7" s="24">
        <f>Raw!C8</f>
        <v>65.181045390244577</v>
      </c>
      <c r="E7" s="24">
        <f>Raw!D8</f>
        <v>15</v>
      </c>
      <c r="F7" s="24">
        <f>Raw!E8</f>
        <v>80.823411921055197</v>
      </c>
      <c r="G7" s="24">
        <f>Raw!F8</f>
        <v>0</v>
      </c>
      <c r="H7" s="24" t="str">
        <f>Raw!G8</f>
        <v>R-All-HVAC-ASHP-All-All-E</v>
      </c>
      <c r="I7" s="24">
        <f>Raw!H8</f>
        <v>0.45750420921540558</v>
      </c>
      <c r="J7" s="24">
        <f>Raw!I8</f>
        <v>0</v>
      </c>
      <c r="K7" s="24">
        <f>Raw!J8</f>
        <v>0</v>
      </c>
      <c r="L7" s="24">
        <f>Raw!K8</f>
        <v>0</v>
      </c>
      <c r="M7" s="24">
        <f>Raw!L8</f>
        <v>0</v>
      </c>
      <c r="N7" s="24">
        <f>Raw!M8</f>
        <v>0</v>
      </c>
      <c r="O7" s="24">
        <f>Raw!N8</f>
        <v>0</v>
      </c>
      <c r="P7" s="24">
        <f>Raw!O8</f>
        <v>0</v>
      </c>
      <c r="Q7" s="24">
        <f>Raw!P8</f>
        <v>0</v>
      </c>
      <c r="R7" s="41"/>
      <c r="S7" s="41"/>
      <c r="T7" s="41"/>
      <c r="U7" s="41"/>
      <c r="V7" s="41"/>
      <c r="W7" s="41"/>
      <c r="X7" s="41"/>
      <c r="Y7" s="41"/>
      <c r="Z7" s="41"/>
      <c r="AA7" s="41"/>
      <c r="AB7" s="41"/>
      <c r="AC7" s="41"/>
      <c r="AD7" s="41"/>
      <c r="AE7" s="41"/>
      <c r="AF7" s="41"/>
      <c r="AG7" s="41"/>
      <c r="AH7" s="41"/>
      <c r="AI7" s="41"/>
      <c r="AJ7" s="41"/>
      <c r="AK7" s="41"/>
      <c r="AL7" s="41"/>
      <c r="AM7" s="41"/>
    </row>
    <row r="8" spans="1:106" ht="25.5">
      <c r="A8" t="str">
        <f t="shared" ref="A8:A45" si="0">RIGHT(B8,6)</f>
        <v>HZ1CZ2</v>
      </c>
      <c r="B8" s="24" t="str">
        <f>Raw!A9</f>
        <v>HVAC Upgrade - Heat Pump Upgrade to 9.0 HSPF/14 SEER - HZ1CZ2</v>
      </c>
      <c r="C8" s="24" t="str">
        <f>Raw!B9</f>
        <v>Heating Savings</v>
      </c>
      <c r="D8" s="24">
        <f>Raw!C9</f>
        <v>65.181045390244577</v>
      </c>
      <c r="E8" s="24">
        <f>Raw!D9</f>
        <v>15</v>
      </c>
      <c r="F8" s="24">
        <f>Raw!E9</f>
        <v>80.823411921055197</v>
      </c>
      <c r="G8" s="24">
        <f>Raw!F9</f>
        <v>0</v>
      </c>
      <c r="H8" s="24" t="str">
        <f>Raw!G9</f>
        <v>R-All-HVAC-ASHP-All-All-E</v>
      </c>
      <c r="I8" s="24">
        <f>Raw!H9</f>
        <v>0.45750420921540558</v>
      </c>
      <c r="J8" s="24">
        <f>Raw!I9</f>
        <v>0</v>
      </c>
      <c r="K8" s="24">
        <f>Raw!J9</f>
        <v>0</v>
      </c>
      <c r="L8" s="24">
        <f>Raw!K9</f>
        <v>0</v>
      </c>
      <c r="M8" s="24">
        <f>Raw!L9</f>
        <v>0</v>
      </c>
      <c r="N8" s="24">
        <f>Raw!M9</f>
        <v>0</v>
      </c>
      <c r="O8" s="24">
        <f>Raw!N9</f>
        <v>0</v>
      </c>
      <c r="P8" s="24">
        <f>Raw!O9</f>
        <v>0</v>
      </c>
      <c r="Q8" s="24">
        <f>Raw!P9</f>
        <v>0</v>
      </c>
      <c r="R8" s="41"/>
      <c r="S8" s="41"/>
      <c r="T8" s="41"/>
      <c r="U8" s="41"/>
      <c r="V8" s="41"/>
      <c r="W8" s="41"/>
      <c r="X8" s="41"/>
      <c r="Y8" s="41"/>
      <c r="Z8" s="41"/>
      <c r="AA8" s="41"/>
      <c r="AB8" s="41"/>
      <c r="AC8" s="41"/>
      <c r="AD8" s="41"/>
      <c r="AE8" s="41"/>
      <c r="AF8" s="41"/>
      <c r="AG8" s="41"/>
      <c r="AH8" s="41"/>
      <c r="AI8" s="41"/>
      <c r="AJ8" s="41"/>
      <c r="AK8" s="41"/>
      <c r="AL8" s="41"/>
      <c r="AM8" s="41"/>
    </row>
    <row r="9" spans="1:106" ht="25.5">
      <c r="A9" t="str">
        <f t="shared" si="0"/>
        <v>HZ1CZ3</v>
      </c>
      <c r="B9" s="24" t="str">
        <f>Raw!A10</f>
        <v>HVAC Upgrade - Heat Pump Upgrade to 9.0 HSPF/14 SEER - HZ1CZ3</v>
      </c>
      <c r="C9" s="24" t="str">
        <f>Raw!B10</f>
        <v>Heating Savings</v>
      </c>
      <c r="D9" s="24">
        <f>Raw!C10</f>
        <v>65.181045390244577</v>
      </c>
      <c r="E9" s="24">
        <f>Raw!D10</f>
        <v>15</v>
      </c>
      <c r="F9" s="24">
        <f>Raw!E10</f>
        <v>80.823411921055197</v>
      </c>
      <c r="G9" s="24">
        <f>Raw!F10</f>
        <v>0</v>
      </c>
      <c r="H9" s="24" t="str">
        <f>Raw!G10</f>
        <v>R-All-HVAC-ASHP-All-All-E</v>
      </c>
      <c r="I9" s="24">
        <f>Raw!H10</f>
        <v>0.45750420921540558</v>
      </c>
      <c r="J9" s="24">
        <f>Raw!I10</f>
        <v>0</v>
      </c>
      <c r="K9" s="24">
        <f>Raw!J10</f>
        <v>0</v>
      </c>
      <c r="L9" s="24">
        <f>Raw!K10</f>
        <v>0</v>
      </c>
      <c r="M9" s="24">
        <f>Raw!L10</f>
        <v>0</v>
      </c>
      <c r="N9" s="24">
        <f>Raw!M10</f>
        <v>0</v>
      </c>
      <c r="O9" s="24">
        <f>Raw!N10</f>
        <v>0</v>
      </c>
      <c r="P9" s="24">
        <f>Raw!O10</f>
        <v>0</v>
      </c>
      <c r="Q9" s="24">
        <f>Raw!P10</f>
        <v>0</v>
      </c>
      <c r="R9" s="41"/>
      <c r="S9" s="41"/>
      <c r="T9" s="41"/>
      <c r="U9" s="41"/>
      <c r="V9" s="41"/>
      <c r="W9" s="41"/>
      <c r="X9" s="41"/>
      <c r="Y9" s="41"/>
      <c r="Z9" s="41"/>
      <c r="AA9" s="41"/>
      <c r="AB9" s="41"/>
      <c r="AC9" s="41"/>
      <c r="AD9" s="41"/>
      <c r="AE9" s="41"/>
      <c r="AF9" s="41"/>
      <c r="AG9" s="41"/>
      <c r="AH9" s="41"/>
      <c r="AI9" s="41"/>
      <c r="AJ9" s="41"/>
      <c r="AK9" s="41"/>
      <c r="AL9" s="41"/>
      <c r="AM9" s="41"/>
    </row>
    <row r="10" spans="1:106" ht="25.5">
      <c r="A10" t="str">
        <f t="shared" si="0"/>
        <v>HZ2CZ1</v>
      </c>
      <c r="B10" s="24" t="str">
        <f>Raw!A11</f>
        <v>HVAC Upgrade - Heat Pump Upgrade to 9.0 HSPF/14 SEER - HZ2CZ1</v>
      </c>
      <c r="C10" s="24" t="str">
        <f>Raw!B11</f>
        <v>Heating Savings</v>
      </c>
      <c r="D10" s="24">
        <f>Raw!C11</f>
        <v>16.955299275205835</v>
      </c>
      <c r="E10" s="24">
        <f>Raw!D11</f>
        <v>15</v>
      </c>
      <c r="F10" s="24">
        <f>Raw!E11</f>
        <v>80.823411921055197</v>
      </c>
      <c r="G10" s="24">
        <f>Raw!F11</f>
        <v>0</v>
      </c>
      <c r="H10" s="24" t="str">
        <f>Raw!G11</f>
        <v>R-All-HVAC-ASHP-All-All-E</v>
      </c>
      <c r="I10" s="24">
        <f>Raw!H11</f>
        <v>0.27003129465956516</v>
      </c>
      <c r="J10" s="24">
        <f>Raw!I11</f>
        <v>0</v>
      </c>
      <c r="K10" s="24">
        <f>Raw!J11</f>
        <v>0</v>
      </c>
      <c r="L10" s="24">
        <f>Raw!K11</f>
        <v>0</v>
      </c>
      <c r="M10" s="24">
        <f>Raw!L11</f>
        <v>0</v>
      </c>
      <c r="N10" s="24">
        <f>Raw!M11</f>
        <v>0</v>
      </c>
      <c r="O10" s="24">
        <f>Raw!N11</f>
        <v>0</v>
      </c>
      <c r="P10" s="24">
        <f>Raw!O11</f>
        <v>0</v>
      </c>
      <c r="Q10" s="24">
        <f>Raw!P11</f>
        <v>0</v>
      </c>
      <c r="R10" s="41"/>
      <c r="S10" s="41"/>
      <c r="T10" s="41"/>
      <c r="U10" s="41"/>
      <c r="V10" s="41"/>
      <c r="W10" s="41"/>
      <c r="X10" s="41"/>
      <c r="Y10" s="41"/>
      <c r="Z10" s="41"/>
      <c r="AA10" s="41"/>
      <c r="AB10" s="41"/>
      <c r="AC10" s="41"/>
      <c r="AD10" s="41"/>
      <c r="AE10" s="41"/>
      <c r="AF10" s="41"/>
      <c r="AG10" s="41"/>
      <c r="AH10" s="41"/>
      <c r="AI10" s="41"/>
      <c r="AJ10" s="41"/>
      <c r="AK10" s="41"/>
      <c r="AL10" s="41"/>
      <c r="AM10" s="41"/>
    </row>
    <row r="11" spans="1:106" ht="25.5">
      <c r="A11" t="str">
        <f t="shared" si="0"/>
        <v>HZ2CZ2</v>
      </c>
      <c r="B11" s="24" t="str">
        <f>Raw!A12</f>
        <v>HVAC Upgrade - Heat Pump Upgrade to 9.0 HSPF/14 SEER - HZ2CZ2</v>
      </c>
      <c r="C11" s="24" t="str">
        <f>Raw!B12</f>
        <v>Heating Savings</v>
      </c>
      <c r="D11" s="24">
        <f>Raw!C12</f>
        <v>16.955299275205835</v>
      </c>
      <c r="E11" s="24">
        <f>Raw!D12</f>
        <v>15</v>
      </c>
      <c r="F11" s="24">
        <f>Raw!E12</f>
        <v>80.823411921055197</v>
      </c>
      <c r="G11" s="24">
        <f>Raw!F12</f>
        <v>0</v>
      </c>
      <c r="H11" s="24" t="str">
        <f>Raw!G12</f>
        <v>R-All-HVAC-ASHP-All-All-E</v>
      </c>
      <c r="I11" s="24">
        <f>Raw!H12</f>
        <v>0.27003129465956516</v>
      </c>
      <c r="J11" s="24">
        <f>Raw!I12</f>
        <v>0</v>
      </c>
      <c r="K11" s="24">
        <f>Raw!J12</f>
        <v>0</v>
      </c>
      <c r="L11" s="24">
        <f>Raw!K12</f>
        <v>0</v>
      </c>
      <c r="M11" s="24">
        <f>Raw!L12</f>
        <v>0</v>
      </c>
      <c r="N11" s="24">
        <f>Raw!M12</f>
        <v>0</v>
      </c>
      <c r="O11" s="24">
        <f>Raw!N12</f>
        <v>0</v>
      </c>
      <c r="P11" s="24">
        <f>Raw!O12</f>
        <v>0</v>
      </c>
      <c r="Q11" s="24">
        <f>Raw!P12</f>
        <v>0</v>
      </c>
      <c r="R11" s="41"/>
      <c r="S11" s="41"/>
      <c r="T11" s="41"/>
      <c r="U11" s="41"/>
      <c r="V11" s="41"/>
      <c r="W11" s="41"/>
      <c r="X11" s="41"/>
      <c r="Y11" s="41"/>
      <c r="Z11" s="41"/>
      <c r="AA11" s="41"/>
      <c r="AB11" s="41"/>
      <c r="AC11" s="41"/>
      <c r="AD11" s="41"/>
      <c r="AE11" s="41"/>
      <c r="AF11" s="41"/>
      <c r="AG11" s="41"/>
      <c r="AH11" s="41"/>
      <c r="AI11" s="41"/>
      <c r="AJ11" s="41"/>
      <c r="AK11" s="41"/>
      <c r="AL11" s="41"/>
      <c r="AM11" s="41"/>
    </row>
    <row r="12" spans="1:106" ht="25.5">
      <c r="A12" t="str">
        <f t="shared" si="0"/>
        <v>HZ2CZ3</v>
      </c>
      <c r="B12" s="24" t="str">
        <f>Raw!A13</f>
        <v>HVAC Upgrade - Heat Pump Upgrade to 9.0 HSPF/14 SEER - HZ2CZ3</v>
      </c>
      <c r="C12" s="24" t="str">
        <f>Raw!B13</f>
        <v>Heating Savings</v>
      </c>
      <c r="D12" s="24">
        <f>Raw!C13</f>
        <v>16.955299275205835</v>
      </c>
      <c r="E12" s="24">
        <f>Raw!D13</f>
        <v>15</v>
      </c>
      <c r="F12" s="24">
        <f>Raw!E13</f>
        <v>80.823411921055197</v>
      </c>
      <c r="G12" s="24">
        <f>Raw!F13</f>
        <v>0</v>
      </c>
      <c r="H12" s="24" t="str">
        <f>Raw!G13</f>
        <v>R-All-HVAC-ASHP-All-All-E</v>
      </c>
      <c r="I12" s="24">
        <f>Raw!H13</f>
        <v>0.27003129465956516</v>
      </c>
      <c r="J12" s="24">
        <f>Raw!I13</f>
        <v>0</v>
      </c>
      <c r="K12" s="24">
        <f>Raw!J13</f>
        <v>0</v>
      </c>
      <c r="L12" s="24">
        <f>Raw!K13</f>
        <v>0</v>
      </c>
      <c r="M12" s="24">
        <f>Raw!L13</f>
        <v>0</v>
      </c>
      <c r="N12" s="24">
        <f>Raw!M13</f>
        <v>0</v>
      </c>
      <c r="O12" s="24">
        <f>Raw!N13</f>
        <v>0</v>
      </c>
      <c r="P12" s="24">
        <f>Raw!O13</f>
        <v>0</v>
      </c>
      <c r="Q12" s="24">
        <f>Raw!P13</f>
        <v>0</v>
      </c>
    </row>
    <row r="13" spans="1:106" ht="25.5">
      <c r="A13" t="str">
        <f t="shared" si="0"/>
        <v>HZ3CZ1</v>
      </c>
      <c r="B13" s="24" t="str">
        <f>Raw!A14</f>
        <v>HVAC Upgrade - Heat Pump Upgrade to 9.0 HSPF/14 SEER - HZ3CZ1</v>
      </c>
      <c r="C13" s="24" t="str">
        <f>Raw!B14</f>
        <v>Heating Savings</v>
      </c>
      <c r="D13" s="24">
        <f>Raw!C14</f>
        <v>5.8163771955361199</v>
      </c>
      <c r="E13" s="24">
        <f>Raw!D14</f>
        <v>15</v>
      </c>
      <c r="F13" s="24">
        <f>Raw!E14</f>
        <v>80.823411921055197</v>
      </c>
      <c r="G13" s="24">
        <f>Raw!F14</f>
        <v>0</v>
      </c>
      <c r="H13" s="24" t="str">
        <f>Raw!G14</f>
        <v>R-All-HVAC-ASHP-All-All-E</v>
      </c>
      <c r="I13" s="24">
        <f>Raw!H14</f>
        <v>9.263203431836356E-2</v>
      </c>
      <c r="J13" s="24">
        <f>Raw!I14</f>
        <v>0</v>
      </c>
      <c r="K13" s="24">
        <f>Raw!J14</f>
        <v>0</v>
      </c>
      <c r="L13" s="24">
        <f>Raw!K14</f>
        <v>0</v>
      </c>
      <c r="M13" s="24">
        <f>Raw!L14</f>
        <v>0</v>
      </c>
      <c r="N13" s="24">
        <f>Raw!M14</f>
        <v>0</v>
      </c>
      <c r="O13" s="24">
        <f>Raw!N14</f>
        <v>0</v>
      </c>
      <c r="P13" s="24">
        <f>Raw!O14</f>
        <v>0</v>
      </c>
      <c r="Q13" s="24">
        <f>Raw!P14</f>
        <v>0</v>
      </c>
    </row>
    <row r="14" spans="1:106" ht="25.5">
      <c r="A14" t="str">
        <f t="shared" si="0"/>
        <v>HZ3CZ2</v>
      </c>
      <c r="B14" s="24" t="str">
        <f>Raw!A15</f>
        <v>HVAC Upgrade - Heat Pump Upgrade to 9.0 HSPF/14 SEER - HZ3CZ2</v>
      </c>
      <c r="C14" s="24" t="str">
        <f>Raw!B15</f>
        <v>Heating Savings</v>
      </c>
      <c r="D14" s="24">
        <f>Raw!C15</f>
        <v>5.8163771955361199</v>
      </c>
      <c r="E14" s="24">
        <f>Raw!D15</f>
        <v>15</v>
      </c>
      <c r="F14" s="24">
        <f>Raw!E15</f>
        <v>80.823411921055197</v>
      </c>
      <c r="G14" s="24">
        <f>Raw!F15</f>
        <v>0</v>
      </c>
      <c r="H14" s="24" t="str">
        <f>Raw!G15</f>
        <v>R-All-HVAC-ASHP-All-All-E</v>
      </c>
      <c r="I14" s="24">
        <f>Raw!H15</f>
        <v>9.263203431836356E-2</v>
      </c>
      <c r="J14" s="24">
        <f>Raw!I15</f>
        <v>0</v>
      </c>
      <c r="K14" s="24">
        <f>Raw!J15</f>
        <v>0</v>
      </c>
      <c r="L14" s="24">
        <f>Raw!K15</f>
        <v>0</v>
      </c>
      <c r="M14" s="24">
        <f>Raw!L15</f>
        <v>0</v>
      </c>
      <c r="N14" s="24">
        <f>Raw!M15</f>
        <v>0</v>
      </c>
      <c r="O14" s="24">
        <f>Raw!N15</f>
        <v>0</v>
      </c>
      <c r="P14" s="24">
        <f>Raw!O15</f>
        <v>0</v>
      </c>
      <c r="Q14" s="24">
        <f>Raw!P15</f>
        <v>0</v>
      </c>
    </row>
    <row r="15" spans="1:106" ht="25.5">
      <c r="A15" t="str">
        <f t="shared" si="0"/>
        <v>HZ3CZ3</v>
      </c>
      <c r="B15" s="24" t="str">
        <f>Raw!A16</f>
        <v>HVAC Upgrade - Heat Pump Upgrade to 9.0 HSPF/14 SEER - HZ3CZ3</v>
      </c>
      <c r="C15" s="24" t="str">
        <f>Raw!B16</f>
        <v>Heating Savings</v>
      </c>
      <c r="D15" s="24">
        <f>Raw!C16</f>
        <v>5.8163771955361199</v>
      </c>
      <c r="E15" s="24">
        <f>Raw!D16</f>
        <v>15</v>
      </c>
      <c r="F15" s="24">
        <f>Raw!E16</f>
        <v>80.823411921055197</v>
      </c>
      <c r="G15" s="24">
        <f>Raw!F16</f>
        <v>0</v>
      </c>
      <c r="H15" s="24" t="str">
        <f>Raw!G16</f>
        <v>R-All-HVAC-ASHP-All-All-E</v>
      </c>
      <c r="I15" s="24">
        <f>Raw!H16</f>
        <v>9.263203431836356E-2</v>
      </c>
      <c r="J15" s="24">
        <f>Raw!I16</f>
        <v>0</v>
      </c>
      <c r="K15" s="24">
        <f>Raw!J16</f>
        <v>0</v>
      </c>
      <c r="L15" s="24">
        <f>Raw!K16</f>
        <v>0</v>
      </c>
      <c r="M15" s="24">
        <f>Raw!L16</f>
        <v>0</v>
      </c>
      <c r="N15" s="24">
        <f>Raw!M16</f>
        <v>0</v>
      </c>
      <c r="O15" s="24">
        <f>Raw!N16</f>
        <v>0</v>
      </c>
      <c r="P15" s="24">
        <f>Raw!O16</f>
        <v>0</v>
      </c>
      <c r="Q15" s="24">
        <f>Raw!P16</f>
        <v>0</v>
      </c>
    </row>
    <row r="16" spans="1:106" ht="25.5">
      <c r="A16" t="str">
        <f t="shared" si="0"/>
        <v>HZ1CZ1</v>
      </c>
      <c r="B16" s="24" t="str">
        <f>Raw!A17</f>
        <v>HVAC Conversion - FAF to ASHP 8.5 HSPF/14SEER - HZ1CZ1</v>
      </c>
      <c r="C16" s="24" t="str">
        <f>Raw!B17</f>
        <v>Heating Savings</v>
      </c>
      <c r="D16" s="24">
        <f>Raw!C17</f>
        <v>2836.8798112621266</v>
      </c>
      <c r="E16" s="24">
        <f>Raw!D17</f>
        <v>15</v>
      </c>
      <c r="F16" s="24">
        <f>Raw!E17</f>
        <v>4584.6408912905727</v>
      </c>
      <c r="G16" s="24">
        <f>Raw!F17</f>
        <v>0</v>
      </c>
      <c r="H16" s="24" t="str">
        <f>Raw!G17</f>
        <v>R-All-HVAC-ASHP-All-All-E</v>
      </c>
      <c r="I16" s="24">
        <f>Raw!H17</f>
        <v>19.658717303869476</v>
      </c>
      <c r="J16" s="24">
        <f>Raw!I17</f>
        <v>0</v>
      </c>
      <c r="K16" s="24">
        <f>Raw!J17</f>
        <v>0</v>
      </c>
      <c r="L16" s="24">
        <f>Raw!K17</f>
        <v>0</v>
      </c>
      <c r="M16" s="24">
        <f>Raw!L17</f>
        <v>0</v>
      </c>
      <c r="N16" s="24">
        <f>Raw!M17</f>
        <v>0</v>
      </c>
      <c r="O16" s="24">
        <f>Raw!N17</f>
        <v>0</v>
      </c>
      <c r="P16" s="24">
        <f>Raw!O17</f>
        <v>0</v>
      </c>
      <c r="Q16" s="24">
        <f>Raw!P17</f>
        <v>0</v>
      </c>
    </row>
    <row r="17" spans="1:17" ht="25.5">
      <c r="A17" t="str">
        <f t="shared" si="0"/>
        <v>HZ1CZ2</v>
      </c>
      <c r="B17" s="24" t="str">
        <f>Raw!A18</f>
        <v>HVAC Conversion - FAF to ASHP 8.5 HSPF/14SEER - HZ1CZ2</v>
      </c>
      <c r="C17" s="24" t="str">
        <f>Raw!B18</f>
        <v>Heating Savings</v>
      </c>
      <c r="D17" s="24">
        <f>Raw!C18</f>
        <v>2836.8798112621266</v>
      </c>
      <c r="E17" s="24">
        <f>Raw!D18</f>
        <v>15</v>
      </c>
      <c r="F17" s="24">
        <f>Raw!E18</f>
        <v>4189.3776137905879</v>
      </c>
      <c r="G17" s="24">
        <f>Raw!F18</f>
        <v>0</v>
      </c>
      <c r="H17" s="24" t="str">
        <f>Raw!G18</f>
        <v>R-All-HVAC-ASHP-All-All-E</v>
      </c>
      <c r="I17" s="24">
        <f>Raw!H18</f>
        <v>19.658717303869476</v>
      </c>
      <c r="J17" s="24">
        <f>Raw!I18</f>
        <v>0</v>
      </c>
      <c r="K17" s="24">
        <f>Raw!J18</f>
        <v>0</v>
      </c>
      <c r="L17" s="24">
        <f>Raw!K18</f>
        <v>0</v>
      </c>
      <c r="M17" s="24">
        <f>Raw!L18</f>
        <v>0</v>
      </c>
      <c r="N17" s="24">
        <f>Raw!M18</f>
        <v>0</v>
      </c>
      <c r="O17" s="24">
        <f>Raw!N18</f>
        <v>0</v>
      </c>
      <c r="P17" s="24">
        <f>Raw!O18</f>
        <v>0</v>
      </c>
      <c r="Q17" s="24">
        <f>Raw!P18</f>
        <v>0</v>
      </c>
    </row>
    <row r="18" spans="1:17" ht="25.5">
      <c r="A18" t="str">
        <f t="shared" si="0"/>
        <v>HZ1CZ3</v>
      </c>
      <c r="B18" s="24" t="str">
        <f>Raw!A19</f>
        <v>HVAC Conversion - FAF to ASHP 8.5 HSPF/14SEER - HZ1CZ3</v>
      </c>
      <c r="C18" s="24" t="str">
        <f>Raw!B19</f>
        <v>Heating Savings</v>
      </c>
      <c r="D18" s="24">
        <f>Raw!C19</f>
        <v>2836.8798112621266</v>
      </c>
      <c r="E18" s="24">
        <f>Raw!D19</f>
        <v>15</v>
      </c>
      <c r="F18" s="24">
        <f>Raw!E19</f>
        <v>4086.0515976460847</v>
      </c>
      <c r="G18" s="24">
        <f>Raw!F19</f>
        <v>0</v>
      </c>
      <c r="H18" s="24" t="str">
        <f>Raw!G19</f>
        <v>R-All-HVAC-ASHP-All-All-E</v>
      </c>
      <c r="I18" s="24">
        <f>Raw!H19</f>
        <v>19.658717303869476</v>
      </c>
      <c r="J18" s="24">
        <f>Raw!I19</f>
        <v>0</v>
      </c>
      <c r="K18" s="24">
        <f>Raw!J19</f>
        <v>0</v>
      </c>
      <c r="L18" s="24">
        <f>Raw!K19</f>
        <v>0</v>
      </c>
      <c r="M18" s="24">
        <f>Raw!L19</f>
        <v>0</v>
      </c>
      <c r="N18" s="24">
        <f>Raw!M19</f>
        <v>0</v>
      </c>
      <c r="O18" s="24">
        <f>Raw!N19</f>
        <v>0</v>
      </c>
      <c r="P18" s="24">
        <f>Raw!O19</f>
        <v>0</v>
      </c>
      <c r="Q18" s="24">
        <f>Raw!P19</f>
        <v>0</v>
      </c>
    </row>
    <row r="19" spans="1:17" ht="25.5">
      <c r="A19" t="str">
        <f t="shared" si="0"/>
        <v>HZ2CZ1</v>
      </c>
      <c r="B19" s="24" t="str">
        <f>Raw!A20</f>
        <v>HVAC Conversion - FAF to ASHP 8.5 HSPF/14SEER - HZ2CZ1</v>
      </c>
      <c r="C19" s="24" t="str">
        <f>Raw!B20</f>
        <v>Heating Savings</v>
      </c>
      <c r="D19" s="24">
        <f>Raw!C20</f>
        <v>2659.2918434126977</v>
      </c>
      <c r="E19" s="24">
        <f>Raw!D20</f>
        <v>15</v>
      </c>
      <c r="F19" s="24">
        <f>Raw!E20</f>
        <v>4610.747517499256</v>
      </c>
      <c r="G19" s="24">
        <f>Raw!F20</f>
        <v>0</v>
      </c>
      <c r="H19" s="24" t="str">
        <f>Raw!G20</f>
        <v>R-All-HVAC-ASHP-All-All-E</v>
      </c>
      <c r="I19" s="24">
        <f>Raw!H20</f>
        <v>42.352069857265029</v>
      </c>
      <c r="J19" s="24">
        <f>Raw!I20</f>
        <v>0</v>
      </c>
      <c r="K19" s="24">
        <f>Raw!J20</f>
        <v>0</v>
      </c>
      <c r="L19" s="24">
        <f>Raw!K20</f>
        <v>0</v>
      </c>
      <c r="M19" s="24">
        <f>Raw!L20</f>
        <v>0</v>
      </c>
      <c r="N19" s="24">
        <f>Raw!M20</f>
        <v>0</v>
      </c>
      <c r="O19" s="24">
        <f>Raw!N20</f>
        <v>0</v>
      </c>
      <c r="P19" s="24">
        <f>Raw!O20</f>
        <v>0</v>
      </c>
      <c r="Q19" s="24">
        <f>Raw!P20</f>
        <v>0</v>
      </c>
    </row>
    <row r="20" spans="1:17" ht="25.5">
      <c r="A20" t="str">
        <f t="shared" si="0"/>
        <v>HZ2CZ2</v>
      </c>
      <c r="B20" s="24" t="str">
        <f>Raw!A21</f>
        <v>HVAC Conversion - FAF to ASHP 8.5 HSPF/14SEER - HZ2CZ2</v>
      </c>
      <c r="C20" s="24" t="str">
        <f>Raw!B21</f>
        <v>Heating Savings</v>
      </c>
      <c r="D20" s="24">
        <f>Raw!C21</f>
        <v>2659.2918434126977</v>
      </c>
      <c r="E20" s="24">
        <f>Raw!D21</f>
        <v>15</v>
      </c>
      <c r="F20" s="24">
        <f>Raw!E21</f>
        <v>4212.6667486180631</v>
      </c>
      <c r="G20" s="24">
        <f>Raw!F21</f>
        <v>0</v>
      </c>
      <c r="H20" s="24" t="str">
        <f>Raw!G21</f>
        <v>R-All-HVAC-ASHP-All-All-E</v>
      </c>
      <c r="I20" s="24">
        <f>Raw!H21</f>
        <v>42.352069857265029</v>
      </c>
      <c r="J20" s="24">
        <f>Raw!I21</f>
        <v>0</v>
      </c>
      <c r="K20" s="24">
        <f>Raw!J21</f>
        <v>0</v>
      </c>
      <c r="L20" s="24">
        <f>Raw!K21</f>
        <v>0</v>
      </c>
      <c r="M20" s="24">
        <f>Raw!L21</f>
        <v>0</v>
      </c>
      <c r="N20" s="24">
        <f>Raw!M21</f>
        <v>0</v>
      </c>
      <c r="O20" s="24">
        <f>Raw!N21</f>
        <v>0</v>
      </c>
      <c r="P20" s="24">
        <f>Raw!O21</f>
        <v>0</v>
      </c>
      <c r="Q20" s="24">
        <f>Raw!P21</f>
        <v>0</v>
      </c>
    </row>
    <row r="21" spans="1:17" ht="25.5">
      <c r="A21" t="str">
        <f t="shared" si="0"/>
        <v>HZ2CZ3</v>
      </c>
      <c r="B21" s="24" t="str">
        <f>Raw!A22</f>
        <v>HVAC Conversion - FAF to ASHP 8.5 HSPF/14SEER - HZ2CZ3</v>
      </c>
      <c r="C21" s="24" t="str">
        <f>Raw!B22</f>
        <v>Heating Savings</v>
      </c>
      <c r="D21" s="24">
        <f>Raw!C22</f>
        <v>2659.2918434126977</v>
      </c>
      <c r="E21" s="24">
        <f>Raw!D22</f>
        <v>15</v>
      </c>
      <c r="F21" s="24">
        <f>Raw!E22</f>
        <v>4108.5672101215805</v>
      </c>
      <c r="G21" s="24">
        <f>Raw!F22</f>
        <v>0</v>
      </c>
      <c r="H21" s="24" t="str">
        <f>Raw!G22</f>
        <v>R-All-HVAC-ASHP-All-All-E</v>
      </c>
      <c r="I21" s="24">
        <f>Raw!H22</f>
        <v>42.352069857265029</v>
      </c>
      <c r="J21" s="24">
        <f>Raw!I22</f>
        <v>0</v>
      </c>
      <c r="K21" s="24">
        <f>Raw!J22</f>
        <v>0</v>
      </c>
      <c r="L21" s="24">
        <f>Raw!K22</f>
        <v>0</v>
      </c>
      <c r="M21" s="24">
        <f>Raw!L22</f>
        <v>0</v>
      </c>
      <c r="N21" s="24">
        <f>Raw!M22</f>
        <v>0</v>
      </c>
      <c r="O21" s="24">
        <f>Raw!N22</f>
        <v>0</v>
      </c>
      <c r="P21" s="24">
        <f>Raw!O22</f>
        <v>0</v>
      </c>
      <c r="Q21" s="24">
        <f>Raw!P22</f>
        <v>0</v>
      </c>
    </row>
    <row r="22" spans="1:17" ht="25.5">
      <c r="A22" t="str">
        <f t="shared" si="0"/>
        <v>HZ3CZ1</v>
      </c>
      <c r="B22" s="24" t="str">
        <f>Raw!A23</f>
        <v>HVAC Conversion - FAF to ASHP 8.5 HSPF/14SEER - HZ3CZ1</v>
      </c>
      <c r="C22" s="24" t="str">
        <f>Raw!B23</f>
        <v>Heating Savings</v>
      </c>
      <c r="D22" s="24">
        <f>Raw!C23</f>
        <v>3527.5259076744492</v>
      </c>
      <c r="E22" s="24">
        <f>Raw!D23</f>
        <v>15</v>
      </c>
      <c r="F22" s="24">
        <f>Raw!E23</f>
        <v>4593.3260415987697</v>
      </c>
      <c r="G22" s="24">
        <f>Raw!F23</f>
        <v>0</v>
      </c>
      <c r="H22" s="24" t="str">
        <f>Raw!G23</f>
        <v>R-All-HVAC-ASHP-All-All-E</v>
      </c>
      <c r="I22" s="24">
        <f>Raw!H23</f>
        <v>56.17962693158811</v>
      </c>
      <c r="J22" s="24">
        <f>Raw!I23</f>
        <v>0</v>
      </c>
      <c r="K22" s="24">
        <f>Raw!J23</f>
        <v>0</v>
      </c>
      <c r="L22" s="24">
        <f>Raw!K23</f>
        <v>0</v>
      </c>
      <c r="M22" s="24">
        <f>Raw!L23</f>
        <v>0</v>
      </c>
      <c r="N22" s="24">
        <f>Raw!M23</f>
        <v>0</v>
      </c>
      <c r="O22" s="24">
        <f>Raw!N23</f>
        <v>0</v>
      </c>
      <c r="P22" s="24">
        <f>Raw!O23</f>
        <v>0</v>
      </c>
      <c r="Q22" s="24">
        <f>Raw!P23</f>
        <v>0</v>
      </c>
    </row>
    <row r="23" spans="1:17" ht="25.5">
      <c r="A23" t="str">
        <f t="shared" si="0"/>
        <v>HZ3CZ2</v>
      </c>
      <c r="B23" s="24" t="str">
        <f>Raw!A24</f>
        <v>HVAC Conversion - FAF to ASHP 8.5 HSPF/14SEER - HZ3CZ2</v>
      </c>
      <c r="C23" s="24" t="str">
        <f>Raw!B24</f>
        <v>Heating Savings</v>
      </c>
      <c r="D23" s="24">
        <f>Raw!C24</f>
        <v>3527.5259076744492</v>
      </c>
      <c r="E23" s="24">
        <f>Raw!D24</f>
        <v>15</v>
      </c>
      <c r="F23" s="24">
        <f>Raw!E24</f>
        <v>4197.1254412926037</v>
      </c>
      <c r="G23" s="24">
        <f>Raw!F24</f>
        <v>0</v>
      </c>
      <c r="H23" s="24" t="str">
        <f>Raw!G24</f>
        <v>R-All-HVAC-ASHP-All-All-E</v>
      </c>
      <c r="I23" s="24">
        <f>Raw!H24</f>
        <v>56.17962693158811</v>
      </c>
      <c r="J23" s="24">
        <f>Raw!I24</f>
        <v>0</v>
      </c>
      <c r="K23" s="24">
        <f>Raw!J24</f>
        <v>0</v>
      </c>
      <c r="L23" s="24">
        <f>Raw!K24</f>
        <v>0</v>
      </c>
      <c r="M23" s="24">
        <f>Raw!L24</f>
        <v>0</v>
      </c>
      <c r="N23" s="24">
        <f>Raw!M24</f>
        <v>0</v>
      </c>
      <c r="O23" s="24">
        <f>Raw!N24</f>
        <v>0</v>
      </c>
      <c r="P23" s="24">
        <f>Raw!O24</f>
        <v>0</v>
      </c>
      <c r="Q23" s="24">
        <f>Raw!P24</f>
        <v>0</v>
      </c>
    </row>
    <row r="24" spans="1:17" ht="25.5">
      <c r="A24" t="str">
        <f t="shared" si="0"/>
        <v>HZ3CZ3</v>
      </c>
      <c r="B24" s="24" t="str">
        <f>Raw!A25</f>
        <v>HVAC Conversion - FAF to ASHP 8.5 HSPF/14SEER - HZ3CZ3</v>
      </c>
      <c r="C24" s="24" t="str">
        <f>Raw!B25</f>
        <v>Heating Savings</v>
      </c>
      <c r="D24" s="24">
        <f>Raw!C25</f>
        <v>3527.5259076744492</v>
      </c>
      <c r="E24" s="24">
        <f>Raw!D25</f>
        <v>15</v>
      </c>
      <c r="F24" s="24">
        <f>Raw!E25</f>
        <v>4093.5420897942331</v>
      </c>
      <c r="G24" s="24">
        <f>Raw!F25</f>
        <v>0</v>
      </c>
      <c r="H24" s="24" t="str">
        <f>Raw!G25</f>
        <v>R-All-HVAC-ASHP-All-All-E</v>
      </c>
      <c r="I24" s="24">
        <f>Raw!H25</f>
        <v>56.17962693158811</v>
      </c>
      <c r="J24" s="24">
        <f>Raw!I25</f>
        <v>0</v>
      </c>
      <c r="K24" s="24">
        <f>Raw!J25</f>
        <v>0</v>
      </c>
      <c r="L24" s="24">
        <f>Raw!K25</f>
        <v>0</v>
      </c>
      <c r="M24" s="24">
        <f>Raw!L25</f>
        <v>0</v>
      </c>
      <c r="N24" s="24">
        <f>Raw!M25</f>
        <v>0</v>
      </c>
      <c r="O24" s="24">
        <f>Raw!N25</f>
        <v>0</v>
      </c>
      <c r="P24" s="24">
        <f>Raw!O25</f>
        <v>0</v>
      </c>
      <c r="Q24" s="24">
        <f>Raw!P25</f>
        <v>0</v>
      </c>
    </row>
    <row r="25" spans="1:17" ht="25.5">
      <c r="A25" t="s">
        <v>410</v>
      </c>
      <c r="B25" s="24" t="str">
        <f>Raw!A26</f>
        <v>HVAC Conversion - FAF w/CAC to ASHP 8.5 HSPF/14SEER - HZ1</v>
      </c>
      <c r="C25" s="24" t="str">
        <f>Raw!B26</f>
        <v>Heating Savings</v>
      </c>
      <c r="D25" s="24">
        <f>Raw!C26</f>
        <v>2836.8798112621266</v>
      </c>
      <c r="E25" s="24">
        <f>Raw!D26</f>
        <v>15</v>
      </c>
      <c r="F25" s="24">
        <f>Raw!E26</f>
        <v>3825.4486000387583</v>
      </c>
      <c r="G25" s="24">
        <f>Raw!F26</f>
        <v>0</v>
      </c>
      <c r="H25" s="24" t="str">
        <f>Raw!G26</f>
        <v>R-All-HVAC-ASHP-All-All-E</v>
      </c>
      <c r="I25" s="24">
        <f>Raw!H26</f>
        <v>19.658717303869476</v>
      </c>
      <c r="J25" s="24">
        <f>Raw!I26</f>
        <v>0</v>
      </c>
      <c r="K25" s="24">
        <f>Raw!J26</f>
        <v>0</v>
      </c>
      <c r="L25" s="24">
        <f>Raw!K26</f>
        <v>0</v>
      </c>
      <c r="M25" s="24">
        <f>Raw!L26</f>
        <v>0</v>
      </c>
      <c r="N25" s="24">
        <f>Raw!M26</f>
        <v>0</v>
      </c>
      <c r="O25" s="24">
        <f>Raw!N26</f>
        <v>0</v>
      </c>
      <c r="P25" s="24">
        <f>Raw!O26</f>
        <v>0</v>
      </c>
      <c r="Q25" s="24">
        <f>Raw!P26</f>
        <v>0</v>
      </c>
    </row>
    <row r="26" spans="1:17" ht="25.5">
      <c r="A26" t="s">
        <v>488</v>
      </c>
      <c r="B26" s="24" t="str">
        <f>Raw!A27</f>
        <v>HVAC Conversion - FAF w/CAC to ASHP 8.5 HSPF/14SEER - HZ2</v>
      </c>
      <c r="C26" s="24" t="str">
        <f>Raw!B27</f>
        <v>Heating Savings</v>
      </c>
      <c r="D26" s="24">
        <f>Raw!C27</f>
        <v>2659.2918434126977</v>
      </c>
      <c r="E26" s="24">
        <f>Raw!D27</f>
        <v>15</v>
      </c>
      <c r="F26" s="24">
        <f>Raw!E27</f>
        <v>3840.2348383379385</v>
      </c>
      <c r="G26" s="24">
        <f>Raw!F27</f>
        <v>0</v>
      </c>
      <c r="H26" s="24" t="str">
        <f>Raw!G27</f>
        <v>R-All-HVAC-ASHP-All-All-E</v>
      </c>
      <c r="I26" s="24">
        <f>Raw!H27</f>
        <v>42.352069857265029</v>
      </c>
      <c r="J26" s="24">
        <f>Raw!I27</f>
        <v>0</v>
      </c>
      <c r="K26" s="24">
        <f>Raw!J27</f>
        <v>0</v>
      </c>
      <c r="L26" s="24">
        <f>Raw!K27</f>
        <v>0</v>
      </c>
      <c r="M26" s="24">
        <f>Raw!L27</f>
        <v>0</v>
      </c>
      <c r="N26" s="24">
        <f>Raw!M27</f>
        <v>0</v>
      </c>
      <c r="O26" s="24">
        <f>Raw!N27</f>
        <v>0</v>
      </c>
      <c r="P26" s="24">
        <f>Raw!O27</f>
        <v>0</v>
      </c>
      <c r="Q26" s="24">
        <f>Raw!P27</f>
        <v>0</v>
      </c>
    </row>
    <row r="27" spans="1:17" ht="25.5">
      <c r="A27" t="s">
        <v>489</v>
      </c>
      <c r="B27" s="24" t="str">
        <f>Raw!A28</f>
        <v>HVAC Conversion - FAF w/CAC to ASHP 8.5 HSPF/14SEER - HZ3</v>
      </c>
      <c r="C27" s="24" t="str">
        <f>Raw!B28</f>
        <v>Heating Savings</v>
      </c>
      <c r="D27" s="24">
        <f>Raw!C28</f>
        <v>3527.5259076744492</v>
      </c>
      <c r="E27" s="24">
        <f>Raw!D28</f>
        <v>15</v>
      </c>
      <c r="F27" s="24">
        <f>Raw!E28</f>
        <v>3830.3676846073527</v>
      </c>
      <c r="G27" s="24">
        <f>Raw!F28</f>
        <v>0</v>
      </c>
      <c r="H27" s="24" t="str">
        <f>Raw!G28</f>
        <v>R-All-HVAC-ASHP-All-All-E</v>
      </c>
      <c r="I27" s="24">
        <f>Raw!H28</f>
        <v>56.17962693158811</v>
      </c>
      <c r="J27" s="24">
        <f>Raw!I28</f>
        <v>0</v>
      </c>
      <c r="K27" s="24">
        <f>Raw!J28</f>
        <v>0</v>
      </c>
      <c r="L27" s="24">
        <f>Raw!K28</f>
        <v>0</v>
      </c>
      <c r="M27" s="24">
        <f>Raw!L28</f>
        <v>0</v>
      </c>
      <c r="N27" s="24">
        <f>Raw!M28</f>
        <v>0</v>
      </c>
      <c r="O27" s="24">
        <f>Raw!N28</f>
        <v>0</v>
      </c>
      <c r="P27" s="24">
        <f>Raw!O28</f>
        <v>0</v>
      </c>
      <c r="Q27" s="24">
        <f>Raw!P28</f>
        <v>0</v>
      </c>
    </row>
    <row r="28" spans="1:17" ht="25.5">
      <c r="A28" t="str">
        <f t="shared" si="0"/>
        <v>HZ1CZ1</v>
      </c>
      <c r="B28" s="24" t="str">
        <f>Raw!A29</f>
        <v>HVAC Upgrade - Heat Pump Upgrade to 9.0 HSPF/14 SEER - HZ1CZ1</v>
      </c>
      <c r="C28" s="24" t="str">
        <f>Raw!B29</f>
        <v>Cooling Savings</v>
      </c>
      <c r="D28" s="24">
        <f>Raw!C29</f>
        <v>0.1967546488120081</v>
      </c>
      <c r="E28" s="24">
        <f>Raw!D29</f>
        <v>15</v>
      </c>
      <c r="F28" s="24">
        <f>Raw!E29</f>
        <v>0</v>
      </c>
      <c r="G28" s="24">
        <f>Raw!F29</f>
        <v>0</v>
      </c>
      <c r="H28" s="24" t="str">
        <f>Raw!G29</f>
        <v>R-All-HVAC-CAC-All-All-E</v>
      </c>
      <c r="I28" s="24">
        <f>Raw!H29</f>
        <v>0</v>
      </c>
      <c r="J28" s="24">
        <f>Raw!I29</f>
        <v>0</v>
      </c>
      <c r="K28" s="24">
        <f>Raw!J29</f>
        <v>0</v>
      </c>
      <c r="L28" s="24">
        <f>Raw!K29</f>
        <v>0</v>
      </c>
      <c r="M28" s="24">
        <f>Raw!L29</f>
        <v>0</v>
      </c>
      <c r="N28" s="24">
        <f>Raw!M29</f>
        <v>0</v>
      </c>
      <c r="O28" s="24">
        <f>Raw!N29</f>
        <v>0</v>
      </c>
      <c r="P28" s="24">
        <f>Raw!O29</f>
        <v>0</v>
      </c>
      <c r="Q28" s="24">
        <f>Raw!P29</f>
        <v>0</v>
      </c>
    </row>
    <row r="29" spans="1:17" ht="25.5">
      <c r="A29" t="str">
        <f t="shared" si="0"/>
        <v>HZ1CZ2</v>
      </c>
      <c r="B29" s="24" t="str">
        <f>Raw!A30</f>
        <v>HVAC Upgrade - Heat Pump Upgrade to 9.0 HSPF/14 SEER - HZ1CZ2</v>
      </c>
      <c r="C29" s="24" t="str">
        <f>Raw!B30</f>
        <v>Cooling Savings</v>
      </c>
      <c r="D29" s="24">
        <f>Raw!C30</f>
        <v>0.52746579381456427</v>
      </c>
      <c r="E29" s="24">
        <f>Raw!D30</f>
        <v>15</v>
      </c>
      <c r="F29" s="24">
        <f>Raw!E30</f>
        <v>0</v>
      </c>
      <c r="G29" s="24">
        <f>Raw!F30</f>
        <v>0</v>
      </c>
      <c r="H29" s="24" t="str">
        <f>Raw!G30</f>
        <v>R-All-HVAC-CAC-All-All-E</v>
      </c>
      <c r="I29" s="24">
        <f>Raw!H30</f>
        <v>0</v>
      </c>
      <c r="J29" s="24">
        <f>Raw!I30</f>
        <v>0</v>
      </c>
      <c r="K29" s="24">
        <f>Raw!J30</f>
        <v>0</v>
      </c>
      <c r="L29" s="24">
        <f>Raw!K30</f>
        <v>0</v>
      </c>
      <c r="M29" s="24">
        <f>Raw!L30</f>
        <v>0</v>
      </c>
      <c r="N29" s="24">
        <f>Raw!M30</f>
        <v>0</v>
      </c>
      <c r="O29" s="24">
        <f>Raw!N30</f>
        <v>0</v>
      </c>
      <c r="P29" s="24">
        <f>Raw!O30</f>
        <v>0</v>
      </c>
      <c r="Q29" s="24">
        <f>Raw!P30</f>
        <v>0</v>
      </c>
    </row>
    <row r="30" spans="1:17" ht="25.5">
      <c r="A30" t="str">
        <f t="shared" si="0"/>
        <v>HZ1CZ3</v>
      </c>
      <c r="B30" s="24" t="str">
        <f>Raw!A31</f>
        <v>HVAC Upgrade - Heat Pump Upgrade to 9.0 HSPF/14 SEER - HZ1CZ3</v>
      </c>
      <c r="C30" s="24" t="str">
        <f>Raw!B31</f>
        <v>Cooling Savings</v>
      </c>
      <c r="D30" s="24">
        <f>Raw!C31</f>
        <v>1.3587718238682325</v>
      </c>
      <c r="E30" s="24">
        <f>Raw!D31</f>
        <v>15</v>
      </c>
      <c r="F30" s="24">
        <f>Raw!E31</f>
        <v>0</v>
      </c>
      <c r="G30" s="24">
        <f>Raw!F31</f>
        <v>0</v>
      </c>
      <c r="H30" s="24" t="str">
        <f>Raw!G31</f>
        <v>R-All-HVAC-CAC-All-All-E</v>
      </c>
      <c r="I30" s="24">
        <f>Raw!H31</f>
        <v>0</v>
      </c>
      <c r="J30" s="24">
        <f>Raw!I31</f>
        <v>0</v>
      </c>
      <c r="K30" s="24">
        <f>Raw!J31</f>
        <v>0</v>
      </c>
      <c r="L30" s="24">
        <f>Raw!K31</f>
        <v>0</v>
      </c>
      <c r="M30" s="24">
        <f>Raw!L31</f>
        <v>0</v>
      </c>
      <c r="N30" s="24">
        <f>Raw!M31</f>
        <v>0</v>
      </c>
      <c r="O30" s="24">
        <f>Raw!N31</f>
        <v>0</v>
      </c>
      <c r="P30" s="24">
        <f>Raw!O31</f>
        <v>0</v>
      </c>
      <c r="Q30" s="24">
        <f>Raw!P31</f>
        <v>0</v>
      </c>
    </row>
    <row r="31" spans="1:17" ht="25.5">
      <c r="A31" t="str">
        <f t="shared" si="0"/>
        <v>HZ2CZ1</v>
      </c>
      <c r="B31" s="24" t="str">
        <f>Raw!A32</f>
        <v>HVAC Upgrade - Heat Pump Upgrade to 9.0 HSPF/14 SEER - HZ2CZ1</v>
      </c>
      <c r="C31" s="24" t="str">
        <f>Raw!B32</f>
        <v>Cooling Savings</v>
      </c>
      <c r="D31" s="24">
        <f>Raw!C32</f>
        <v>0.1967546488120081</v>
      </c>
      <c r="E31" s="24">
        <f>Raw!D32</f>
        <v>15</v>
      </c>
      <c r="F31" s="24">
        <f>Raw!E32</f>
        <v>0</v>
      </c>
      <c r="G31" s="24">
        <f>Raw!F32</f>
        <v>0</v>
      </c>
      <c r="H31" s="24" t="str">
        <f>Raw!G32</f>
        <v>R-All-HVAC-CAC-All-All-E</v>
      </c>
      <c r="I31" s="24">
        <f>Raw!H32</f>
        <v>0</v>
      </c>
      <c r="J31" s="24">
        <f>Raw!I32</f>
        <v>0</v>
      </c>
      <c r="K31" s="24">
        <f>Raw!J32</f>
        <v>0</v>
      </c>
      <c r="L31" s="24">
        <f>Raw!K32</f>
        <v>0</v>
      </c>
      <c r="M31" s="24">
        <f>Raw!L32</f>
        <v>0</v>
      </c>
      <c r="N31" s="24">
        <f>Raw!M32</f>
        <v>0</v>
      </c>
      <c r="O31" s="24">
        <f>Raw!N32</f>
        <v>0</v>
      </c>
      <c r="P31" s="24">
        <f>Raw!O32</f>
        <v>0</v>
      </c>
      <c r="Q31" s="24">
        <f>Raw!P32</f>
        <v>0</v>
      </c>
    </row>
    <row r="32" spans="1:17" ht="25.5">
      <c r="A32" t="str">
        <f t="shared" si="0"/>
        <v>HZ2CZ2</v>
      </c>
      <c r="B32" s="24" t="str">
        <f>Raw!A33</f>
        <v>HVAC Upgrade - Heat Pump Upgrade to 9.0 HSPF/14 SEER - HZ2CZ2</v>
      </c>
      <c r="C32" s="24" t="str">
        <f>Raw!B33</f>
        <v>Cooling Savings</v>
      </c>
      <c r="D32" s="24">
        <f>Raw!C33</f>
        <v>0.52746579381456427</v>
      </c>
      <c r="E32" s="24">
        <f>Raw!D33</f>
        <v>15</v>
      </c>
      <c r="F32" s="24">
        <f>Raw!E33</f>
        <v>0</v>
      </c>
      <c r="G32" s="24">
        <f>Raw!F33</f>
        <v>0</v>
      </c>
      <c r="H32" s="24" t="str">
        <f>Raw!G33</f>
        <v>R-All-HVAC-CAC-All-All-E</v>
      </c>
      <c r="I32" s="24">
        <f>Raw!H33</f>
        <v>0</v>
      </c>
      <c r="J32" s="24">
        <f>Raw!I33</f>
        <v>0</v>
      </c>
      <c r="K32" s="24">
        <f>Raw!J33</f>
        <v>0</v>
      </c>
      <c r="L32" s="24">
        <f>Raw!K33</f>
        <v>0</v>
      </c>
      <c r="M32" s="24">
        <f>Raw!L33</f>
        <v>0</v>
      </c>
      <c r="N32" s="24">
        <f>Raw!M33</f>
        <v>0</v>
      </c>
      <c r="O32" s="24">
        <f>Raw!N33</f>
        <v>0</v>
      </c>
      <c r="P32" s="24">
        <f>Raw!O33</f>
        <v>0</v>
      </c>
      <c r="Q32" s="24">
        <f>Raw!P33</f>
        <v>0</v>
      </c>
    </row>
    <row r="33" spans="1:17" ht="25.5">
      <c r="A33" t="str">
        <f t="shared" si="0"/>
        <v>HZ2CZ3</v>
      </c>
      <c r="B33" s="24" t="str">
        <f>Raw!A34</f>
        <v>HVAC Upgrade - Heat Pump Upgrade to 9.0 HSPF/14 SEER - HZ2CZ3</v>
      </c>
      <c r="C33" s="24" t="str">
        <f>Raw!B34</f>
        <v>Cooling Savings</v>
      </c>
      <c r="D33" s="24">
        <f>Raw!C34</f>
        <v>1.3587718238682325</v>
      </c>
      <c r="E33" s="24">
        <f>Raw!D34</f>
        <v>15</v>
      </c>
      <c r="F33" s="24">
        <f>Raw!E34</f>
        <v>0</v>
      </c>
      <c r="G33" s="24">
        <f>Raw!F34</f>
        <v>0</v>
      </c>
      <c r="H33" s="24" t="str">
        <f>Raw!G34</f>
        <v>R-All-HVAC-CAC-All-All-E</v>
      </c>
      <c r="I33" s="24">
        <f>Raw!H34</f>
        <v>0</v>
      </c>
      <c r="J33" s="24">
        <f>Raw!I34</f>
        <v>0</v>
      </c>
      <c r="K33" s="24">
        <f>Raw!J34</f>
        <v>0</v>
      </c>
      <c r="L33" s="24">
        <f>Raw!K34</f>
        <v>0</v>
      </c>
      <c r="M33" s="24">
        <f>Raw!L34</f>
        <v>0</v>
      </c>
      <c r="N33" s="24">
        <f>Raw!M34</f>
        <v>0</v>
      </c>
      <c r="O33" s="24">
        <f>Raw!N34</f>
        <v>0</v>
      </c>
      <c r="P33" s="24">
        <f>Raw!O34</f>
        <v>0</v>
      </c>
      <c r="Q33" s="24">
        <f>Raw!P34</f>
        <v>0</v>
      </c>
    </row>
    <row r="34" spans="1:17" ht="25.5">
      <c r="A34" t="str">
        <f t="shared" si="0"/>
        <v>HZ3CZ1</v>
      </c>
      <c r="B34" s="24" t="str">
        <f>Raw!A35</f>
        <v>HVAC Upgrade - Heat Pump Upgrade to 9.0 HSPF/14 SEER - HZ3CZ1</v>
      </c>
      <c r="C34" s="24" t="str">
        <f>Raw!B35</f>
        <v>Cooling Savings</v>
      </c>
      <c r="D34" s="24">
        <f>Raw!C35</f>
        <v>0.1967546488120081</v>
      </c>
      <c r="E34" s="24">
        <f>Raw!D35</f>
        <v>15</v>
      </c>
      <c r="F34" s="24">
        <f>Raw!E35</f>
        <v>0</v>
      </c>
      <c r="G34" s="24">
        <f>Raw!F35</f>
        <v>0</v>
      </c>
      <c r="H34" s="24" t="str">
        <f>Raw!G35</f>
        <v>R-All-HVAC-CAC-All-All-E</v>
      </c>
      <c r="I34" s="24">
        <f>Raw!H35</f>
        <v>0</v>
      </c>
      <c r="J34" s="24">
        <f>Raw!I35</f>
        <v>0</v>
      </c>
      <c r="K34" s="24">
        <f>Raw!J35</f>
        <v>0</v>
      </c>
      <c r="L34" s="24">
        <f>Raw!K35</f>
        <v>0</v>
      </c>
      <c r="M34" s="24">
        <f>Raw!L35</f>
        <v>0</v>
      </c>
      <c r="N34" s="24">
        <f>Raw!M35</f>
        <v>0</v>
      </c>
      <c r="O34" s="24">
        <f>Raw!N35</f>
        <v>0</v>
      </c>
      <c r="P34" s="24">
        <f>Raw!O35</f>
        <v>0</v>
      </c>
      <c r="Q34" s="24">
        <f>Raw!P35</f>
        <v>0</v>
      </c>
    </row>
    <row r="35" spans="1:17" ht="25.5">
      <c r="A35" t="str">
        <f t="shared" si="0"/>
        <v>HZ3CZ2</v>
      </c>
      <c r="B35" s="24" t="str">
        <f>Raw!A36</f>
        <v>HVAC Upgrade - Heat Pump Upgrade to 9.0 HSPF/14 SEER - HZ3CZ2</v>
      </c>
      <c r="C35" s="24" t="str">
        <f>Raw!B36</f>
        <v>Cooling Savings</v>
      </c>
      <c r="D35" s="24">
        <f>Raw!C36</f>
        <v>0.52746579381456427</v>
      </c>
      <c r="E35" s="24">
        <f>Raw!D36</f>
        <v>15</v>
      </c>
      <c r="F35" s="24">
        <f>Raw!E36</f>
        <v>0</v>
      </c>
      <c r="G35" s="24">
        <f>Raw!F36</f>
        <v>0</v>
      </c>
      <c r="H35" s="24" t="str">
        <f>Raw!G36</f>
        <v>R-All-HVAC-CAC-All-All-E</v>
      </c>
      <c r="I35" s="24">
        <f>Raw!H36</f>
        <v>0</v>
      </c>
      <c r="J35" s="24">
        <f>Raw!I36</f>
        <v>0</v>
      </c>
      <c r="K35" s="24">
        <f>Raw!J36</f>
        <v>0</v>
      </c>
      <c r="L35" s="24">
        <f>Raw!K36</f>
        <v>0</v>
      </c>
      <c r="M35" s="24">
        <f>Raw!L36</f>
        <v>0</v>
      </c>
      <c r="N35" s="24">
        <f>Raw!M36</f>
        <v>0</v>
      </c>
      <c r="O35" s="24">
        <f>Raw!N36</f>
        <v>0</v>
      </c>
      <c r="P35" s="24">
        <f>Raw!O36</f>
        <v>0</v>
      </c>
      <c r="Q35" s="24">
        <f>Raw!P36</f>
        <v>0</v>
      </c>
    </row>
    <row r="36" spans="1:17" ht="25.5">
      <c r="A36" t="str">
        <f t="shared" si="0"/>
        <v>HZ3CZ3</v>
      </c>
      <c r="B36" s="24" t="str">
        <f>Raw!A37</f>
        <v>HVAC Upgrade - Heat Pump Upgrade to 9.0 HSPF/14 SEER - HZ3CZ3</v>
      </c>
      <c r="C36" s="24" t="str">
        <f>Raw!B37</f>
        <v>Cooling Savings</v>
      </c>
      <c r="D36" s="24">
        <f>Raw!C37</f>
        <v>1.3587718238682325</v>
      </c>
      <c r="E36" s="24">
        <f>Raw!D37</f>
        <v>15</v>
      </c>
      <c r="F36" s="24">
        <f>Raw!E37</f>
        <v>0</v>
      </c>
      <c r="G36" s="24">
        <f>Raw!F37</f>
        <v>0</v>
      </c>
      <c r="H36" s="24" t="str">
        <f>Raw!G37</f>
        <v>R-All-HVAC-CAC-All-All-E</v>
      </c>
      <c r="I36" s="24">
        <f>Raw!H37</f>
        <v>0</v>
      </c>
      <c r="J36" s="24">
        <f>Raw!I37</f>
        <v>0</v>
      </c>
      <c r="K36" s="24">
        <f>Raw!J37</f>
        <v>0</v>
      </c>
      <c r="L36" s="24">
        <f>Raw!K37</f>
        <v>0</v>
      </c>
      <c r="M36" s="24">
        <f>Raw!L37</f>
        <v>0</v>
      </c>
      <c r="N36" s="24">
        <f>Raw!M37</f>
        <v>0</v>
      </c>
      <c r="O36" s="24">
        <f>Raw!N37</f>
        <v>0</v>
      </c>
      <c r="P36" s="24">
        <f>Raw!O37</f>
        <v>0</v>
      </c>
      <c r="Q36" s="24">
        <f>Raw!P37</f>
        <v>0</v>
      </c>
    </row>
    <row r="37" spans="1:17" ht="25.5">
      <c r="A37" t="str">
        <f t="shared" si="0"/>
        <v>HZ1CZ1</v>
      </c>
      <c r="B37" s="24" t="str">
        <f>Raw!A38</f>
        <v>HVAC Conversion - FAF to ASHP 8.5 HSPF/14SEER - HZ1CZ1</v>
      </c>
      <c r="C37" s="24" t="str">
        <f>Raw!B38</f>
        <v>Cooling Savings</v>
      </c>
      <c r="D37" s="24">
        <f>Raw!C38</f>
        <v>-274.74426147829428</v>
      </c>
      <c r="E37" s="24">
        <f>Raw!D38</f>
        <v>15</v>
      </c>
      <c r="F37" s="24">
        <f>Raw!E38</f>
        <v>0</v>
      </c>
      <c r="G37" s="24">
        <f>Raw!F38</f>
        <v>0</v>
      </c>
      <c r="H37" s="24" t="str">
        <f>Raw!G38</f>
        <v>R-All-HVAC-CAC-All-All-E</v>
      </c>
      <c r="I37" s="24">
        <f>Raw!H38</f>
        <v>22.361695540843087</v>
      </c>
      <c r="J37" s="24">
        <f>Raw!I38</f>
        <v>0</v>
      </c>
      <c r="K37" s="24">
        <f>Raw!J38</f>
        <v>0</v>
      </c>
      <c r="L37" s="24">
        <f>Raw!K38</f>
        <v>0</v>
      </c>
      <c r="M37" s="24">
        <f>Raw!L38</f>
        <v>0</v>
      </c>
      <c r="N37" s="24">
        <f>Raw!M38</f>
        <v>0</v>
      </c>
      <c r="O37" s="24">
        <f>Raw!N38</f>
        <v>0</v>
      </c>
      <c r="P37" s="24">
        <f>Raw!O38</f>
        <v>0</v>
      </c>
      <c r="Q37" s="24">
        <f>Raw!P38</f>
        <v>0</v>
      </c>
    </row>
    <row r="38" spans="1:17" ht="25.5">
      <c r="A38" t="str">
        <f t="shared" si="0"/>
        <v>HZ1CZ2</v>
      </c>
      <c r="B38" s="24" t="str">
        <f>Raw!A39</f>
        <v>HVAC Conversion - FAF to ASHP 8.5 HSPF/14SEER - HZ1CZ2</v>
      </c>
      <c r="C38" s="24" t="str">
        <f>Raw!B39</f>
        <v>Cooling Savings</v>
      </c>
      <c r="D38" s="24">
        <f>Raw!C39</f>
        <v>-389.66332889754005</v>
      </c>
      <c r="E38" s="24">
        <f>Raw!D39</f>
        <v>15</v>
      </c>
      <c r="F38" s="24">
        <f>Raw!E39</f>
        <v>0</v>
      </c>
      <c r="G38" s="24">
        <f>Raw!F39</f>
        <v>0</v>
      </c>
      <c r="H38" s="24" t="str">
        <f>Raw!G39</f>
        <v>R-All-HVAC-CAC-All-All-E</v>
      </c>
      <c r="I38" s="24">
        <f>Raw!H39</f>
        <v>31.715067231446408</v>
      </c>
      <c r="J38" s="24">
        <f>Raw!I39</f>
        <v>0</v>
      </c>
      <c r="K38" s="24">
        <f>Raw!J39</f>
        <v>0</v>
      </c>
      <c r="L38" s="24">
        <f>Raw!K39</f>
        <v>0</v>
      </c>
      <c r="M38" s="24">
        <f>Raw!L39</f>
        <v>0</v>
      </c>
      <c r="N38" s="24">
        <f>Raw!M39</f>
        <v>0</v>
      </c>
      <c r="O38" s="24">
        <f>Raw!N39</f>
        <v>0</v>
      </c>
      <c r="P38" s="24">
        <f>Raw!O39</f>
        <v>0</v>
      </c>
      <c r="Q38" s="24">
        <f>Raw!P39</f>
        <v>0</v>
      </c>
    </row>
    <row r="39" spans="1:17" ht="25.5">
      <c r="A39" t="str">
        <f t="shared" si="0"/>
        <v>HZ1CZ3</v>
      </c>
      <c r="B39" s="24" t="str">
        <f>Raw!A40</f>
        <v>HVAC Conversion - FAF to ASHP 8.5 HSPF/14SEER - HZ1CZ3</v>
      </c>
      <c r="C39" s="24" t="str">
        <f>Raw!B40</f>
        <v>Cooling Savings</v>
      </c>
      <c r="D39" s="24">
        <f>Raw!C40</f>
        <v>-605.2690744763288</v>
      </c>
      <c r="E39" s="24">
        <f>Raw!D40</f>
        <v>15</v>
      </c>
      <c r="F39" s="24">
        <f>Raw!E40</f>
        <v>0</v>
      </c>
      <c r="G39" s="24">
        <f>Raw!F40</f>
        <v>0</v>
      </c>
      <c r="H39" s="24" t="str">
        <f>Raw!G40</f>
        <v>R-All-HVAC-CAC-All-All-E</v>
      </c>
      <c r="I39" s="24">
        <f>Raw!H40</f>
        <v>49.263422977068593</v>
      </c>
      <c r="J39" s="24">
        <f>Raw!I40</f>
        <v>0</v>
      </c>
      <c r="K39" s="24">
        <f>Raw!J40</f>
        <v>0</v>
      </c>
      <c r="L39" s="24">
        <f>Raw!K40</f>
        <v>0</v>
      </c>
      <c r="M39" s="24">
        <f>Raw!L40</f>
        <v>0</v>
      </c>
      <c r="N39" s="24">
        <f>Raw!M40</f>
        <v>0</v>
      </c>
      <c r="O39" s="24">
        <f>Raw!N40</f>
        <v>0</v>
      </c>
      <c r="P39" s="24">
        <f>Raw!O40</f>
        <v>0</v>
      </c>
      <c r="Q39" s="24">
        <f>Raw!P40</f>
        <v>0</v>
      </c>
    </row>
    <row r="40" spans="1:17" ht="25.5">
      <c r="A40" t="str">
        <f t="shared" si="0"/>
        <v>HZ2CZ1</v>
      </c>
      <c r="B40" s="24" t="str">
        <f>Raw!A41</f>
        <v>HVAC Conversion - FAF to ASHP 8.5 HSPF/14SEER - HZ2CZ1</v>
      </c>
      <c r="C40" s="24" t="str">
        <f>Raw!B41</f>
        <v>Cooling Savings</v>
      </c>
      <c r="D40" s="24">
        <f>Raw!C41</f>
        <v>-274.74426147829428</v>
      </c>
      <c r="E40" s="24">
        <f>Raw!D41</f>
        <v>15</v>
      </c>
      <c r="F40" s="24">
        <f>Raw!E41</f>
        <v>0</v>
      </c>
      <c r="G40" s="24">
        <f>Raw!F41</f>
        <v>0</v>
      </c>
      <c r="H40" s="24" t="str">
        <f>Raw!G41</f>
        <v>R-All-HVAC-CAC-All-All-E</v>
      </c>
      <c r="I40" s="24">
        <f>Raw!H41</f>
        <v>22.361695540843087</v>
      </c>
      <c r="J40" s="24">
        <f>Raw!I41</f>
        <v>0</v>
      </c>
      <c r="K40" s="24">
        <f>Raw!J41</f>
        <v>0</v>
      </c>
      <c r="L40" s="24">
        <f>Raw!K41</f>
        <v>0</v>
      </c>
      <c r="M40" s="24">
        <f>Raw!L41</f>
        <v>0</v>
      </c>
      <c r="N40" s="24">
        <f>Raw!M41</f>
        <v>0</v>
      </c>
      <c r="O40" s="24">
        <f>Raw!N41</f>
        <v>0</v>
      </c>
      <c r="P40" s="24">
        <f>Raw!O41</f>
        <v>0</v>
      </c>
      <c r="Q40" s="24">
        <f>Raw!P41</f>
        <v>0</v>
      </c>
    </row>
    <row r="41" spans="1:17" ht="25.5">
      <c r="A41" t="str">
        <f t="shared" si="0"/>
        <v>HZ2CZ2</v>
      </c>
      <c r="B41" s="24" t="str">
        <f>Raw!A42</f>
        <v>HVAC Conversion - FAF to ASHP 8.5 HSPF/14SEER - HZ2CZ2</v>
      </c>
      <c r="C41" s="24" t="str">
        <f>Raw!B42</f>
        <v>Cooling Savings</v>
      </c>
      <c r="D41" s="24">
        <f>Raw!C42</f>
        <v>-389.66332889754005</v>
      </c>
      <c r="E41" s="24">
        <f>Raw!D42</f>
        <v>15</v>
      </c>
      <c r="F41" s="24">
        <f>Raw!E42</f>
        <v>0</v>
      </c>
      <c r="G41" s="24">
        <f>Raw!F42</f>
        <v>0</v>
      </c>
      <c r="H41" s="24" t="str">
        <f>Raw!G42</f>
        <v>R-All-HVAC-CAC-All-All-E</v>
      </c>
      <c r="I41" s="24">
        <f>Raw!H42</f>
        <v>31.715067231446408</v>
      </c>
      <c r="J41" s="24">
        <f>Raw!I42</f>
        <v>0</v>
      </c>
      <c r="K41" s="24">
        <f>Raw!J42</f>
        <v>0</v>
      </c>
      <c r="L41" s="24">
        <f>Raw!K42</f>
        <v>0</v>
      </c>
      <c r="M41" s="24">
        <f>Raw!L42</f>
        <v>0</v>
      </c>
      <c r="N41" s="24">
        <f>Raw!M42</f>
        <v>0</v>
      </c>
      <c r="O41" s="24">
        <f>Raw!N42</f>
        <v>0</v>
      </c>
      <c r="P41" s="24">
        <f>Raw!O42</f>
        <v>0</v>
      </c>
      <c r="Q41" s="24">
        <f>Raw!P42</f>
        <v>0</v>
      </c>
    </row>
    <row r="42" spans="1:17" ht="25.5">
      <c r="A42" t="str">
        <f t="shared" si="0"/>
        <v>HZ2CZ3</v>
      </c>
      <c r="B42" s="24" t="str">
        <f>Raw!A43</f>
        <v>HVAC Conversion - FAF to ASHP 8.5 HSPF/14SEER - HZ2CZ3</v>
      </c>
      <c r="C42" s="24" t="str">
        <f>Raw!B43</f>
        <v>Cooling Savings</v>
      </c>
      <c r="D42" s="24">
        <f>Raw!C43</f>
        <v>-605.2690744763288</v>
      </c>
      <c r="E42" s="24">
        <f>Raw!D43</f>
        <v>15</v>
      </c>
      <c r="F42" s="24">
        <f>Raw!E43</f>
        <v>0</v>
      </c>
      <c r="G42" s="24">
        <f>Raw!F43</f>
        <v>0</v>
      </c>
      <c r="H42" s="24" t="str">
        <f>Raw!G43</f>
        <v>R-All-HVAC-CAC-All-All-E</v>
      </c>
      <c r="I42" s="24">
        <f>Raw!H43</f>
        <v>49.263422977068593</v>
      </c>
      <c r="J42" s="24">
        <f>Raw!I43</f>
        <v>0</v>
      </c>
      <c r="K42" s="24">
        <f>Raw!J43</f>
        <v>0</v>
      </c>
      <c r="L42" s="24">
        <f>Raw!K43</f>
        <v>0</v>
      </c>
      <c r="M42" s="24">
        <f>Raw!L43</f>
        <v>0</v>
      </c>
      <c r="N42" s="24">
        <f>Raw!M43</f>
        <v>0</v>
      </c>
      <c r="O42" s="24">
        <f>Raw!N43</f>
        <v>0</v>
      </c>
      <c r="P42" s="24">
        <f>Raw!O43</f>
        <v>0</v>
      </c>
      <c r="Q42" s="24">
        <f>Raw!P43</f>
        <v>0</v>
      </c>
    </row>
    <row r="43" spans="1:17" ht="25.5">
      <c r="A43" t="str">
        <f t="shared" si="0"/>
        <v>HZ3CZ1</v>
      </c>
      <c r="B43" s="24" t="str">
        <f>Raw!A44</f>
        <v>HVAC Conversion - FAF to ASHP 8.5 HSPF/14SEER - HZ3CZ1</v>
      </c>
      <c r="C43" s="24" t="str">
        <f>Raw!B44</f>
        <v>Cooling Savings</v>
      </c>
      <c r="D43" s="24">
        <f>Raw!C44</f>
        <v>-274.74426147829428</v>
      </c>
      <c r="E43" s="24">
        <f>Raw!D44</f>
        <v>15</v>
      </c>
      <c r="F43" s="24">
        <f>Raw!E44</f>
        <v>0</v>
      </c>
      <c r="G43" s="24">
        <f>Raw!F44</f>
        <v>0</v>
      </c>
      <c r="H43" s="24" t="str">
        <f>Raw!G44</f>
        <v>R-All-HVAC-CAC-All-All-E</v>
      </c>
      <c r="I43" s="24">
        <f>Raw!H44</f>
        <v>22.361695540843087</v>
      </c>
      <c r="J43" s="24">
        <f>Raw!I44</f>
        <v>0</v>
      </c>
      <c r="K43" s="24">
        <f>Raw!J44</f>
        <v>0</v>
      </c>
      <c r="L43" s="24">
        <f>Raw!K44</f>
        <v>0</v>
      </c>
      <c r="M43" s="24">
        <f>Raw!L44</f>
        <v>0</v>
      </c>
      <c r="N43" s="24">
        <f>Raw!M44</f>
        <v>0</v>
      </c>
      <c r="O43" s="24">
        <f>Raw!N44</f>
        <v>0</v>
      </c>
      <c r="P43" s="24">
        <f>Raw!O44</f>
        <v>0</v>
      </c>
      <c r="Q43" s="24">
        <f>Raw!P44</f>
        <v>0</v>
      </c>
    </row>
    <row r="44" spans="1:17" ht="25.5">
      <c r="A44" t="str">
        <f t="shared" si="0"/>
        <v>HZ3CZ2</v>
      </c>
      <c r="B44" s="24" t="str">
        <f>Raw!A45</f>
        <v>HVAC Conversion - FAF to ASHP 8.5 HSPF/14SEER - HZ3CZ2</v>
      </c>
      <c r="C44" s="24" t="str">
        <f>Raw!B45</f>
        <v>Cooling Savings</v>
      </c>
      <c r="D44" s="24">
        <f>Raw!C45</f>
        <v>-389.66332889754005</v>
      </c>
      <c r="E44" s="24">
        <f>Raw!D45</f>
        <v>15</v>
      </c>
      <c r="F44" s="24">
        <f>Raw!E45</f>
        <v>0</v>
      </c>
      <c r="G44" s="24">
        <f>Raw!F45</f>
        <v>0</v>
      </c>
      <c r="H44" s="24" t="str">
        <f>Raw!G45</f>
        <v>R-All-HVAC-CAC-All-All-E</v>
      </c>
      <c r="I44" s="24">
        <f>Raw!H45</f>
        <v>31.715067231446408</v>
      </c>
      <c r="J44" s="24">
        <f>Raw!I45</f>
        <v>0</v>
      </c>
      <c r="K44" s="24">
        <f>Raw!J45</f>
        <v>0</v>
      </c>
      <c r="L44" s="24">
        <f>Raw!K45</f>
        <v>0</v>
      </c>
      <c r="M44" s="24">
        <f>Raw!L45</f>
        <v>0</v>
      </c>
      <c r="N44" s="24">
        <f>Raw!M45</f>
        <v>0</v>
      </c>
      <c r="O44" s="24">
        <f>Raw!N45</f>
        <v>0</v>
      </c>
      <c r="P44" s="24">
        <f>Raw!O45</f>
        <v>0</v>
      </c>
      <c r="Q44" s="24">
        <f>Raw!P45</f>
        <v>0</v>
      </c>
    </row>
    <row r="45" spans="1:17" ht="25.5">
      <c r="A45" t="str">
        <f t="shared" si="0"/>
        <v>HZ3CZ3</v>
      </c>
      <c r="B45" s="24" t="str">
        <f>Raw!A46</f>
        <v>HVAC Conversion - FAF to ASHP 8.5 HSPF/14SEER - HZ3CZ3</v>
      </c>
      <c r="C45" s="24" t="str">
        <f>Raw!B46</f>
        <v>Cooling Savings</v>
      </c>
      <c r="D45" s="24">
        <f>Raw!C46</f>
        <v>-605.2690744763288</v>
      </c>
      <c r="E45" s="24">
        <f>Raw!D46</f>
        <v>15</v>
      </c>
      <c r="F45" s="24">
        <f>Raw!E46</f>
        <v>0</v>
      </c>
      <c r="G45" s="24">
        <f>Raw!F46</f>
        <v>0</v>
      </c>
      <c r="H45" s="24" t="str">
        <f>Raw!G46</f>
        <v>R-All-HVAC-CAC-All-All-E</v>
      </c>
      <c r="I45" s="24">
        <f>Raw!H46</f>
        <v>49.263422977068593</v>
      </c>
      <c r="J45" s="24">
        <f>Raw!I46</f>
        <v>0</v>
      </c>
      <c r="K45" s="24">
        <f>Raw!J46</f>
        <v>0</v>
      </c>
      <c r="L45" s="24">
        <f>Raw!K46</f>
        <v>0</v>
      </c>
      <c r="M45" s="24">
        <f>Raw!L46</f>
        <v>0</v>
      </c>
      <c r="N45" s="24">
        <f>Raw!M46</f>
        <v>0</v>
      </c>
      <c r="O45" s="24">
        <f>Raw!N46</f>
        <v>0</v>
      </c>
      <c r="P45" s="24">
        <f>Raw!O46</f>
        <v>0</v>
      </c>
      <c r="Q45" s="24">
        <f>Raw!P46</f>
        <v>0</v>
      </c>
    </row>
    <row r="46" spans="1:17">
      <c r="B46" s="24"/>
      <c r="C46" s="24"/>
      <c r="D46" s="24"/>
      <c r="E46" s="24"/>
      <c r="F46" s="44"/>
      <c r="G46" s="24"/>
      <c r="H46" s="24"/>
      <c r="I46" s="24"/>
      <c r="J46" s="24"/>
      <c r="K46" s="24"/>
      <c r="L46" s="24"/>
      <c r="M46" s="24"/>
      <c r="N46" s="24"/>
      <c r="O46" s="24"/>
      <c r="P46" s="24"/>
      <c r="Q46" s="24"/>
    </row>
    <row r="47" spans="1:17">
      <c r="B47" s="24"/>
      <c r="C47" s="24"/>
      <c r="D47" s="24"/>
      <c r="E47" s="24"/>
      <c r="F47" s="44"/>
      <c r="G47" s="24"/>
      <c r="H47" s="24"/>
      <c r="I47" s="24"/>
      <c r="J47" s="24"/>
      <c r="K47" s="24"/>
      <c r="L47" s="24"/>
      <c r="M47" s="24"/>
      <c r="N47" s="24"/>
      <c r="O47" s="24"/>
      <c r="P47" s="24"/>
      <c r="Q47" s="24"/>
    </row>
    <row r="48" spans="1:17">
      <c r="B48" s="24"/>
      <c r="C48" s="24"/>
      <c r="D48" s="24"/>
      <c r="E48" s="24"/>
      <c r="F48" s="44"/>
      <c r="G48" s="24"/>
      <c r="H48" s="24"/>
      <c r="I48" s="24"/>
      <c r="J48" s="24"/>
      <c r="K48" s="24"/>
      <c r="L48" s="24"/>
      <c r="M48" s="24"/>
      <c r="N48" s="24"/>
      <c r="O48" s="24"/>
      <c r="P48" s="24"/>
      <c r="Q48" s="24"/>
    </row>
    <row r="49" spans="2:17">
      <c r="B49" s="24"/>
      <c r="C49" s="24"/>
      <c r="D49" s="24"/>
      <c r="E49" s="24"/>
      <c r="F49" s="44"/>
      <c r="G49" s="24"/>
      <c r="H49" s="24"/>
      <c r="I49" s="24"/>
      <c r="J49" s="24"/>
      <c r="K49" s="24"/>
      <c r="L49" s="24"/>
      <c r="M49" s="24"/>
      <c r="N49" s="24"/>
      <c r="O49" s="24"/>
      <c r="P49" s="24"/>
      <c r="Q49" s="24"/>
    </row>
    <row r="50" spans="2:17">
      <c r="B50" s="24"/>
      <c r="C50" s="24"/>
      <c r="D50" s="24"/>
      <c r="E50" s="24"/>
      <c r="F50" s="44"/>
      <c r="G50" s="24"/>
      <c r="H50" s="24"/>
      <c r="I50" s="24"/>
      <c r="J50" s="24"/>
      <c r="K50" s="24"/>
      <c r="L50" s="24"/>
      <c r="M50" s="24"/>
      <c r="N50" s="24"/>
      <c r="O50" s="24"/>
      <c r="P50" s="24"/>
      <c r="Q50" s="24"/>
    </row>
    <row r="51" spans="2:17">
      <c r="B51" s="24"/>
      <c r="C51" s="24"/>
      <c r="D51" s="24"/>
      <c r="E51" s="24"/>
      <c r="F51" s="44"/>
      <c r="G51" s="24"/>
      <c r="H51" s="24"/>
      <c r="I51" s="24"/>
      <c r="J51" s="24"/>
      <c r="K51" s="24"/>
      <c r="L51" s="24"/>
      <c r="M51" s="24"/>
      <c r="N51" s="24"/>
      <c r="O51" s="24"/>
      <c r="P51" s="24"/>
      <c r="Q51" s="24"/>
    </row>
    <row r="52" spans="2:17">
      <c r="B52" s="24"/>
      <c r="C52" s="24"/>
      <c r="D52" s="24"/>
      <c r="E52" s="24"/>
      <c r="F52" s="44"/>
      <c r="G52" s="24"/>
      <c r="H52" s="24"/>
      <c r="I52" s="24"/>
      <c r="J52" s="24"/>
      <c r="K52" s="24"/>
      <c r="L52" s="24"/>
      <c r="M52" s="24"/>
      <c r="N52" s="24"/>
      <c r="O52" s="24"/>
      <c r="P52" s="24"/>
      <c r="Q52" s="24"/>
    </row>
    <row r="53" spans="2:17">
      <c r="B53" s="24"/>
      <c r="C53" s="24"/>
      <c r="D53" s="24"/>
      <c r="E53" s="24"/>
      <c r="F53" s="44"/>
      <c r="G53" s="24"/>
      <c r="H53" s="24"/>
      <c r="I53" s="24"/>
      <c r="J53" s="24"/>
      <c r="K53" s="24"/>
      <c r="L53" s="24"/>
      <c r="M53" s="24"/>
      <c r="N53" s="24"/>
      <c r="O53" s="24"/>
      <c r="P53" s="24"/>
      <c r="Q53" s="24"/>
    </row>
    <row r="54" spans="2:17">
      <c r="B54" s="24"/>
      <c r="C54" s="24"/>
      <c r="D54" s="24"/>
      <c r="E54" s="24"/>
      <c r="F54" s="44"/>
      <c r="G54" s="24"/>
      <c r="H54" s="24"/>
      <c r="I54" s="24"/>
      <c r="J54" s="24"/>
      <c r="K54" s="24"/>
      <c r="L54" s="24"/>
      <c r="M54" s="24"/>
      <c r="N54" s="24"/>
      <c r="O54" s="24"/>
      <c r="P54" s="24"/>
      <c r="Q54" s="24"/>
    </row>
    <row r="55" spans="2:17">
      <c r="B55" s="24"/>
      <c r="C55" s="24"/>
      <c r="D55" s="24"/>
      <c r="E55" s="24"/>
      <c r="F55" s="44"/>
      <c r="G55" s="24"/>
      <c r="H55" s="24"/>
      <c r="I55" s="24"/>
      <c r="J55" s="24"/>
      <c r="K55" s="24"/>
      <c r="L55" s="24"/>
      <c r="M55" s="24"/>
      <c r="N55" s="24"/>
      <c r="O55" s="24"/>
      <c r="P55" s="24"/>
      <c r="Q55" s="24"/>
    </row>
    <row r="56" spans="2:17">
      <c r="B56" s="24"/>
      <c r="C56" s="24"/>
      <c r="D56" s="24"/>
      <c r="E56" s="24"/>
      <c r="F56" s="44"/>
      <c r="G56" s="24"/>
      <c r="H56" s="24"/>
      <c r="I56" s="24"/>
      <c r="J56" s="24"/>
      <c r="K56" s="24"/>
      <c r="L56" s="24"/>
      <c r="M56" s="24"/>
      <c r="N56" s="24"/>
      <c r="O56" s="24"/>
      <c r="P56" s="24"/>
      <c r="Q56" s="24"/>
    </row>
    <row r="57" spans="2:17">
      <c r="B57" s="24"/>
      <c r="C57" s="24"/>
      <c r="D57" s="24"/>
      <c r="E57" s="24"/>
      <c r="F57" s="44"/>
      <c r="G57" s="24"/>
      <c r="H57" s="24"/>
      <c r="I57" s="24"/>
      <c r="J57" s="24"/>
      <c r="K57" s="24"/>
      <c r="L57" s="24"/>
      <c r="M57" s="24"/>
      <c r="N57" s="24"/>
      <c r="O57" s="24"/>
      <c r="P57" s="24"/>
      <c r="Q57" s="24"/>
    </row>
    <row r="58" spans="2:17">
      <c r="B58" s="24"/>
      <c r="C58" s="24"/>
      <c r="D58" s="24"/>
      <c r="E58" s="24"/>
      <c r="F58" s="44"/>
      <c r="G58" s="24"/>
      <c r="H58" s="24"/>
      <c r="I58" s="24"/>
      <c r="J58" s="24"/>
      <c r="K58" s="24"/>
      <c r="L58" s="24"/>
      <c r="M58" s="24"/>
      <c r="N58" s="24"/>
      <c r="O58" s="24"/>
      <c r="P58" s="24"/>
      <c r="Q58" s="24"/>
    </row>
    <row r="59" spans="2:17">
      <c r="B59" s="24"/>
      <c r="C59" s="24"/>
      <c r="D59" s="24"/>
      <c r="E59" s="24"/>
      <c r="F59" s="44"/>
      <c r="G59" s="24"/>
      <c r="H59" s="24"/>
      <c r="I59" s="24"/>
      <c r="J59" s="24"/>
      <c r="K59" s="24"/>
      <c r="L59" s="24"/>
      <c r="M59" s="24"/>
      <c r="N59" s="24"/>
      <c r="O59" s="24"/>
      <c r="P59" s="24"/>
      <c r="Q59" s="24"/>
    </row>
    <row r="60" spans="2:17">
      <c r="B60" s="24"/>
      <c r="C60" s="24"/>
      <c r="D60" s="24"/>
      <c r="E60" s="24"/>
      <c r="F60" s="44"/>
      <c r="G60" s="24"/>
      <c r="H60" s="24"/>
      <c r="I60" s="24"/>
      <c r="J60" s="24"/>
      <c r="K60" s="24"/>
      <c r="L60" s="24"/>
      <c r="M60" s="24"/>
      <c r="N60" s="24"/>
      <c r="O60" s="24"/>
      <c r="P60" s="24"/>
      <c r="Q60" s="24"/>
    </row>
    <row r="61" spans="2:17">
      <c r="B61" s="24"/>
      <c r="C61" s="24"/>
      <c r="D61" s="24"/>
      <c r="E61" s="24"/>
      <c r="F61" s="44"/>
      <c r="G61" s="24"/>
      <c r="H61" s="24"/>
      <c r="I61" s="24"/>
      <c r="J61" s="24"/>
      <c r="K61" s="24"/>
      <c r="L61" s="24"/>
      <c r="M61" s="24"/>
      <c r="N61" s="24"/>
      <c r="O61" s="24"/>
      <c r="P61" s="24"/>
      <c r="Q61" s="24"/>
    </row>
    <row r="62" spans="2:17">
      <c r="B62" s="24"/>
      <c r="C62" s="24"/>
      <c r="D62" s="24"/>
      <c r="E62" s="24"/>
      <c r="F62" s="44"/>
      <c r="G62" s="24"/>
      <c r="H62" s="24"/>
      <c r="I62" s="24"/>
      <c r="J62" s="24"/>
      <c r="K62" s="24"/>
      <c r="L62" s="24"/>
      <c r="M62" s="24"/>
      <c r="N62" s="24"/>
      <c r="O62" s="24"/>
      <c r="P62" s="24"/>
      <c r="Q62" s="24"/>
    </row>
    <row r="63" spans="2:17">
      <c r="B63" s="24"/>
      <c r="C63" s="24"/>
      <c r="D63" s="24"/>
      <c r="E63" s="24"/>
      <c r="F63" s="44"/>
      <c r="G63" s="24"/>
      <c r="H63" s="24"/>
      <c r="I63" s="24"/>
      <c r="J63" s="24"/>
      <c r="K63" s="24"/>
      <c r="L63" s="24"/>
      <c r="M63" s="24"/>
      <c r="N63" s="24"/>
      <c r="O63" s="24"/>
      <c r="P63" s="24"/>
      <c r="Q63" s="24"/>
    </row>
    <row r="64" spans="2:17">
      <c r="B64" s="24"/>
      <c r="C64" s="24"/>
      <c r="D64" s="24"/>
      <c r="E64" s="24"/>
      <c r="F64" s="44"/>
      <c r="G64" s="24"/>
      <c r="H64" s="24"/>
      <c r="I64" s="24"/>
      <c r="J64" s="24"/>
      <c r="K64" s="24"/>
      <c r="L64" s="24"/>
      <c r="M64" s="24"/>
      <c r="N64" s="24"/>
      <c r="O64" s="24"/>
      <c r="P64" s="24"/>
      <c r="Q64" s="24"/>
    </row>
    <row r="65" spans="2:17">
      <c r="B65" s="24"/>
      <c r="C65" s="24"/>
      <c r="D65" s="24"/>
      <c r="E65" s="24"/>
      <c r="F65" s="44"/>
      <c r="G65" s="24"/>
      <c r="H65" s="24"/>
      <c r="I65" s="24"/>
      <c r="J65" s="24"/>
      <c r="K65" s="24"/>
      <c r="L65" s="24"/>
      <c r="M65" s="24"/>
      <c r="N65" s="24"/>
      <c r="O65" s="24"/>
      <c r="P65" s="24"/>
      <c r="Q65" s="24"/>
    </row>
    <row r="66" spans="2:17">
      <c r="B66" s="24"/>
      <c r="C66" s="24"/>
      <c r="D66" s="24"/>
      <c r="E66" s="24"/>
      <c r="F66" s="44"/>
      <c r="G66" s="24"/>
      <c r="H66" s="24"/>
      <c r="I66" s="24"/>
      <c r="J66" s="24"/>
      <c r="K66" s="24"/>
      <c r="L66" s="24"/>
      <c r="M66" s="24"/>
      <c r="N66" s="24"/>
      <c r="O66" s="24"/>
      <c r="P66" s="24"/>
      <c r="Q66" s="24"/>
    </row>
    <row r="67" spans="2:17">
      <c r="B67" s="24"/>
      <c r="C67" s="24"/>
      <c r="D67" s="24"/>
      <c r="E67" s="24"/>
      <c r="F67" s="44"/>
      <c r="G67" s="24"/>
      <c r="H67" s="24"/>
      <c r="I67" s="24"/>
      <c r="J67" s="24"/>
      <c r="K67" s="24"/>
      <c r="L67" s="24"/>
      <c r="M67" s="24"/>
      <c r="N67" s="24"/>
      <c r="O67" s="24"/>
      <c r="P67" s="24"/>
      <c r="Q67" s="24"/>
    </row>
    <row r="68" spans="2:17">
      <c r="B68" s="24"/>
      <c r="C68" s="24"/>
      <c r="D68" s="24"/>
      <c r="E68" s="24"/>
      <c r="F68" s="44"/>
      <c r="G68" s="24"/>
      <c r="H68" s="24"/>
      <c r="I68" s="24"/>
      <c r="J68" s="24"/>
      <c r="K68" s="24"/>
      <c r="L68" s="24"/>
      <c r="M68" s="24"/>
      <c r="N68" s="24"/>
      <c r="O68" s="24"/>
      <c r="P68" s="24"/>
      <c r="Q68" s="24"/>
    </row>
    <row r="69" spans="2:17">
      <c r="B69" s="24"/>
      <c r="C69" s="24"/>
      <c r="D69" s="24"/>
      <c r="E69" s="24"/>
      <c r="F69" s="44"/>
      <c r="G69" s="24"/>
      <c r="H69" s="24"/>
      <c r="I69" s="24"/>
      <c r="J69" s="24"/>
      <c r="K69" s="24"/>
      <c r="L69" s="24"/>
      <c r="M69" s="24"/>
      <c r="N69" s="24"/>
      <c r="O69" s="24"/>
      <c r="P69" s="24"/>
      <c r="Q69" s="24"/>
    </row>
    <row r="70" spans="2:17">
      <c r="B70" s="24"/>
      <c r="C70" s="24"/>
      <c r="D70" s="24"/>
      <c r="E70" s="24"/>
      <c r="F70" s="44"/>
      <c r="G70" s="24"/>
      <c r="H70" s="24"/>
      <c r="I70" s="24"/>
      <c r="J70" s="24"/>
      <c r="K70" s="24"/>
      <c r="L70" s="24"/>
      <c r="M70" s="24"/>
      <c r="N70" s="24"/>
      <c r="O70" s="24"/>
      <c r="P70" s="24"/>
      <c r="Q70" s="24"/>
    </row>
    <row r="71" spans="2:17">
      <c r="B71" s="24"/>
      <c r="C71" s="24"/>
      <c r="D71" s="24"/>
      <c r="E71" s="24"/>
      <c r="F71" s="44"/>
      <c r="G71" s="24"/>
      <c r="H71" s="24"/>
      <c r="I71" s="24"/>
      <c r="J71" s="24"/>
      <c r="K71" s="24"/>
      <c r="L71" s="24"/>
      <c r="M71" s="24"/>
      <c r="N71" s="24"/>
      <c r="O71" s="24"/>
      <c r="P71" s="24"/>
      <c r="Q71" s="24"/>
    </row>
    <row r="72" spans="2:17">
      <c r="B72" s="24"/>
      <c r="C72" s="24"/>
      <c r="D72" s="24"/>
      <c r="E72" s="24"/>
      <c r="F72" s="44"/>
      <c r="G72" s="24"/>
      <c r="H72" s="24"/>
      <c r="I72" s="24"/>
      <c r="J72" s="24"/>
      <c r="K72" s="24"/>
      <c r="L72" s="24"/>
      <c r="M72" s="24"/>
      <c r="N72" s="24"/>
      <c r="O72" s="24"/>
      <c r="P72" s="24"/>
      <c r="Q72" s="24"/>
    </row>
    <row r="73" spans="2:17">
      <c r="B73" s="24"/>
      <c r="C73" s="24"/>
      <c r="D73" s="24"/>
      <c r="E73" s="24"/>
      <c r="F73" s="44"/>
      <c r="G73" s="24"/>
      <c r="H73" s="24"/>
      <c r="I73" s="24"/>
      <c r="J73" s="24"/>
      <c r="K73" s="24"/>
      <c r="L73" s="24"/>
      <c r="M73" s="24"/>
      <c r="N73" s="24"/>
      <c r="O73" s="24"/>
      <c r="P73" s="24"/>
      <c r="Q73" s="24"/>
    </row>
    <row r="74" spans="2:17">
      <c r="B74" s="24"/>
      <c r="C74" s="24"/>
      <c r="D74" s="24"/>
      <c r="E74" s="24"/>
      <c r="F74" s="44"/>
      <c r="G74" s="24"/>
      <c r="H74" s="24"/>
      <c r="I74" s="24"/>
      <c r="J74" s="24"/>
      <c r="K74" s="24"/>
      <c r="L74" s="24"/>
      <c r="M74" s="24"/>
      <c r="N74" s="24"/>
      <c r="O74" s="24"/>
      <c r="P74" s="24"/>
      <c r="Q74" s="24"/>
    </row>
    <row r="75" spans="2:17">
      <c r="B75" s="24"/>
      <c r="C75" s="24"/>
      <c r="D75" s="24"/>
      <c r="E75" s="24"/>
      <c r="F75" s="24"/>
      <c r="G75" s="24"/>
      <c r="H75" s="24"/>
      <c r="I75" s="24"/>
      <c r="J75" s="24"/>
      <c r="K75" s="24"/>
      <c r="L75" s="24"/>
      <c r="M75" s="24"/>
      <c r="N75" s="24"/>
      <c r="O75" s="24"/>
      <c r="P75" s="24"/>
      <c r="Q75" s="24"/>
    </row>
    <row r="87" spans="1:17">
      <c r="A87" s="42"/>
      <c r="B87" s="24"/>
      <c r="C87" s="24"/>
      <c r="D87" s="24"/>
      <c r="E87" s="24"/>
      <c r="F87" s="24"/>
      <c r="G87" s="24"/>
      <c r="H87" s="24"/>
      <c r="I87" s="24"/>
      <c r="J87" s="24"/>
      <c r="K87" s="24"/>
      <c r="L87" s="24"/>
      <c r="M87" s="24"/>
      <c r="N87" s="24"/>
      <c r="O87" s="24"/>
      <c r="P87" s="24"/>
      <c r="Q87" s="24"/>
    </row>
    <row r="88" spans="1:17">
      <c r="A88" s="7"/>
      <c r="B88" s="12"/>
      <c r="C88" s="13"/>
      <c r="D88" s="13"/>
      <c r="E88" s="13"/>
      <c r="F88" s="13"/>
      <c r="G88" s="13"/>
      <c r="H88" s="14"/>
      <c r="I88" s="15"/>
      <c r="J88" s="428"/>
      <c r="K88" s="429"/>
      <c r="L88" s="429"/>
      <c r="M88" s="429"/>
      <c r="N88" s="429"/>
      <c r="O88" s="430"/>
      <c r="P88" s="431"/>
      <c r="Q88" s="432"/>
    </row>
    <row r="89" spans="1:17">
      <c r="A89" s="7"/>
      <c r="B89" s="21"/>
      <c r="C89" s="21"/>
      <c r="D89" s="21"/>
      <c r="E89" s="21"/>
      <c r="F89" s="21"/>
      <c r="G89" s="21"/>
      <c r="H89" s="21"/>
      <c r="I89" s="21"/>
      <c r="J89" s="21"/>
      <c r="K89" s="21"/>
      <c r="L89" s="21"/>
      <c r="M89" s="21"/>
      <c r="N89" s="21"/>
      <c r="O89" s="21"/>
      <c r="P89" s="22"/>
      <c r="Q89" s="21"/>
    </row>
    <row r="90" spans="1:17">
      <c r="B90" s="24"/>
      <c r="C90" s="24"/>
      <c r="D90" s="25"/>
      <c r="E90" s="25"/>
      <c r="F90" s="25"/>
      <c r="G90" s="25"/>
      <c r="H90" s="24"/>
      <c r="I90" s="24"/>
      <c r="J90" s="24"/>
      <c r="K90" s="24"/>
      <c r="L90" s="24"/>
      <c r="M90" s="24"/>
      <c r="N90" s="24"/>
      <c r="O90" s="24"/>
      <c r="P90" s="24"/>
      <c r="Q90" s="24"/>
    </row>
    <row r="91" spans="1:17">
      <c r="B91" s="24"/>
      <c r="C91" s="24"/>
      <c r="D91" s="25"/>
      <c r="E91" s="25"/>
      <c r="F91" s="25"/>
      <c r="G91" s="25"/>
      <c r="H91" s="24"/>
      <c r="I91" s="24"/>
      <c r="J91" s="24"/>
      <c r="K91" s="24"/>
      <c r="L91" s="24"/>
      <c r="M91" s="24"/>
      <c r="N91" s="24"/>
      <c r="O91" s="24"/>
      <c r="P91" s="24"/>
      <c r="Q91" s="24"/>
    </row>
    <row r="92" spans="1:17">
      <c r="B92" s="24"/>
      <c r="C92" s="24"/>
      <c r="D92" s="25"/>
      <c r="E92" s="25"/>
      <c r="F92" s="25"/>
      <c r="G92" s="25"/>
      <c r="H92" s="24"/>
      <c r="I92" s="24"/>
      <c r="J92" s="24"/>
      <c r="K92" s="24"/>
      <c r="L92" s="24"/>
      <c r="M92" s="24"/>
      <c r="N92" s="24"/>
      <c r="O92" s="24"/>
      <c r="P92" s="24"/>
      <c r="Q92" s="24"/>
    </row>
    <row r="93" spans="1:17">
      <c r="B93" s="24"/>
      <c r="C93" s="24"/>
      <c r="D93" s="25"/>
      <c r="E93" s="25"/>
      <c r="F93" s="25"/>
      <c r="G93" s="25"/>
      <c r="H93" s="24"/>
      <c r="I93" s="24"/>
      <c r="J93" s="24"/>
      <c r="K93" s="24"/>
      <c r="L93" s="24"/>
      <c r="M93" s="24"/>
      <c r="N93" s="24"/>
      <c r="O93" s="24"/>
      <c r="P93" s="24"/>
      <c r="Q93" s="24"/>
    </row>
    <row r="94" spans="1:17">
      <c r="B94" s="24"/>
      <c r="C94" s="24"/>
      <c r="D94" s="25"/>
      <c r="E94" s="25"/>
      <c r="F94" s="25"/>
      <c r="G94" s="25"/>
      <c r="H94" s="24"/>
      <c r="I94" s="24"/>
      <c r="J94" s="24"/>
      <c r="K94" s="24"/>
      <c r="L94" s="24"/>
      <c r="M94" s="24"/>
      <c r="N94" s="24"/>
      <c r="O94" s="24"/>
      <c r="P94" s="24"/>
      <c r="Q94" s="24"/>
    </row>
    <row r="95" spans="1:17">
      <c r="B95" s="24"/>
      <c r="C95" s="24"/>
      <c r="D95" s="25"/>
      <c r="E95" s="25"/>
      <c r="F95" s="25"/>
      <c r="G95" s="25"/>
      <c r="H95" s="24"/>
      <c r="I95" s="24"/>
      <c r="J95" s="24"/>
      <c r="K95" s="24"/>
      <c r="L95" s="24"/>
      <c r="M95" s="24"/>
      <c r="N95" s="24"/>
      <c r="O95" s="24"/>
      <c r="P95" s="24"/>
      <c r="Q95" s="24"/>
    </row>
    <row r="96" spans="1:17">
      <c r="B96" s="24"/>
      <c r="C96" s="24"/>
      <c r="D96" s="25"/>
      <c r="E96" s="25"/>
      <c r="F96" s="25"/>
      <c r="G96" s="25"/>
      <c r="H96" s="24"/>
      <c r="I96" s="24"/>
      <c r="J96" s="24"/>
      <c r="K96" s="24"/>
      <c r="L96" s="24"/>
      <c r="M96" s="24"/>
      <c r="N96" s="24"/>
      <c r="O96" s="24"/>
      <c r="P96" s="24"/>
      <c r="Q96" s="24"/>
    </row>
    <row r="97" spans="2:17">
      <c r="B97" s="24"/>
      <c r="C97" s="24"/>
      <c r="D97" s="25"/>
      <c r="E97" s="25"/>
      <c r="F97" s="25"/>
      <c r="G97" s="25"/>
      <c r="H97" s="24"/>
      <c r="I97" s="24"/>
      <c r="J97" s="24"/>
      <c r="K97" s="24"/>
      <c r="L97" s="24"/>
      <c r="M97" s="24"/>
      <c r="N97" s="24"/>
      <c r="O97" s="24"/>
      <c r="P97" s="24"/>
      <c r="Q97" s="24"/>
    </row>
    <row r="98" spans="2:17">
      <c r="B98" s="24"/>
      <c r="C98" s="24"/>
      <c r="D98" s="25"/>
      <c r="E98" s="25"/>
      <c r="F98" s="25"/>
      <c r="G98" s="25"/>
      <c r="H98" s="24"/>
      <c r="I98" s="24"/>
      <c r="J98" s="24"/>
      <c r="K98" s="24"/>
      <c r="L98" s="24"/>
      <c r="M98" s="24"/>
      <c r="N98" s="24"/>
      <c r="O98" s="24"/>
      <c r="P98" s="24"/>
      <c r="Q98" s="24"/>
    </row>
    <row r="99" spans="2:17">
      <c r="B99" s="24"/>
      <c r="C99" s="24"/>
      <c r="D99" s="25"/>
      <c r="E99" s="25"/>
      <c r="F99" s="25"/>
      <c r="G99" s="25"/>
      <c r="H99" s="24"/>
      <c r="I99" s="24"/>
      <c r="J99" s="24"/>
      <c r="K99" s="24"/>
      <c r="L99" s="24"/>
      <c r="M99" s="24"/>
      <c r="N99" s="24"/>
      <c r="O99" s="24"/>
      <c r="P99" s="24"/>
      <c r="Q99" s="24"/>
    </row>
    <row r="100" spans="2:17">
      <c r="B100" s="24"/>
      <c r="C100" s="24"/>
      <c r="D100" s="25"/>
      <c r="E100" s="25"/>
      <c r="F100" s="25"/>
      <c r="G100" s="25"/>
      <c r="H100" s="24"/>
      <c r="I100" s="24"/>
      <c r="J100" s="24"/>
      <c r="K100" s="24"/>
      <c r="L100" s="24"/>
      <c r="M100" s="24"/>
      <c r="N100" s="24"/>
      <c r="O100" s="24"/>
      <c r="P100" s="24"/>
      <c r="Q100" s="24"/>
    </row>
    <row r="101" spans="2:17">
      <c r="B101" s="24"/>
      <c r="C101" s="24"/>
      <c r="D101" s="25"/>
      <c r="E101" s="25"/>
      <c r="F101" s="25"/>
      <c r="G101" s="25"/>
      <c r="H101" s="24"/>
      <c r="I101" s="24"/>
      <c r="J101" s="24"/>
      <c r="K101" s="24"/>
      <c r="L101" s="24"/>
      <c r="M101" s="24"/>
      <c r="N101" s="24"/>
      <c r="O101" s="24"/>
      <c r="P101" s="24"/>
      <c r="Q101" s="24"/>
    </row>
    <row r="102" spans="2:17">
      <c r="B102" s="24"/>
      <c r="C102" s="24"/>
      <c r="D102" s="25"/>
      <c r="E102" s="25"/>
      <c r="F102" s="25"/>
      <c r="G102" s="25"/>
      <c r="H102" s="24"/>
      <c r="I102" s="24"/>
      <c r="J102" s="24"/>
      <c r="K102" s="24"/>
      <c r="L102" s="24"/>
      <c r="M102" s="24"/>
      <c r="N102" s="24"/>
      <c r="O102" s="24"/>
      <c r="P102" s="24"/>
      <c r="Q102" s="24"/>
    </row>
    <row r="103" spans="2:17">
      <c r="B103" s="24"/>
      <c r="C103" s="24"/>
      <c r="D103" s="25"/>
      <c r="E103" s="25"/>
      <c r="F103" s="25"/>
      <c r="G103" s="25"/>
      <c r="H103" s="24"/>
      <c r="I103" s="24"/>
      <c r="J103" s="24"/>
      <c r="K103" s="24"/>
      <c r="L103" s="24"/>
      <c r="M103" s="24"/>
      <c r="N103" s="24"/>
      <c r="O103" s="24"/>
      <c r="P103" s="24"/>
      <c r="Q103" s="24"/>
    </row>
    <row r="104" spans="2:17">
      <c r="B104" s="24"/>
      <c r="C104" s="24"/>
      <c r="D104" s="25"/>
      <c r="E104" s="25"/>
      <c r="F104" s="25"/>
      <c r="G104" s="25"/>
      <c r="H104" s="24"/>
      <c r="I104" s="24"/>
      <c r="J104" s="24"/>
      <c r="K104" s="24"/>
      <c r="L104" s="24"/>
      <c r="M104" s="24"/>
      <c r="N104" s="24"/>
      <c r="O104" s="24"/>
      <c r="P104" s="24"/>
      <c r="Q104" s="24"/>
    </row>
    <row r="105" spans="2:17">
      <c r="B105" s="24"/>
      <c r="C105" s="24"/>
      <c r="D105" s="25"/>
      <c r="E105" s="25"/>
      <c r="F105" s="25"/>
      <c r="G105" s="25"/>
      <c r="H105" s="24"/>
      <c r="I105" s="25"/>
      <c r="J105" s="24"/>
      <c r="K105" s="24"/>
      <c r="L105" s="24"/>
      <c r="M105" s="24"/>
      <c r="N105" s="24"/>
      <c r="O105" s="24"/>
      <c r="P105" s="24"/>
      <c r="Q105" s="24"/>
    </row>
    <row r="106" spans="2:17">
      <c r="B106" s="24"/>
      <c r="C106" s="24"/>
      <c r="D106" s="25"/>
      <c r="E106" s="25"/>
      <c r="F106" s="25"/>
      <c r="G106" s="25"/>
      <c r="H106" s="24"/>
      <c r="I106" s="25"/>
      <c r="J106" s="24"/>
      <c r="K106" s="24"/>
      <c r="L106" s="24"/>
      <c r="M106" s="24"/>
      <c r="N106" s="24"/>
      <c r="O106" s="24"/>
      <c r="P106" s="24"/>
      <c r="Q106" s="24"/>
    </row>
    <row r="107" spans="2:17">
      <c r="B107" s="24"/>
      <c r="C107" s="24"/>
      <c r="D107" s="25"/>
      <c r="E107" s="25"/>
      <c r="F107" s="25"/>
      <c r="G107" s="25"/>
      <c r="H107" s="24"/>
      <c r="I107" s="25"/>
      <c r="J107" s="24"/>
      <c r="K107" s="24"/>
      <c r="L107" s="24"/>
      <c r="M107" s="24"/>
      <c r="N107" s="24"/>
      <c r="O107" s="24"/>
      <c r="P107" s="24"/>
      <c r="Q107" s="24"/>
    </row>
    <row r="108" spans="2:17">
      <c r="B108" s="24"/>
      <c r="C108" s="24"/>
      <c r="D108" s="25"/>
      <c r="E108" s="25"/>
      <c r="F108" s="25"/>
      <c r="G108" s="25"/>
      <c r="H108" s="24"/>
      <c r="I108" s="25"/>
      <c r="J108" s="24"/>
      <c r="K108" s="24"/>
      <c r="L108" s="24"/>
      <c r="M108" s="24"/>
      <c r="N108" s="24"/>
      <c r="O108" s="24"/>
      <c r="P108" s="24"/>
      <c r="Q108" s="24"/>
    </row>
    <row r="109" spans="2:17">
      <c r="B109" s="24"/>
      <c r="C109" s="24"/>
      <c r="D109" s="25"/>
      <c r="E109" s="25"/>
      <c r="F109" s="25"/>
      <c r="G109" s="25"/>
      <c r="H109" s="24"/>
      <c r="I109" s="25"/>
      <c r="J109" s="24"/>
      <c r="K109" s="24"/>
      <c r="L109" s="24"/>
      <c r="M109" s="24"/>
      <c r="N109" s="24"/>
      <c r="O109" s="24"/>
      <c r="P109" s="24"/>
      <c r="Q109" s="24"/>
    </row>
    <row r="110" spans="2:17">
      <c r="B110" s="24"/>
      <c r="C110" s="24"/>
      <c r="D110" s="25"/>
      <c r="E110" s="25"/>
      <c r="F110" s="25"/>
      <c r="G110" s="25"/>
      <c r="H110" s="24"/>
      <c r="I110" s="25"/>
      <c r="J110" s="24"/>
      <c r="K110" s="24"/>
      <c r="L110" s="24"/>
      <c r="M110" s="24"/>
      <c r="N110" s="24"/>
      <c r="O110" s="24"/>
      <c r="P110" s="24"/>
      <c r="Q110" s="24"/>
    </row>
    <row r="111" spans="2:17">
      <c r="B111" s="24"/>
      <c r="C111" s="24"/>
      <c r="D111" s="25"/>
      <c r="E111" s="25"/>
      <c r="F111" s="25"/>
      <c r="G111" s="25"/>
      <c r="H111" s="24"/>
      <c r="I111" s="25"/>
      <c r="J111" s="24"/>
      <c r="K111" s="24"/>
      <c r="L111" s="24"/>
      <c r="M111" s="24"/>
      <c r="N111" s="24"/>
      <c r="O111" s="24"/>
      <c r="P111" s="24"/>
      <c r="Q111" s="24"/>
    </row>
    <row r="112" spans="2:17">
      <c r="B112" s="24"/>
      <c r="C112" s="24"/>
      <c r="D112" s="25"/>
      <c r="E112" s="25"/>
      <c r="F112" s="25"/>
      <c r="G112" s="25"/>
      <c r="H112" s="24"/>
      <c r="I112" s="25"/>
      <c r="J112" s="24"/>
      <c r="K112" s="24"/>
      <c r="L112" s="24"/>
      <c r="M112" s="24"/>
      <c r="N112" s="24"/>
      <c r="O112" s="24"/>
      <c r="P112" s="24"/>
      <c r="Q112" s="24"/>
    </row>
    <row r="113" spans="2:17">
      <c r="B113" s="24"/>
      <c r="C113" s="24"/>
      <c r="D113" s="25"/>
      <c r="E113" s="25"/>
      <c r="F113" s="25"/>
      <c r="G113" s="25"/>
      <c r="H113" s="24"/>
      <c r="I113" s="25"/>
      <c r="J113" s="24"/>
      <c r="K113" s="24"/>
      <c r="L113" s="24"/>
      <c r="M113" s="24"/>
      <c r="N113" s="24"/>
      <c r="O113" s="24"/>
      <c r="P113" s="24"/>
      <c r="Q113" s="24"/>
    </row>
    <row r="114" spans="2:17">
      <c r="B114" s="24"/>
      <c r="C114" s="24"/>
      <c r="D114" s="25"/>
      <c r="E114" s="25"/>
      <c r="F114" s="25"/>
      <c r="G114" s="25"/>
      <c r="H114" s="24"/>
      <c r="I114" s="24"/>
      <c r="J114" s="24"/>
      <c r="K114" s="24"/>
      <c r="L114" s="24"/>
      <c r="M114" s="24"/>
      <c r="N114" s="24"/>
      <c r="O114" s="24"/>
      <c r="P114" s="24"/>
      <c r="Q114" s="24"/>
    </row>
    <row r="115" spans="2:17">
      <c r="B115" s="24"/>
      <c r="C115" s="24"/>
      <c r="D115" s="25"/>
      <c r="E115" s="25"/>
      <c r="F115" s="25"/>
      <c r="G115" s="25"/>
      <c r="H115" s="24"/>
      <c r="I115" s="24"/>
      <c r="J115" s="24"/>
      <c r="K115" s="24"/>
      <c r="L115" s="24"/>
      <c r="M115" s="24"/>
      <c r="N115" s="24"/>
      <c r="O115" s="24"/>
      <c r="P115" s="24"/>
      <c r="Q115" s="24"/>
    </row>
    <row r="116" spans="2:17">
      <c r="B116" s="24"/>
      <c r="C116" s="24"/>
      <c r="D116" s="25"/>
      <c r="E116" s="25"/>
      <c r="F116" s="25"/>
      <c r="G116" s="25"/>
      <c r="H116" s="24"/>
      <c r="I116" s="24"/>
      <c r="J116" s="24"/>
      <c r="K116" s="24"/>
      <c r="L116" s="24"/>
      <c r="M116" s="24"/>
      <c r="N116" s="24"/>
      <c r="O116" s="24"/>
      <c r="P116" s="24"/>
      <c r="Q116" s="24"/>
    </row>
    <row r="117" spans="2:17">
      <c r="B117" s="24"/>
      <c r="C117" s="24"/>
      <c r="D117" s="25"/>
      <c r="E117" s="25"/>
      <c r="F117" s="25"/>
      <c r="G117" s="25"/>
      <c r="H117" s="24"/>
      <c r="I117" s="24"/>
      <c r="J117" s="24"/>
      <c r="K117" s="24"/>
      <c r="L117" s="24"/>
      <c r="M117" s="24"/>
      <c r="N117" s="24"/>
      <c r="O117" s="24"/>
      <c r="P117" s="24"/>
      <c r="Q117" s="24"/>
    </row>
    <row r="118" spans="2:17">
      <c r="B118" s="24"/>
      <c r="C118" s="24"/>
      <c r="D118" s="25"/>
      <c r="E118" s="25"/>
      <c r="F118" s="25"/>
      <c r="G118" s="25"/>
      <c r="H118" s="24"/>
      <c r="I118" s="24"/>
      <c r="J118" s="24"/>
      <c r="K118" s="24"/>
      <c r="L118" s="24"/>
      <c r="M118" s="24"/>
      <c r="N118" s="24"/>
      <c r="O118" s="24"/>
      <c r="P118" s="24"/>
      <c r="Q118" s="24"/>
    </row>
    <row r="119" spans="2:17">
      <c r="B119" s="24"/>
      <c r="C119" s="24"/>
      <c r="D119" s="25"/>
      <c r="E119" s="25"/>
      <c r="F119" s="25"/>
      <c r="G119" s="25"/>
      <c r="H119" s="24"/>
      <c r="I119" s="24"/>
      <c r="J119" s="24"/>
      <c r="K119" s="24"/>
      <c r="L119" s="24"/>
      <c r="M119" s="24"/>
      <c r="N119" s="24"/>
      <c r="O119" s="24"/>
      <c r="P119" s="24"/>
      <c r="Q119" s="24"/>
    </row>
    <row r="120" spans="2:17">
      <c r="B120" s="24"/>
      <c r="C120" s="24"/>
      <c r="D120" s="25"/>
      <c r="E120" s="25"/>
      <c r="F120" s="25"/>
      <c r="G120" s="25"/>
      <c r="H120" s="24"/>
      <c r="I120" s="24"/>
      <c r="J120" s="24"/>
      <c r="K120" s="24"/>
      <c r="L120" s="24"/>
      <c r="M120" s="24"/>
      <c r="N120" s="24"/>
      <c r="O120" s="24"/>
      <c r="P120" s="24"/>
      <c r="Q120" s="24"/>
    </row>
    <row r="121" spans="2:17">
      <c r="B121" s="24"/>
      <c r="C121" s="24"/>
      <c r="D121" s="25"/>
      <c r="E121" s="25"/>
      <c r="F121" s="25"/>
      <c r="G121" s="25"/>
      <c r="H121" s="24"/>
      <c r="I121" s="24"/>
      <c r="J121" s="24"/>
      <c r="K121" s="24"/>
      <c r="L121" s="24"/>
      <c r="M121" s="24"/>
      <c r="N121" s="24"/>
      <c r="O121" s="24"/>
      <c r="P121" s="24"/>
      <c r="Q121" s="24"/>
    </row>
    <row r="122" spans="2:17">
      <c r="B122" s="24"/>
      <c r="C122" s="24"/>
      <c r="D122" s="25"/>
      <c r="E122" s="25"/>
      <c r="F122" s="25"/>
      <c r="G122" s="25"/>
      <c r="H122" s="24"/>
      <c r="I122" s="24"/>
      <c r="J122" s="24"/>
      <c r="K122" s="24"/>
      <c r="L122" s="24"/>
      <c r="M122" s="24"/>
      <c r="N122" s="24"/>
      <c r="O122" s="24"/>
      <c r="P122" s="24"/>
      <c r="Q122" s="24"/>
    </row>
    <row r="123" spans="2:17">
      <c r="B123" s="24"/>
      <c r="C123" s="24"/>
      <c r="D123" s="25"/>
      <c r="E123" s="25"/>
      <c r="F123" s="25"/>
      <c r="G123" s="25"/>
      <c r="H123" s="24"/>
      <c r="I123" s="24"/>
      <c r="J123" s="24"/>
      <c r="K123" s="24"/>
      <c r="L123" s="24"/>
      <c r="M123" s="24"/>
      <c r="N123" s="24"/>
      <c r="O123" s="24"/>
      <c r="P123" s="24"/>
      <c r="Q123" s="24"/>
    </row>
    <row r="124" spans="2:17">
      <c r="B124" s="24"/>
      <c r="C124" s="24"/>
      <c r="D124" s="25"/>
      <c r="E124" s="25"/>
      <c r="F124" s="25"/>
      <c r="G124" s="25"/>
      <c r="H124" s="24"/>
      <c r="I124" s="24"/>
      <c r="J124" s="24"/>
      <c r="K124" s="24"/>
      <c r="L124" s="24"/>
      <c r="M124" s="24"/>
      <c r="N124" s="24"/>
      <c r="O124" s="24"/>
      <c r="P124" s="24"/>
      <c r="Q124" s="24"/>
    </row>
    <row r="125" spans="2:17">
      <c r="B125" s="24"/>
      <c r="C125" s="24"/>
      <c r="D125" s="25"/>
      <c r="E125" s="25"/>
      <c r="F125" s="25"/>
      <c r="G125" s="25"/>
      <c r="H125" s="24"/>
      <c r="I125" s="24"/>
      <c r="J125" s="24"/>
      <c r="K125" s="24"/>
      <c r="L125" s="24"/>
      <c r="M125" s="24"/>
      <c r="N125" s="24"/>
      <c r="O125" s="24"/>
      <c r="P125" s="24"/>
      <c r="Q125" s="24"/>
    </row>
    <row r="126" spans="2:17">
      <c r="B126" s="24"/>
      <c r="C126" s="24"/>
      <c r="D126" s="25"/>
      <c r="E126" s="25"/>
      <c r="F126" s="25"/>
      <c r="G126" s="25"/>
      <c r="H126" s="24"/>
      <c r="I126" s="24"/>
      <c r="J126" s="24"/>
      <c r="K126" s="24"/>
      <c r="L126" s="24"/>
      <c r="M126" s="24"/>
      <c r="N126" s="24"/>
      <c r="O126" s="24"/>
      <c r="P126" s="24"/>
      <c r="Q126" s="24"/>
    </row>
    <row r="127" spans="2:17">
      <c r="B127" s="24"/>
      <c r="C127" s="24"/>
      <c r="D127" s="25"/>
      <c r="E127" s="25"/>
      <c r="F127" s="25"/>
      <c r="G127" s="25"/>
      <c r="H127" s="24"/>
      <c r="I127" s="24"/>
      <c r="J127" s="24"/>
      <c r="K127" s="24"/>
      <c r="L127" s="24"/>
      <c r="M127" s="24"/>
      <c r="N127" s="24"/>
      <c r="O127" s="24"/>
      <c r="P127" s="24"/>
      <c r="Q127" s="24"/>
    </row>
    <row r="128" spans="2:17">
      <c r="B128" s="24"/>
      <c r="C128" s="24"/>
      <c r="D128" s="25"/>
      <c r="E128" s="25"/>
      <c r="F128" s="25"/>
      <c r="G128" s="25"/>
      <c r="H128" s="24"/>
      <c r="I128" s="24"/>
      <c r="J128" s="24"/>
      <c r="K128" s="24"/>
      <c r="L128" s="24"/>
      <c r="M128" s="24"/>
      <c r="N128" s="24"/>
      <c r="O128" s="24"/>
      <c r="P128" s="24"/>
      <c r="Q128" s="24"/>
    </row>
    <row r="129" spans="2:17">
      <c r="B129" s="24"/>
      <c r="C129" s="24"/>
      <c r="D129" s="25"/>
      <c r="E129" s="25"/>
      <c r="F129" s="25"/>
      <c r="G129" s="25"/>
      <c r="H129" s="24"/>
      <c r="I129" s="24"/>
      <c r="J129" s="24"/>
      <c r="K129" s="24"/>
      <c r="L129" s="24"/>
      <c r="M129" s="24"/>
      <c r="N129" s="24"/>
      <c r="O129" s="24"/>
      <c r="P129" s="24"/>
      <c r="Q129" s="24"/>
    </row>
    <row r="130" spans="2:17">
      <c r="B130" s="24"/>
      <c r="C130" s="24"/>
      <c r="D130" s="25"/>
      <c r="E130" s="25"/>
      <c r="F130" s="25"/>
      <c r="G130" s="25"/>
      <c r="H130" s="24"/>
      <c r="I130" s="24"/>
      <c r="J130" s="24"/>
      <c r="K130" s="24"/>
      <c r="L130" s="24"/>
      <c r="M130" s="24"/>
      <c r="N130" s="24"/>
      <c r="O130" s="24"/>
      <c r="P130" s="24"/>
      <c r="Q130" s="24"/>
    </row>
    <row r="131" spans="2:17">
      <c r="B131" s="24"/>
      <c r="C131" s="24"/>
      <c r="D131" s="25"/>
      <c r="E131" s="25"/>
      <c r="F131" s="25"/>
      <c r="G131" s="25"/>
      <c r="H131" s="24"/>
      <c r="I131" s="24"/>
      <c r="J131" s="24"/>
      <c r="K131" s="24"/>
      <c r="L131" s="24"/>
      <c r="M131" s="24"/>
      <c r="N131" s="24"/>
      <c r="O131" s="24"/>
      <c r="P131" s="24"/>
      <c r="Q131" s="24"/>
    </row>
    <row r="132" spans="2:17">
      <c r="B132" s="24"/>
      <c r="C132" s="24"/>
      <c r="D132" s="25"/>
      <c r="E132" s="25"/>
      <c r="F132" s="25"/>
      <c r="G132" s="25"/>
      <c r="H132" s="24"/>
      <c r="I132" s="24"/>
      <c r="J132" s="24"/>
      <c r="K132" s="24"/>
      <c r="L132" s="24"/>
      <c r="M132" s="24"/>
      <c r="N132" s="24"/>
      <c r="O132" s="24"/>
      <c r="P132" s="24"/>
      <c r="Q132" s="24"/>
    </row>
    <row r="133" spans="2:17">
      <c r="B133" s="24"/>
      <c r="C133" s="24"/>
      <c r="D133" s="25"/>
      <c r="E133" s="25"/>
      <c r="F133" s="25"/>
      <c r="G133" s="25"/>
      <c r="H133" s="24"/>
      <c r="I133" s="24"/>
      <c r="J133" s="24"/>
      <c r="K133" s="24"/>
      <c r="L133" s="24"/>
      <c r="M133" s="24"/>
      <c r="N133" s="24"/>
      <c r="O133" s="24"/>
      <c r="P133" s="24"/>
      <c r="Q133" s="24"/>
    </row>
    <row r="134" spans="2:17">
      <c r="B134" s="24"/>
      <c r="C134" s="24"/>
      <c r="D134" s="25"/>
      <c r="E134" s="25"/>
      <c r="F134" s="25"/>
      <c r="G134" s="25"/>
      <c r="H134" s="24"/>
      <c r="I134" s="24"/>
      <c r="J134" s="24"/>
      <c r="K134" s="24"/>
      <c r="L134" s="24"/>
      <c r="M134" s="24"/>
      <c r="N134" s="24"/>
      <c r="O134" s="24"/>
      <c r="P134" s="24"/>
      <c r="Q134" s="24"/>
    </row>
    <row r="135" spans="2:17">
      <c r="B135" s="24"/>
      <c r="C135" s="24"/>
      <c r="D135" s="25"/>
      <c r="E135" s="25"/>
      <c r="F135" s="25"/>
      <c r="G135" s="25"/>
      <c r="H135" s="24"/>
      <c r="I135" s="24"/>
      <c r="J135" s="24"/>
      <c r="K135" s="24"/>
      <c r="L135" s="24"/>
      <c r="M135" s="24"/>
      <c r="N135" s="24"/>
      <c r="O135" s="24"/>
      <c r="P135" s="24"/>
      <c r="Q135" s="24"/>
    </row>
    <row r="136" spans="2:17">
      <c r="B136" s="24"/>
      <c r="C136" s="24"/>
      <c r="D136" s="25"/>
      <c r="E136" s="25"/>
      <c r="F136" s="25"/>
      <c r="G136" s="25"/>
      <c r="H136" s="24"/>
      <c r="I136" s="24"/>
      <c r="J136" s="24"/>
      <c r="K136" s="24"/>
      <c r="L136" s="24"/>
      <c r="M136" s="24"/>
      <c r="N136" s="24"/>
      <c r="O136" s="24"/>
      <c r="P136" s="24"/>
      <c r="Q136" s="24"/>
    </row>
    <row r="137" spans="2:17">
      <c r="B137" s="24"/>
      <c r="C137" s="24"/>
      <c r="D137" s="25"/>
      <c r="E137" s="25"/>
      <c r="F137" s="25"/>
      <c r="G137" s="25"/>
      <c r="H137" s="24"/>
      <c r="I137" s="24"/>
      <c r="J137" s="24"/>
      <c r="K137" s="24"/>
      <c r="L137" s="24"/>
      <c r="M137" s="24"/>
      <c r="N137" s="24"/>
      <c r="O137" s="24"/>
      <c r="P137" s="24"/>
      <c r="Q137" s="24"/>
    </row>
    <row r="138" spans="2:17">
      <c r="B138" s="24"/>
      <c r="C138" s="24"/>
      <c r="D138" s="25"/>
      <c r="E138" s="25"/>
      <c r="F138" s="25"/>
      <c r="G138" s="25"/>
      <c r="H138" s="24"/>
      <c r="I138" s="25"/>
      <c r="J138" s="25"/>
      <c r="K138" s="24"/>
      <c r="L138" s="25"/>
      <c r="M138" s="24"/>
      <c r="N138" s="25"/>
      <c r="O138" s="24"/>
      <c r="P138" s="25"/>
      <c r="Q138" s="24"/>
    </row>
    <row r="139" spans="2:17">
      <c r="B139" s="24"/>
      <c r="C139" s="24"/>
      <c r="D139" s="25"/>
      <c r="E139" s="25"/>
      <c r="F139" s="25"/>
      <c r="G139" s="25"/>
      <c r="H139" s="24"/>
      <c r="I139" s="25"/>
      <c r="J139" s="25"/>
      <c r="K139" s="24"/>
      <c r="L139" s="25"/>
      <c r="M139" s="24"/>
      <c r="N139" s="25"/>
      <c r="O139" s="24"/>
      <c r="P139" s="25"/>
      <c r="Q139" s="24"/>
    </row>
    <row r="140" spans="2:17">
      <c r="B140" s="24"/>
      <c r="C140" s="24"/>
      <c r="D140" s="25"/>
      <c r="E140" s="25"/>
      <c r="F140" s="25"/>
      <c r="G140" s="25"/>
      <c r="H140" s="24"/>
      <c r="I140" s="25"/>
      <c r="J140" s="25"/>
      <c r="K140" s="24"/>
      <c r="L140" s="25"/>
      <c r="M140" s="24"/>
      <c r="N140" s="25"/>
      <c r="O140" s="24"/>
      <c r="P140" s="25"/>
      <c r="Q140" s="24"/>
    </row>
    <row r="141" spans="2:17">
      <c r="B141" s="24"/>
      <c r="C141" s="24"/>
      <c r="D141" s="25"/>
      <c r="E141" s="25"/>
      <c r="F141" s="25"/>
      <c r="G141" s="25"/>
      <c r="H141" s="24"/>
      <c r="I141" s="25"/>
      <c r="J141" s="25"/>
      <c r="K141" s="24"/>
      <c r="L141" s="25"/>
      <c r="M141" s="24"/>
      <c r="N141" s="25"/>
      <c r="O141" s="24"/>
      <c r="P141" s="25"/>
      <c r="Q141" s="24"/>
    </row>
    <row r="142" spans="2:17">
      <c r="B142" s="24"/>
      <c r="C142" s="24"/>
      <c r="D142" s="25"/>
      <c r="E142" s="25"/>
      <c r="F142" s="25"/>
      <c r="G142" s="25"/>
      <c r="H142" s="24"/>
      <c r="I142" s="25"/>
      <c r="J142" s="25"/>
      <c r="K142" s="24"/>
      <c r="L142" s="25"/>
      <c r="M142" s="24"/>
      <c r="N142" s="25"/>
      <c r="O142" s="24"/>
      <c r="P142" s="25"/>
      <c r="Q142" s="24"/>
    </row>
    <row r="143" spans="2:17">
      <c r="B143" s="24"/>
      <c r="C143" s="24"/>
      <c r="D143" s="25"/>
      <c r="E143" s="25"/>
      <c r="F143" s="25"/>
      <c r="G143" s="25"/>
      <c r="H143" s="24"/>
      <c r="I143" s="25"/>
      <c r="J143" s="25"/>
      <c r="K143" s="24"/>
      <c r="L143" s="25"/>
      <c r="M143" s="24"/>
      <c r="N143" s="25"/>
      <c r="O143" s="24"/>
      <c r="P143" s="25"/>
      <c r="Q143" s="24"/>
    </row>
    <row r="144" spans="2:17">
      <c r="B144" s="24"/>
      <c r="C144" s="24"/>
      <c r="D144" s="25"/>
      <c r="E144" s="25"/>
      <c r="F144" s="25"/>
      <c r="G144" s="25"/>
      <c r="H144" s="24"/>
      <c r="I144" s="25"/>
      <c r="J144" s="25"/>
      <c r="K144" s="24"/>
      <c r="L144" s="25"/>
      <c r="M144" s="24"/>
      <c r="N144" s="25"/>
      <c r="O144" s="24"/>
      <c r="P144" s="25"/>
      <c r="Q144" s="24"/>
    </row>
    <row r="145" spans="2:17">
      <c r="B145" s="24"/>
      <c r="C145" s="24"/>
      <c r="D145" s="25"/>
      <c r="E145" s="25"/>
      <c r="F145" s="25"/>
      <c r="G145" s="25"/>
      <c r="H145" s="24"/>
      <c r="I145" s="25"/>
      <c r="J145" s="25"/>
      <c r="K145" s="24"/>
      <c r="L145" s="25"/>
      <c r="M145" s="24"/>
      <c r="N145" s="25"/>
      <c r="O145" s="24"/>
      <c r="P145" s="25"/>
      <c r="Q145" s="24"/>
    </row>
    <row r="146" spans="2:17">
      <c r="B146" s="24"/>
      <c r="C146" s="24"/>
      <c r="D146" s="25"/>
      <c r="E146" s="25"/>
      <c r="F146" s="25"/>
      <c r="G146" s="25"/>
      <c r="H146" s="24"/>
      <c r="I146" s="25"/>
      <c r="J146" s="25"/>
      <c r="K146" s="24"/>
      <c r="L146" s="25"/>
      <c r="M146" s="24"/>
      <c r="N146" s="25"/>
      <c r="O146" s="24"/>
      <c r="P146" s="25"/>
      <c r="Q146" s="24"/>
    </row>
    <row r="147" spans="2:17">
      <c r="B147" s="24"/>
      <c r="C147" s="24"/>
      <c r="D147" s="25"/>
      <c r="E147" s="25"/>
      <c r="F147" s="25"/>
      <c r="G147" s="25"/>
      <c r="H147" s="25"/>
      <c r="I147" s="25"/>
      <c r="J147" s="25"/>
      <c r="K147" s="25"/>
      <c r="L147" s="25"/>
      <c r="M147" s="25"/>
      <c r="N147" s="25"/>
      <c r="O147" s="25"/>
      <c r="P147" s="25"/>
      <c r="Q147" s="25"/>
    </row>
    <row r="148" spans="2:17">
      <c r="B148" s="24"/>
      <c r="C148" s="24"/>
      <c r="D148" s="25"/>
      <c r="E148" s="25"/>
      <c r="F148" s="25"/>
      <c r="G148" s="25"/>
      <c r="H148" s="25"/>
      <c r="I148" s="25"/>
      <c r="J148" s="25"/>
      <c r="K148" s="25"/>
      <c r="L148" s="25"/>
      <c r="M148" s="25"/>
      <c r="N148" s="25"/>
      <c r="O148" s="25"/>
      <c r="P148" s="25"/>
      <c r="Q148" s="25"/>
    </row>
    <row r="149" spans="2:17">
      <c r="B149" s="24"/>
      <c r="C149" s="24"/>
      <c r="D149" s="25"/>
      <c r="E149" s="25"/>
      <c r="F149" s="25"/>
      <c r="G149" s="25"/>
      <c r="H149" s="25"/>
      <c r="I149" s="25"/>
      <c r="J149" s="25"/>
      <c r="K149" s="25"/>
      <c r="L149" s="25"/>
      <c r="M149" s="25"/>
      <c r="N149" s="25"/>
      <c r="O149" s="25"/>
      <c r="P149" s="25"/>
      <c r="Q149" s="25"/>
    </row>
    <row r="150" spans="2:17">
      <c r="B150" s="24"/>
      <c r="C150" s="24"/>
      <c r="D150" s="25"/>
      <c r="E150" s="25"/>
      <c r="F150" s="25"/>
      <c r="G150" s="25"/>
      <c r="H150" s="25"/>
      <c r="I150" s="25"/>
      <c r="J150" s="25"/>
      <c r="K150" s="25"/>
      <c r="L150" s="25"/>
      <c r="M150" s="25"/>
      <c r="N150" s="25"/>
      <c r="O150" s="25"/>
      <c r="P150" s="25"/>
      <c r="Q150" s="25"/>
    </row>
    <row r="151" spans="2:17">
      <c r="B151" s="24"/>
      <c r="C151" s="24"/>
      <c r="D151" s="25"/>
      <c r="E151" s="25"/>
      <c r="F151" s="25"/>
      <c r="G151" s="25"/>
      <c r="H151" s="25"/>
      <c r="I151" s="25"/>
      <c r="J151" s="25"/>
      <c r="K151" s="25"/>
      <c r="L151" s="25"/>
      <c r="M151" s="25"/>
      <c r="N151" s="25"/>
      <c r="O151" s="25"/>
      <c r="P151" s="25"/>
      <c r="Q151" s="25"/>
    </row>
    <row r="152" spans="2:17">
      <c r="B152" s="24"/>
      <c r="C152" s="24"/>
      <c r="D152" s="25"/>
      <c r="E152" s="25"/>
      <c r="F152" s="25"/>
      <c r="G152" s="25"/>
      <c r="H152" s="25"/>
      <c r="I152" s="25"/>
      <c r="J152" s="25"/>
      <c r="K152" s="25"/>
      <c r="L152" s="25"/>
      <c r="M152" s="25"/>
      <c r="N152" s="25"/>
      <c r="O152" s="25"/>
      <c r="P152" s="25"/>
      <c r="Q152" s="25"/>
    </row>
    <row r="153" spans="2:17">
      <c r="B153" s="24"/>
      <c r="C153" s="24"/>
      <c r="D153" s="25"/>
      <c r="E153" s="25"/>
      <c r="F153" s="25"/>
      <c r="G153" s="25"/>
      <c r="H153" s="25"/>
      <c r="I153" s="25"/>
      <c r="J153" s="25"/>
      <c r="K153" s="25"/>
      <c r="L153" s="25"/>
      <c r="M153" s="25"/>
      <c r="N153" s="25"/>
      <c r="O153" s="25"/>
      <c r="P153" s="25"/>
      <c r="Q153" s="25"/>
    </row>
    <row r="154" spans="2:17">
      <c r="B154" s="24"/>
      <c r="C154" s="24"/>
      <c r="D154" s="25"/>
      <c r="E154" s="25"/>
      <c r="F154" s="25"/>
      <c r="G154" s="25"/>
      <c r="H154" s="25"/>
      <c r="I154" s="25"/>
      <c r="J154" s="25"/>
      <c r="K154" s="25"/>
      <c r="L154" s="25"/>
      <c r="M154" s="25"/>
      <c r="N154" s="25"/>
      <c r="O154" s="25"/>
      <c r="P154" s="25"/>
      <c r="Q154" s="25"/>
    </row>
    <row r="155" spans="2:17">
      <c r="B155" s="24"/>
      <c r="C155" s="24"/>
      <c r="D155" s="25"/>
      <c r="E155" s="25"/>
      <c r="F155" s="25"/>
      <c r="G155" s="25"/>
      <c r="H155" s="25"/>
      <c r="I155" s="25"/>
      <c r="J155" s="25"/>
      <c r="K155" s="25"/>
      <c r="L155" s="25"/>
      <c r="M155" s="25"/>
      <c r="N155" s="25"/>
      <c r="O155" s="25"/>
      <c r="P155" s="25"/>
      <c r="Q155" s="25"/>
    </row>
    <row r="156" spans="2:17">
      <c r="B156" s="24"/>
      <c r="C156" s="24"/>
      <c r="D156" s="25"/>
      <c r="E156" s="25"/>
      <c r="F156" s="25"/>
      <c r="G156" s="25"/>
      <c r="H156" s="24"/>
      <c r="I156" s="26"/>
      <c r="J156" s="26"/>
      <c r="K156" s="24"/>
      <c r="L156" s="26"/>
      <c r="M156" s="24"/>
      <c r="N156" s="26"/>
      <c r="O156" s="24"/>
      <c r="P156" s="26"/>
      <c r="Q156" s="24"/>
    </row>
    <row r="157" spans="2:17">
      <c r="B157" s="24"/>
      <c r="C157" s="24"/>
      <c r="D157" s="25"/>
      <c r="E157" s="25"/>
      <c r="F157" s="25"/>
      <c r="G157" s="25"/>
      <c r="H157" s="24"/>
      <c r="I157" s="26"/>
      <c r="J157" s="26"/>
      <c r="K157" s="24"/>
      <c r="L157" s="26"/>
      <c r="M157" s="24"/>
      <c r="N157" s="26"/>
      <c r="O157" s="24"/>
      <c r="P157" s="26"/>
      <c r="Q157" s="24"/>
    </row>
    <row r="158" spans="2:17">
      <c r="B158" s="24"/>
      <c r="C158" s="24"/>
      <c r="D158" s="25"/>
      <c r="E158" s="25"/>
      <c r="F158" s="25"/>
      <c r="G158" s="25"/>
      <c r="H158" s="24"/>
      <c r="I158" s="26"/>
      <c r="J158" s="26"/>
      <c r="K158" s="24"/>
      <c r="L158" s="26"/>
      <c r="M158" s="24"/>
      <c r="N158" s="26"/>
      <c r="O158" s="24"/>
      <c r="P158" s="26"/>
      <c r="Q158" s="24"/>
    </row>
    <row r="159" spans="2:17">
      <c r="B159" s="24"/>
      <c r="C159" s="24"/>
      <c r="D159" s="25"/>
      <c r="E159" s="25"/>
      <c r="F159" s="25"/>
      <c r="G159" s="25"/>
      <c r="H159" s="24"/>
      <c r="I159" s="26"/>
      <c r="J159" s="26"/>
      <c r="K159" s="24"/>
      <c r="L159" s="26"/>
      <c r="M159" s="24"/>
      <c r="N159" s="26"/>
      <c r="O159" s="24"/>
      <c r="P159" s="26"/>
      <c r="Q159" s="24"/>
    </row>
    <row r="160" spans="2:17">
      <c r="B160" s="24"/>
      <c r="C160" s="24"/>
      <c r="D160" s="25"/>
      <c r="E160" s="25"/>
      <c r="F160" s="25"/>
      <c r="G160" s="25"/>
      <c r="H160" s="24"/>
      <c r="I160" s="26"/>
      <c r="J160" s="26"/>
      <c r="K160" s="24"/>
      <c r="L160" s="26"/>
      <c r="M160" s="24"/>
      <c r="N160" s="26"/>
      <c r="O160" s="24"/>
      <c r="P160" s="26"/>
      <c r="Q160" s="24"/>
    </row>
    <row r="161" spans="2:17">
      <c r="B161" s="24"/>
      <c r="C161" s="24"/>
      <c r="D161" s="25"/>
      <c r="E161" s="25"/>
      <c r="F161" s="25"/>
      <c r="G161" s="25"/>
      <c r="H161" s="24"/>
      <c r="I161" s="26"/>
      <c r="J161" s="26"/>
      <c r="K161" s="24"/>
      <c r="L161" s="26"/>
      <c r="M161" s="24"/>
      <c r="N161" s="26"/>
      <c r="O161" s="24"/>
      <c r="P161" s="26"/>
      <c r="Q161" s="24"/>
    </row>
    <row r="162" spans="2:17">
      <c r="B162" s="24"/>
      <c r="C162" s="24"/>
      <c r="D162" s="25"/>
      <c r="E162" s="25"/>
      <c r="F162" s="25"/>
      <c r="G162" s="25"/>
      <c r="H162" s="24"/>
      <c r="I162" s="26"/>
      <c r="J162" s="26"/>
      <c r="K162" s="24"/>
      <c r="L162" s="26"/>
      <c r="M162" s="24"/>
      <c r="N162" s="26"/>
      <c r="O162" s="24"/>
      <c r="P162" s="26"/>
      <c r="Q162" s="24"/>
    </row>
    <row r="163" spans="2:17">
      <c r="B163" s="24"/>
      <c r="C163" s="24"/>
      <c r="D163" s="25"/>
      <c r="E163" s="25"/>
      <c r="F163" s="25"/>
      <c r="G163" s="25"/>
      <c r="H163" s="24"/>
      <c r="I163" s="26"/>
      <c r="J163" s="26"/>
      <c r="K163" s="24"/>
      <c r="L163" s="26"/>
      <c r="M163" s="24"/>
      <c r="N163" s="26"/>
      <c r="O163" s="24"/>
      <c r="P163" s="26"/>
      <c r="Q163" s="24"/>
    </row>
    <row r="164" spans="2:17">
      <c r="B164" s="24"/>
      <c r="C164" s="24"/>
      <c r="D164" s="25"/>
      <c r="E164" s="25"/>
      <c r="F164" s="25"/>
      <c r="G164" s="25"/>
      <c r="H164" s="24"/>
      <c r="I164" s="26"/>
      <c r="J164" s="26"/>
      <c r="K164" s="24"/>
      <c r="L164" s="26"/>
      <c r="M164" s="24"/>
      <c r="N164" s="26"/>
      <c r="O164" s="24"/>
      <c r="P164" s="26"/>
      <c r="Q164" s="24"/>
    </row>
    <row r="165" spans="2:17">
      <c r="B165" s="24"/>
      <c r="C165" s="24"/>
      <c r="D165" s="25"/>
      <c r="E165" s="25"/>
      <c r="F165" s="25"/>
      <c r="G165" s="25"/>
      <c r="H165" s="24"/>
      <c r="I165" s="26"/>
      <c r="J165" s="26"/>
      <c r="K165" s="24"/>
      <c r="L165" s="26"/>
      <c r="M165" s="24"/>
      <c r="N165" s="26"/>
      <c r="O165" s="24"/>
      <c r="P165" s="26"/>
      <c r="Q165" s="24"/>
    </row>
    <row r="166" spans="2:17">
      <c r="B166" s="24"/>
      <c r="C166" s="24"/>
      <c r="D166" s="25"/>
      <c r="E166" s="25"/>
      <c r="F166" s="25"/>
      <c r="G166" s="25"/>
      <c r="H166" s="24"/>
      <c r="I166" s="26"/>
      <c r="J166" s="26"/>
      <c r="K166" s="24"/>
      <c r="L166" s="26"/>
      <c r="M166" s="24"/>
      <c r="N166" s="26"/>
      <c r="O166" s="24"/>
      <c r="P166" s="26"/>
      <c r="Q166" s="24"/>
    </row>
    <row r="167" spans="2:17">
      <c r="B167" s="24"/>
      <c r="C167" s="24"/>
      <c r="D167" s="25"/>
      <c r="E167" s="25"/>
      <c r="F167" s="25"/>
      <c r="G167" s="25"/>
      <c r="H167" s="24"/>
      <c r="I167" s="26"/>
      <c r="J167" s="26"/>
      <c r="K167" s="24"/>
      <c r="L167" s="26"/>
      <c r="M167" s="24"/>
      <c r="N167" s="26"/>
      <c r="O167" s="24"/>
      <c r="P167" s="26"/>
      <c r="Q167" s="24"/>
    </row>
    <row r="168" spans="2:17">
      <c r="B168" s="24"/>
      <c r="C168" s="24"/>
      <c r="D168" s="25"/>
      <c r="E168" s="25"/>
      <c r="F168" s="25"/>
      <c r="G168" s="25"/>
      <c r="H168" s="24"/>
      <c r="I168" s="26"/>
      <c r="J168" s="26"/>
      <c r="K168" s="24"/>
      <c r="L168" s="26"/>
      <c r="M168" s="24"/>
      <c r="N168" s="26"/>
      <c r="O168" s="24"/>
      <c r="P168" s="26"/>
      <c r="Q168" s="24"/>
    </row>
    <row r="169" spans="2:17">
      <c r="B169" s="24"/>
      <c r="C169" s="24"/>
      <c r="D169" s="25"/>
      <c r="E169" s="25"/>
      <c r="F169" s="25"/>
      <c r="G169" s="25"/>
      <c r="H169" s="24"/>
      <c r="I169" s="26"/>
      <c r="J169" s="26"/>
      <c r="K169" s="24"/>
      <c r="L169" s="26"/>
      <c r="M169" s="24"/>
      <c r="N169" s="26"/>
      <c r="O169" s="24"/>
      <c r="P169" s="26"/>
      <c r="Q169" s="24"/>
    </row>
    <row r="170" spans="2:17">
      <c r="B170" s="24"/>
      <c r="C170" s="24"/>
      <c r="D170" s="25"/>
      <c r="E170" s="25"/>
      <c r="F170" s="25"/>
      <c r="G170" s="25"/>
      <c r="H170" s="24"/>
      <c r="I170" s="26"/>
      <c r="J170" s="26"/>
      <c r="K170" s="24"/>
      <c r="L170" s="26"/>
      <c r="M170" s="24"/>
      <c r="N170" s="26"/>
      <c r="O170" s="24"/>
      <c r="P170" s="26"/>
      <c r="Q170" s="24"/>
    </row>
    <row r="171" spans="2:17">
      <c r="B171" s="24"/>
      <c r="C171" s="24"/>
      <c r="D171" s="25"/>
      <c r="E171" s="25"/>
      <c r="F171" s="25"/>
      <c r="G171" s="25"/>
      <c r="H171" s="24"/>
      <c r="I171" s="26"/>
      <c r="J171" s="26"/>
      <c r="K171" s="24"/>
      <c r="L171" s="26"/>
      <c r="M171" s="24"/>
      <c r="N171" s="26"/>
      <c r="O171" s="24"/>
      <c r="P171" s="26"/>
      <c r="Q171" s="24"/>
    </row>
    <row r="172" spans="2:17">
      <c r="B172" s="24"/>
      <c r="C172" s="24"/>
      <c r="D172" s="25"/>
      <c r="E172" s="25"/>
      <c r="F172" s="25"/>
      <c r="G172" s="25"/>
      <c r="H172" s="24"/>
      <c r="I172" s="26"/>
      <c r="J172" s="26"/>
      <c r="K172" s="24"/>
      <c r="L172" s="26"/>
      <c r="M172" s="24"/>
      <c r="N172" s="26"/>
      <c r="O172" s="24"/>
      <c r="P172" s="26"/>
      <c r="Q172" s="24"/>
    </row>
    <row r="173" spans="2:17">
      <c r="B173" s="24"/>
      <c r="C173" s="24"/>
      <c r="D173" s="25"/>
      <c r="E173" s="25"/>
      <c r="F173" s="25"/>
      <c r="G173" s="25"/>
      <c r="H173" s="24"/>
      <c r="I173" s="26"/>
      <c r="J173" s="26"/>
      <c r="K173" s="24"/>
      <c r="L173" s="26"/>
      <c r="M173" s="24"/>
      <c r="N173" s="26"/>
      <c r="O173" s="24"/>
      <c r="P173" s="26"/>
      <c r="Q173" s="24"/>
    </row>
    <row r="174" spans="2:17">
      <c r="B174" s="24"/>
      <c r="C174" s="24"/>
      <c r="D174" s="25"/>
      <c r="E174" s="25"/>
      <c r="F174" s="25"/>
      <c r="G174" s="25"/>
      <c r="H174" s="24"/>
      <c r="I174" s="26"/>
      <c r="J174" s="26"/>
      <c r="K174" s="24"/>
      <c r="L174" s="26"/>
      <c r="M174" s="24"/>
      <c r="N174" s="26"/>
      <c r="O174" s="24"/>
      <c r="P174" s="26"/>
      <c r="Q174" s="24"/>
    </row>
    <row r="175" spans="2:17">
      <c r="B175" s="24"/>
      <c r="C175" s="24"/>
      <c r="D175" s="25"/>
      <c r="E175" s="25"/>
      <c r="F175" s="25"/>
      <c r="G175" s="25"/>
      <c r="H175" s="24"/>
      <c r="I175" s="26"/>
      <c r="J175" s="26"/>
      <c r="K175" s="24"/>
      <c r="L175" s="26"/>
      <c r="M175" s="24"/>
      <c r="N175" s="26"/>
      <c r="O175" s="24"/>
      <c r="P175" s="26"/>
      <c r="Q175" s="24"/>
    </row>
    <row r="176" spans="2:17">
      <c r="B176" s="24"/>
      <c r="C176" s="24"/>
      <c r="D176" s="25"/>
      <c r="E176" s="25"/>
      <c r="F176" s="25"/>
      <c r="G176" s="25"/>
      <c r="H176" s="24"/>
      <c r="I176" s="26"/>
      <c r="J176" s="26"/>
      <c r="K176" s="24"/>
      <c r="L176" s="26"/>
      <c r="M176" s="24"/>
      <c r="N176" s="26"/>
      <c r="O176" s="24"/>
      <c r="P176" s="26"/>
      <c r="Q176" s="24"/>
    </row>
    <row r="177" spans="2:17">
      <c r="B177" s="24"/>
      <c r="C177" s="24"/>
      <c r="D177" s="25"/>
      <c r="E177" s="25"/>
      <c r="F177" s="25"/>
      <c r="G177" s="25"/>
      <c r="H177" s="24"/>
      <c r="I177" s="26"/>
      <c r="J177" s="26"/>
      <c r="K177" s="24"/>
      <c r="L177" s="26"/>
      <c r="M177" s="24"/>
      <c r="N177" s="26"/>
      <c r="O177" s="24"/>
      <c r="P177" s="26"/>
      <c r="Q177" s="24"/>
    </row>
    <row r="178" spans="2:17">
      <c r="B178" s="24"/>
      <c r="C178" s="24"/>
      <c r="D178" s="25"/>
      <c r="E178" s="25"/>
      <c r="F178" s="25"/>
      <c r="G178" s="25"/>
      <c r="H178" s="24"/>
      <c r="I178" s="26"/>
      <c r="J178" s="26"/>
      <c r="K178" s="24"/>
      <c r="L178" s="26"/>
      <c r="M178" s="24"/>
      <c r="N178" s="26"/>
      <c r="O178" s="24"/>
      <c r="P178" s="26"/>
      <c r="Q178" s="24"/>
    </row>
    <row r="179" spans="2:17">
      <c r="B179" s="24"/>
      <c r="C179" s="24"/>
      <c r="D179" s="25"/>
      <c r="E179" s="25"/>
      <c r="F179" s="25"/>
      <c r="G179" s="25"/>
      <c r="H179" s="24"/>
      <c r="I179" s="26"/>
      <c r="J179" s="26"/>
      <c r="K179" s="24"/>
      <c r="L179" s="26"/>
      <c r="M179" s="24"/>
      <c r="N179" s="26"/>
      <c r="O179" s="24"/>
      <c r="P179" s="26"/>
      <c r="Q179" s="24"/>
    </row>
    <row r="180" spans="2:17">
      <c r="B180" s="24"/>
      <c r="C180" s="24"/>
      <c r="D180" s="25"/>
      <c r="E180" s="25"/>
      <c r="F180" s="25"/>
      <c r="G180" s="25"/>
      <c r="H180" s="24"/>
      <c r="I180" s="26"/>
      <c r="J180" s="26"/>
      <c r="K180" s="24"/>
      <c r="L180" s="26"/>
      <c r="M180" s="24"/>
      <c r="N180" s="26"/>
      <c r="O180" s="24"/>
      <c r="P180" s="26"/>
      <c r="Q180" s="24"/>
    </row>
    <row r="181" spans="2:17">
      <c r="B181" s="24"/>
      <c r="C181" s="24"/>
      <c r="D181" s="25"/>
      <c r="E181" s="25"/>
      <c r="F181" s="25"/>
      <c r="G181" s="25"/>
      <c r="H181" s="24"/>
      <c r="I181" s="26"/>
      <c r="J181" s="26"/>
      <c r="K181" s="24"/>
      <c r="L181" s="26"/>
      <c r="M181" s="24"/>
      <c r="N181" s="26"/>
      <c r="O181" s="24"/>
      <c r="P181" s="26"/>
      <c r="Q181" s="24"/>
    </row>
    <row r="182" spans="2:17">
      <c r="B182" s="24"/>
      <c r="C182" s="24"/>
      <c r="D182" s="25"/>
      <c r="E182" s="25"/>
      <c r="F182" s="25"/>
      <c r="G182" s="25"/>
      <c r="H182" s="24"/>
      <c r="I182" s="26"/>
      <c r="J182" s="26"/>
      <c r="K182" s="24"/>
      <c r="L182" s="26"/>
      <c r="M182" s="24"/>
      <c r="N182" s="26"/>
      <c r="O182" s="24"/>
      <c r="P182" s="26"/>
      <c r="Q182" s="24"/>
    </row>
    <row r="183" spans="2:17">
      <c r="B183" s="24"/>
      <c r="C183" s="24"/>
      <c r="D183" s="25"/>
      <c r="E183" s="25"/>
      <c r="F183" s="25"/>
      <c r="G183" s="25"/>
      <c r="H183" s="24"/>
      <c r="I183" s="26"/>
      <c r="J183" s="26"/>
      <c r="K183" s="24"/>
      <c r="L183" s="26"/>
      <c r="M183" s="24"/>
      <c r="N183" s="26"/>
      <c r="O183" s="24"/>
      <c r="P183" s="26"/>
      <c r="Q183" s="24"/>
    </row>
    <row r="184" spans="2:17">
      <c r="B184" s="24"/>
      <c r="C184" s="24"/>
      <c r="D184" s="25"/>
      <c r="E184" s="25"/>
      <c r="F184" s="25"/>
      <c r="G184" s="25"/>
      <c r="H184" s="24"/>
      <c r="I184" s="26"/>
      <c r="J184" s="26"/>
      <c r="K184" s="24"/>
      <c r="L184" s="26"/>
      <c r="M184" s="24"/>
      <c r="N184" s="26"/>
      <c r="O184" s="24"/>
      <c r="P184" s="26"/>
      <c r="Q184" s="24"/>
    </row>
    <row r="185" spans="2:17">
      <c r="B185" s="24"/>
      <c r="C185" s="24"/>
      <c r="D185" s="25"/>
      <c r="E185" s="25"/>
      <c r="F185" s="25"/>
      <c r="G185" s="25"/>
      <c r="H185" s="24"/>
      <c r="I185" s="26"/>
      <c r="J185" s="26"/>
      <c r="K185" s="24"/>
      <c r="L185" s="26"/>
      <c r="M185" s="24"/>
      <c r="N185" s="26"/>
      <c r="O185" s="24"/>
      <c r="P185" s="26"/>
      <c r="Q185" s="24"/>
    </row>
    <row r="186" spans="2:17">
      <c r="B186" s="24"/>
      <c r="C186" s="24"/>
      <c r="D186" s="25"/>
      <c r="E186" s="25"/>
      <c r="F186" s="25"/>
      <c r="G186" s="25"/>
      <c r="H186" s="24"/>
      <c r="I186" s="26"/>
      <c r="J186" s="26"/>
      <c r="K186" s="24"/>
      <c r="L186" s="26"/>
      <c r="M186" s="24"/>
      <c r="N186" s="26"/>
      <c r="O186" s="24"/>
      <c r="P186" s="26"/>
      <c r="Q186" s="24"/>
    </row>
    <row r="187" spans="2:17">
      <c r="B187" s="24"/>
      <c r="C187" s="24"/>
      <c r="D187" s="25"/>
      <c r="E187" s="25"/>
      <c r="F187" s="25"/>
      <c r="G187" s="25"/>
      <c r="H187" s="24"/>
      <c r="I187" s="26"/>
      <c r="J187" s="26"/>
      <c r="K187" s="24"/>
      <c r="L187" s="26"/>
      <c r="M187" s="24"/>
      <c r="N187" s="26"/>
      <c r="O187" s="24"/>
      <c r="P187" s="26"/>
      <c r="Q187" s="24"/>
    </row>
    <row r="188" spans="2:17">
      <c r="B188" s="24"/>
      <c r="C188" s="24"/>
      <c r="D188" s="25"/>
      <c r="E188" s="25"/>
      <c r="F188" s="25"/>
      <c r="G188" s="25"/>
      <c r="H188" s="24"/>
      <c r="I188" s="26"/>
      <c r="J188" s="26"/>
      <c r="K188" s="24"/>
      <c r="L188" s="26"/>
      <c r="M188" s="24"/>
      <c r="N188" s="26"/>
      <c r="O188" s="24"/>
      <c r="P188" s="26"/>
      <c r="Q188" s="24"/>
    </row>
    <row r="189" spans="2:17">
      <c r="B189" s="24"/>
      <c r="C189" s="24"/>
      <c r="D189" s="25"/>
      <c r="E189" s="25"/>
      <c r="F189" s="25"/>
      <c r="G189" s="25"/>
      <c r="H189" s="24"/>
      <c r="I189" s="26"/>
      <c r="J189" s="26"/>
      <c r="K189" s="24"/>
      <c r="L189" s="26"/>
      <c r="M189" s="24"/>
      <c r="N189" s="26"/>
      <c r="O189" s="24"/>
      <c r="P189" s="26"/>
      <c r="Q189" s="24"/>
    </row>
    <row r="190" spans="2:17">
      <c r="B190" s="24"/>
      <c r="C190" s="24"/>
      <c r="D190" s="25"/>
      <c r="E190" s="25"/>
      <c r="F190" s="25"/>
      <c r="G190" s="25"/>
      <c r="H190" s="24"/>
      <c r="I190" s="26"/>
      <c r="J190" s="26"/>
      <c r="K190" s="24"/>
      <c r="L190" s="26"/>
      <c r="M190" s="24"/>
      <c r="N190" s="26"/>
      <c r="O190" s="24"/>
      <c r="P190" s="26"/>
      <c r="Q190" s="24"/>
    </row>
    <row r="191" spans="2:17">
      <c r="B191" s="24"/>
      <c r="C191" s="24"/>
      <c r="D191" s="25"/>
      <c r="E191" s="25"/>
      <c r="F191" s="25"/>
      <c r="G191" s="25"/>
      <c r="H191" s="24"/>
      <c r="I191" s="26"/>
      <c r="J191" s="26"/>
      <c r="K191" s="24"/>
      <c r="L191" s="26"/>
      <c r="M191" s="24"/>
      <c r="N191" s="26"/>
      <c r="O191" s="24"/>
      <c r="P191" s="26"/>
      <c r="Q191" s="24"/>
    </row>
    <row r="192" spans="2:17">
      <c r="B192" s="24"/>
      <c r="C192" s="24"/>
      <c r="D192" s="25"/>
      <c r="E192" s="25"/>
      <c r="F192" s="25"/>
      <c r="G192" s="25"/>
      <c r="H192" s="24"/>
      <c r="I192" s="26"/>
      <c r="J192" s="26"/>
      <c r="K192" s="24"/>
      <c r="L192" s="26"/>
      <c r="M192" s="24"/>
      <c r="N192" s="26"/>
      <c r="O192" s="24"/>
      <c r="P192" s="26"/>
      <c r="Q192" s="24"/>
    </row>
    <row r="193" spans="2:17">
      <c r="B193" s="24"/>
      <c r="C193" s="24"/>
      <c r="D193" s="25"/>
      <c r="E193" s="25"/>
      <c r="F193" s="25"/>
      <c r="G193" s="25"/>
      <c r="H193" s="24"/>
      <c r="I193" s="26"/>
      <c r="J193" s="26"/>
      <c r="K193" s="24"/>
      <c r="L193" s="26"/>
      <c r="M193" s="24"/>
      <c r="N193" s="26"/>
      <c r="O193" s="24"/>
      <c r="P193" s="26"/>
      <c r="Q193" s="24"/>
    </row>
    <row r="194" spans="2:17">
      <c r="B194" s="24"/>
      <c r="C194" s="24"/>
      <c r="D194" s="25"/>
      <c r="E194" s="25"/>
      <c r="F194" s="25"/>
      <c r="G194" s="25"/>
      <c r="H194" s="24"/>
      <c r="I194" s="26"/>
      <c r="J194" s="26"/>
      <c r="K194" s="24"/>
      <c r="L194" s="26"/>
      <c r="M194" s="24"/>
      <c r="N194" s="26"/>
      <c r="O194" s="24"/>
      <c r="P194" s="26"/>
      <c r="Q194" s="24"/>
    </row>
    <row r="195" spans="2:17">
      <c r="B195" s="24"/>
      <c r="C195" s="24"/>
      <c r="D195" s="25"/>
      <c r="E195" s="25"/>
      <c r="F195" s="25"/>
      <c r="G195" s="25"/>
      <c r="H195" s="24"/>
      <c r="I195" s="26"/>
      <c r="J195" s="26"/>
      <c r="K195" s="24"/>
      <c r="L195" s="26"/>
      <c r="M195" s="24"/>
      <c r="N195" s="26"/>
      <c r="O195" s="24"/>
      <c r="P195" s="26"/>
      <c r="Q195" s="24"/>
    </row>
    <row r="196" spans="2:17">
      <c r="B196" s="24"/>
      <c r="C196" s="24"/>
      <c r="D196" s="25"/>
      <c r="E196" s="25"/>
      <c r="F196" s="25"/>
      <c r="G196" s="25"/>
      <c r="H196" s="24"/>
      <c r="I196" s="26"/>
      <c r="J196" s="26"/>
      <c r="K196" s="24"/>
      <c r="L196" s="26"/>
      <c r="M196" s="24"/>
      <c r="N196" s="26"/>
      <c r="O196" s="24"/>
      <c r="P196" s="26"/>
      <c r="Q196" s="24"/>
    </row>
    <row r="197" spans="2:17">
      <c r="B197" s="24"/>
      <c r="C197" s="24"/>
      <c r="D197" s="25"/>
      <c r="E197" s="25"/>
      <c r="F197" s="25"/>
      <c r="G197" s="25"/>
      <c r="H197" s="24"/>
      <c r="I197" s="26"/>
      <c r="J197" s="26"/>
      <c r="K197" s="24"/>
      <c r="L197" s="26"/>
      <c r="M197" s="24"/>
      <c r="N197" s="26"/>
      <c r="O197" s="24"/>
      <c r="P197" s="26"/>
      <c r="Q197" s="24"/>
    </row>
    <row r="198" spans="2:17">
      <c r="B198" s="24"/>
      <c r="C198" s="24"/>
      <c r="D198" s="25"/>
      <c r="E198" s="25"/>
      <c r="F198" s="25"/>
      <c r="G198" s="25"/>
      <c r="H198" s="24"/>
      <c r="I198" s="26"/>
      <c r="J198" s="26"/>
      <c r="K198" s="24"/>
      <c r="L198" s="26"/>
      <c r="M198" s="24"/>
      <c r="N198" s="26"/>
      <c r="O198" s="24"/>
      <c r="P198" s="26"/>
      <c r="Q198" s="24"/>
    </row>
    <row r="199" spans="2:17">
      <c r="B199" s="24"/>
      <c r="C199" s="24"/>
      <c r="D199" s="25"/>
      <c r="E199" s="25"/>
      <c r="F199" s="25"/>
      <c r="G199" s="25"/>
      <c r="H199" s="24"/>
      <c r="I199" s="26"/>
      <c r="J199" s="26"/>
      <c r="K199" s="24"/>
      <c r="L199" s="26"/>
      <c r="M199" s="24"/>
      <c r="N199" s="26"/>
      <c r="O199" s="24"/>
      <c r="P199" s="26"/>
      <c r="Q199" s="24"/>
    </row>
    <row r="200" spans="2:17">
      <c r="B200" s="24"/>
      <c r="C200" s="24"/>
      <c r="D200" s="25"/>
      <c r="E200" s="25"/>
      <c r="F200" s="25"/>
      <c r="G200" s="25"/>
      <c r="H200" s="24"/>
      <c r="I200" s="26"/>
      <c r="J200" s="26"/>
      <c r="K200" s="24"/>
      <c r="L200" s="26"/>
      <c r="M200" s="24"/>
      <c r="N200" s="26"/>
      <c r="O200" s="24"/>
      <c r="P200" s="26"/>
      <c r="Q200" s="24"/>
    </row>
    <row r="201" spans="2:17">
      <c r="B201" s="24"/>
      <c r="C201" s="24"/>
      <c r="D201" s="25"/>
      <c r="E201" s="25"/>
      <c r="F201" s="25"/>
      <c r="G201" s="25"/>
      <c r="H201" s="24"/>
      <c r="I201" s="26"/>
      <c r="J201" s="26"/>
      <c r="K201" s="24"/>
      <c r="L201" s="26"/>
      <c r="M201" s="24"/>
      <c r="N201" s="26"/>
      <c r="O201" s="24"/>
      <c r="P201" s="26"/>
      <c r="Q201" s="24"/>
    </row>
    <row r="202" spans="2:17">
      <c r="B202" s="24"/>
      <c r="C202" s="24"/>
      <c r="D202" s="25"/>
      <c r="E202" s="25"/>
      <c r="F202" s="25"/>
      <c r="G202" s="25"/>
      <c r="H202" s="24"/>
      <c r="I202" s="26"/>
      <c r="J202" s="26"/>
      <c r="K202" s="24"/>
      <c r="L202" s="26"/>
      <c r="M202" s="24"/>
      <c r="N202" s="26"/>
      <c r="O202" s="24"/>
      <c r="P202" s="26"/>
      <c r="Q202" s="24"/>
    </row>
    <row r="203" spans="2:17">
      <c r="B203" s="24"/>
      <c r="C203" s="24"/>
      <c r="D203" s="25"/>
      <c r="E203" s="25"/>
      <c r="F203" s="25"/>
      <c r="G203" s="25"/>
      <c r="H203" s="24"/>
      <c r="I203" s="26"/>
      <c r="J203" s="26"/>
      <c r="K203" s="24"/>
      <c r="L203" s="26"/>
      <c r="M203" s="24"/>
      <c r="N203" s="26"/>
      <c r="O203" s="24"/>
      <c r="P203" s="26"/>
      <c r="Q203" s="24"/>
    </row>
    <row r="204" spans="2:17">
      <c r="B204" s="24"/>
      <c r="C204" s="24"/>
      <c r="D204" s="25"/>
      <c r="E204" s="25"/>
      <c r="F204" s="25"/>
      <c r="G204" s="25"/>
      <c r="H204" s="24"/>
      <c r="I204" s="26"/>
      <c r="J204" s="26"/>
      <c r="K204" s="24"/>
      <c r="L204" s="26"/>
      <c r="M204" s="24"/>
      <c r="N204" s="26"/>
      <c r="O204" s="24"/>
      <c r="P204" s="26"/>
      <c r="Q204" s="24"/>
    </row>
    <row r="205" spans="2:17">
      <c r="B205" s="24"/>
      <c r="C205" s="24"/>
      <c r="D205" s="25"/>
      <c r="E205" s="25"/>
      <c r="F205" s="25"/>
      <c r="G205" s="25"/>
      <c r="H205" s="24"/>
      <c r="I205" s="26"/>
      <c r="J205" s="26"/>
      <c r="K205" s="24"/>
      <c r="L205" s="26"/>
      <c r="M205" s="24"/>
      <c r="N205" s="26"/>
      <c r="O205" s="24"/>
      <c r="P205" s="26"/>
      <c r="Q205" s="24"/>
    </row>
    <row r="206" spans="2:17">
      <c r="B206" s="24"/>
      <c r="C206" s="24"/>
      <c r="D206" s="25"/>
      <c r="E206" s="25"/>
      <c r="F206" s="25"/>
      <c r="G206" s="25"/>
      <c r="H206" s="24"/>
      <c r="I206" s="26"/>
      <c r="J206" s="26"/>
      <c r="K206" s="24"/>
      <c r="L206" s="26"/>
      <c r="M206" s="24"/>
      <c r="N206" s="26"/>
      <c r="O206" s="24"/>
      <c r="P206" s="26"/>
      <c r="Q206" s="24"/>
    </row>
    <row r="207" spans="2:17">
      <c r="B207" s="24"/>
      <c r="C207" s="24"/>
      <c r="D207" s="25"/>
      <c r="E207" s="25"/>
      <c r="F207" s="25"/>
      <c r="G207" s="25"/>
      <c r="H207" s="24"/>
      <c r="I207" s="26"/>
      <c r="J207" s="26"/>
      <c r="K207" s="24"/>
      <c r="L207" s="26"/>
      <c r="M207" s="24"/>
      <c r="N207" s="26"/>
      <c r="O207" s="24"/>
      <c r="P207" s="26"/>
      <c r="Q207" s="24"/>
    </row>
    <row r="208" spans="2:17">
      <c r="B208" s="24"/>
      <c r="C208" s="24"/>
      <c r="D208" s="25"/>
      <c r="E208" s="25"/>
      <c r="F208" s="25"/>
      <c r="G208" s="25"/>
      <c r="H208" s="24"/>
      <c r="I208" s="26"/>
      <c r="J208" s="26"/>
      <c r="K208" s="24"/>
      <c r="L208" s="26"/>
      <c r="M208" s="24"/>
      <c r="N208" s="26"/>
      <c r="O208" s="24"/>
      <c r="P208" s="26"/>
      <c r="Q208" s="24"/>
    </row>
    <row r="209" spans="2:17">
      <c r="B209" s="24"/>
      <c r="C209" s="24"/>
      <c r="D209" s="25"/>
      <c r="E209" s="25"/>
      <c r="F209" s="25"/>
      <c r="G209" s="25"/>
      <c r="H209" s="24"/>
      <c r="I209" s="26"/>
      <c r="J209" s="26"/>
      <c r="K209" s="24"/>
      <c r="L209" s="26"/>
      <c r="M209" s="24"/>
      <c r="N209" s="26"/>
      <c r="O209" s="24"/>
      <c r="P209" s="26"/>
      <c r="Q209" s="24"/>
    </row>
    <row r="210" spans="2:17">
      <c r="B210" s="24"/>
      <c r="C210" s="24"/>
      <c r="D210" s="25"/>
      <c r="E210" s="25"/>
      <c r="F210" s="25"/>
      <c r="G210" s="25"/>
      <c r="H210" s="24"/>
      <c r="I210" s="26"/>
      <c r="J210" s="26"/>
      <c r="K210" s="24"/>
      <c r="L210" s="26"/>
      <c r="M210" s="24"/>
      <c r="N210" s="26"/>
      <c r="O210" s="24"/>
      <c r="P210" s="26"/>
      <c r="Q210" s="24"/>
    </row>
    <row r="211" spans="2:17">
      <c r="B211" s="24"/>
      <c r="C211" s="24"/>
      <c r="D211" s="25"/>
      <c r="E211" s="25"/>
      <c r="F211" s="25"/>
      <c r="G211" s="25"/>
      <c r="H211" s="24"/>
      <c r="I211" s="26"/>
      <c r="J211" s="26"/>
      <c r="K211" s="24"/>
      <c r="L211" s="26"/>
      <c r="M211" s="24"/>
      <c r="N211" s="26"/>
      <c r="O211" s="24"/>
      <c r="P211" s="26"/>
      <c r="Q211" s="24"/>
    </row>
    <row r="212" spans="2:17">
      <c r="B212" s="24"/>
      <c r="C212" s="24"/>
      <c r="D212" s="25"/>
      <c r="E212" s="25"/>
      <c r="F212" s="25"/>
      <c r="G212" s="25"/>
      <c r="H212" s="24"/>
      <c r="I212" s="26"/>
      <c r="J212" s="26"/>
      <c r="K212" s="24"/>
      <c r="L212" s="26"/>
      <c r="M212" s="24"/>
      <c r="N212" s="26"/>
      <c r="O212" s="24"/>
      <c r="P212" s="26"/>
      <c r="Q212" s="24"/>
    </row>
  </sheetData>
  <mergeCells count="4">
    <mergeCell ref="J5:O5"/>
    <mergeCell ref="P5:Q5"/>
    <mergeCell ref="J88:O88"/>
    <mergeCell ref="P88:Q88"/>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sheetPr codeName="Sheet10"/>
  <dimension ref="A1:DA478"/>
  <sheetViews>
    <sheetView topLeftCell="A5" workbookViewId="0">
      <selection activeCell="C8" sqref="C8"/>
    </sheetView>
  </sheetViews>
  <sheetFormatPr defaultRowHeight="12.75"/>
  <cols>
    <col min="1" max="1" width="55.5703125" style="7" customWidth="1"/>
    <col min="2" max="2" width="47.85546875" style="7" customWidth="1"/>
    <col min="3" max="3" width="17.28515625" style="7" bestFit="1" customWidth="1"/>
    <col min="4" max="4" width="12" style="7" bestFit="1" customWidth="1"/>
    <col min="5" max="5" width="12.5703125" style="7" customWidth="1"/>
    <col min="6" max="6" width="13.7109375" style="7" customWidth="1"/>
    <col min="7" max="7" width="17.28515625" style="7" bestFit="1" customWidth="1"/>
    <col min="8" max="8" width="15.5703125" style="7" bestFit="1" customWidth="1"/>
    <col min="9" max="9" width="15.28515625" style="7" bestFit="1" customWidth="1"/>
    <col min="10" max="10" width="14.28515625" style="7" bestFit="1" customWidth="1"/>
    <col min="11" max="11" width="14.28515625" style="7" customWidth="1"/>
    <col min="12" max="12" width="12.5703125" style="7" customWidth="1"/>
    <col min="13" max="13" width="10.28515625" style="7" bestFit="1" customWidth="1"/>
    <col min="14" max="15" width="10.85546875" style="7" bestFit="1" customWidth="1"/>
    <col min="16" max="16" width="13.42578125" style="7" customWidth="1"/>
    <col min="17" max="17" width="11.85546875" style="7" bestFit="1" customWidth="1"/>
    <col min="18" max="18" width="11" style="7" bestFit="1" customWidth="1"/>
    <col min="19" max="19" width="14.28515625" bestFit="1" customWidth="1"/>
    <col min="20" max="20" width="10.7109375" customWidth="1"/>
    <col min="21" max="21" width="13.85546875" bestFit="1" customWidth="1"/>
    <col min="22" max="22" width="11.7109375" bestFit="1" customWidth="1"/>
    <col min="23" max="23" width="15.28515625" bestFit="1" customWidth="1"/>
    <col min="24"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style="7" bestFit="1" customWidth="1"/>
    <col min="52" max="52" width="14.28515625" style="7" bestFit="1" customWidth="1"/>
    <col min="53" max="53" width="14.7109375" style="7" bestFit="1" customWidth="1"/>
    <col min="54" max="54" width="15" style="7" bestFit="1" customWidth="1"/>
    <col min="55" max="55" width="12.5703125" style="7" bestFit="1" customWidth="1"/>
    <col min="56" max="56" width="13.5703125" style="7" customWidth="1"/>
    <col min="57" max="58" width="14.5703125" style="7" bestFit="1" customWidth="1"/>
    <col min="59" max="59" width="14.85546875" style="7" bestFit="1" customWidth="1"/>
    <col min="60" max="60" width="12.5703125" style="7" bestFit="1" customWidth="1"/>
    <col min="61" max="61" width="13.28515625" style="7" bestFit="1" customWidth="1"/>
    <col min="62" max="62" width="14" style="7" bestFit="1" customWidth="1"/>
    <col min="63" max="63" width="13.28515625" style="7" bestFit="1" customWidth="1"/>
    <col min="64" max="64" width="11.140625" style="7" bestFit="1" customWidth="1"/>
    <col min="65" max="65" width="16.85546875" style="7" bestFit="1" customWidth="1"/>
    <col min="66" max="66" width="14.7109375" style="7" customWidth="1"/>
    <col min="67" max="67" width="12" style="7" customWidth="1"/>
    <col min="68" max="68" width="14" style="7" customWidth="1"/>
    <col min="69" max="69" width="12.5703125" style="7" customWidth="1"/>
    <col min="70" max="70" width="11.28515625" style="7" customWidth="1"/>
    <col min="71" max="71" width="14.42578125" style="7" customWidth="1"/>
    <col min="72" max="72" width="15.7109375" style="7" customWidth="1"/>
    <col min="73" max="73" width="12.85546875" style="7" customWidth="1"/>
    <col min="74" max="74" width="13" style="7" customWidth="1"/>
    <col min="75" max="75" width="11.7109375" style="7" customWidth="1"/>
    <col min="76" max="76" width="14" style="7" customWidth="1"/>
    <col min="77" max="77" width="14.85546875" style="7" customWidth="1"/>
    <col min="78" max="78" width="11.85546875" style="7" customWidth="1"/>
    <col min="79" max="79" width="13.85546875" style="7" customWidth="1"/>
    <col min="80" max="80" width="13.7109375" style="7" customWidth="1"/>
    <col min="81" max="81" width="13" style="7" customWidth="1"/>
    <col min="82" max="82" width="12.42578125" style="7" customWidth="1"/>
    <col min="83" max="83" width="13" style="7" customWidth="1"/>
    <col min="84" max="84" width="12.7109375" style="7" hidden="1" customWidth="1"/>
    <col min="85" max="85" width="12.42578125" style="7" hidden="1" customWidth="1"/>
    <col min="86" max="86" width="10.28515625" style="7" hidden="1" customWidth="1"/>
    <col min="87" max="90" width="9.85546875" style="7" hidden="1" customWidth="1"/>
    <col min="91" max="91" width="9.85546875" style="7" customWidth="1"/>
    <col min="92" max="99" width="10.7109375" style="7" customWidth="1"/>
    <col min="100" max="100" width="16.5703125" style="7" customWidth="1"/>
    <col min="101" max="105" width="10.7109375" style="7" customWidth="1"/>
    <col min="106" max="16384" width="9.140625" style="7"/>
  </cols>
  <sheetData>
    <row r="1" spans="1:105">
      <c r="A1" s="1" t="s">
        <v>0</v>
      </c>
      <c r="B1" s="2" t="s">
        <v>387</v>
      </c>
      <c r="C1" s="2"/>
      <c r="D1" s="2"/>
      <c r="E1" s="2"/>
      <c r="F1" s="2"/>
      <c r="G1" s="2"/>
      <c r="H1" s="3"/>
      <c r="I1" s="4"/>
      <c r="J1" s="4"/>
      <c r="K1" s="4"/>
      <c r="L1" s="4"/>
      <c r="M1" s="4"/>
      <c r="N1" s="5"/>
      <c r="O1" s="6"/>
      <c r="P1" s="5"/>
      <c r="Q1" s="5"/>
      <c r="R1" s="5"/>
      <c r="AY1" s="3"/>
      <c r="AZ1" s="3"/>
      <c r="BA1" s="3"/>
      <c r="BB1" s="3"/>
      <c r="BC1" s="3"/>
      <c r="BD1" s="3"/>
      <c r="BE1" s="3"/>
      <c r="BF1" s="3"/>
      <c r="BG1" s="3"/>
      <c r="BH1" s="3"/>
      <c r="BI1" s="3"/>
      <c r="BJ1" s="3"/>
      <c r="BK1" s="3"/>
      <c r="BL1" s="3"/>
      <c r="BM1" s="135"/>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134"/>
      <c r="CQ1" s="3"/>
      <c r="CR1" s="3"/>
      <c r="CS1" s="3"/>
      <c r="CT1" s="3"/>
      <c r="CU1" s="3"/>
      <c r="CV1" s="3"/>
      <c r="CW1" s="3"/>
      <c r="CX1" s="3"/>
      <c r="CY1" s="3"/>
      <c r="CZ1" s="3"/>
      <c r="DA1" s="3"/>
    </row>
    <row r="2" spans="1:105">
      <c r="A2" s="8" t="s">
        <v>1</v>
      </c>
      <c r="B2" s="3"/>
      <c r="C2" s="3"/>
      <c r="D2" s="3"/>
      <c r="E2" s="3"/>
      <c r="F2" s="3"/>
      <c r="G2" s="3"/>
      <c r="H2" s="3"/>
      <c r="I2" s="4"/>
      <c r="J2" s="4"/>
      <c r="K2" s="4"/>
      <c r="L2" s="4"/>
      <c r="M2" s="4"/>
      <c r="N2" s="5"/>
      <c r="O2" s="5"/>
      <c r="P2" s="5"/>
      <c r="Q2" s="5"/>
      <c r="R2" s="5"/>
      <c r="AY2" s="3"/>
      <c r="AZ2" s="3"/>
      <c r="BA2" s="3"/>
      <c r="BB2" s="134"/>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row>
    <row r="3" spans="1:105">
      <c r="A3" s="8" t="s">
        <v>2</v>
      </c>
      <c r="C3" s="8">
        <v>2012</v>
      </c>
      <c r="J3" s="9"/>
      <c r="K3" s="10"/>
      <c r="CO3" s="10"/>
      <c r="CP3" s="10"/>
    </row>
    <row r="5" spans="1:105">
      <c r="A5" s="11">
        <v>1</v>
      </c>
      <c r="B5" s="11">
        <v>2</v>
      </c>
      <c r="C5" s="11">
        <v>3</v>
      </c>
      <c r="D5" s="11">
        <v>4</v>
      </c>
      <c r="E5" s="11">
        <v>5</v>
      </c>
      <c r="F5" s="11">
        <v>6</v>
      </c>
      <c r="G5" s="11">
        <v>7</v>
      </c>
      <c r="H5" s="11">
        <v>8</v>
      </c>
      <c r="I5" s="11">
        <v>9</v>
      </c>
      <c r="J5" s="11">
        <v>10</v>
      </c>
      <c r="K5" s="11">
        <v>11</v>
      </c>
      <c r="L5" s="11">
        <v>12</v>
      </c>
      <c r="M5" s="11">
        <v>13</v>
      </c>
      <c r="N5" s="11">
        <v>14</v>
      </c>
      <c r="O5" s="11">
        <v>15</v>
      </c>
      <c r="P5" s="11">
        <v>16</v>
      </c>
      <c r="Q5" s="11">
        <v>17</v>
      </c>
      <c r="R5" s="11">
        <v>18</v>
      </c>
      <c r="AY5" s="11">
        <v>51</v>
      </c>
      <c r="AZ5" s="11">
        <v>52</v>
      </c>
      <c r="BA5" s="11">
        <v>53</v>
      </c>
      <c r="BB5" s="11">
        <v>54</v>
      </c>
      <c r="BC5" s="11">
        <v>55</v>
      </c>
      <c r="BD5" s="11">
        <v>56</v>
      </c>
      <c r="BE5" s="11">
        <v>57</v>
      </c>
      <c r="BF5" s="11">
        <v>58</v>
      </c>
      <c r="BG5" s="11">
        <v>59</v>
      </c>
      <c r="BH5" s="11">
        <v>60</v>
      </c>
      <c r="BI5" s="11">
        <v>61</v>
      </c>
      <c r="BJ5" s="11">
        <v>62</v>
      </c>
      <c r="BK5" s="11">
        <v>63</v>
      </c>
      <c r="BL5" s="11">
        <v>64</v>
      </c>
      <c r="BM5" s="11">
        <v>65</v>
      </c>
      <c r="BN5" s="11">
        <v>66</v>
      </c>
      <c r="BO5" s="11">
        <v>67</v>
      </c>
      <c r="BP5" s="11">
        <v>68</v>
      </c>
      <c r="BQ5" s="11">
        <v>69</v>
      </c>
      <c r="BR5" s="11">
        <v>70</v>
      </c>
      <c r="BS5" s="11">
        <v>71</v>
      </c>
      <c r="BT5" s="11">
        <v>72</v>
      </c>
      <c r="BU5" s="11">
        <v>73</v>
      </c>
      <c r="BV5" s="11">
        <v>74</v>
      </c>
      <c r="BW5" s="11">
        <v>75</v>
      </c>
      <c r="BX5" s="11">
        <v>76</v>
      </c>
      <c r="BY5" s="11">
        <v>77</v>
      </c>
      <c r="BZ5" s="11">
        <v>78</v>
      </c>
      <c r="CA5" s="11">
        <v>79</v>
      </c>
      <c r="CB5" s="11">
        <v>80</v>
      </c>
      <c r="CC5" s="11">
        <v>81</v>
      </c>
      <c r="CD5" s="11">
        <v>82</v>
      </c>
      <c r="CE5" s="11">
        <v>83</v>
      </c>
      <c r="CF5" s="11">
        <v>84</v>
      </c>
      <c r="CG5" s="11">
        <v>85</v>
      </c>
      <c r="CH5" s="11">
        <v>86</v>
      </c>
      <c r="CI5" s="11">
        <v>87</v>
      </c>
      <c r="CJ5" s="11">
        <v>88</v>
      </c>
      <c r="CK5" s="11">
        <v>89</v>
      </c>
      <c r="CL5" s="11">
        <v>90</v>
      </c>
      <c r="CM5" s="11">
        <v>91</v>
      </c>
      <c r="CN5" s="11">
        <v>92</v>
      </c>
      <c r="CO5" s="11">
        <v>93</v>
      </c>
      <c r="CP5" s="11">
        <v>94</v>
      </c>
      <c r="CQ5" s="11">
        <v>95</v>
      </c>
      <c r="CR5" s="11">
        <v>96</v>
      </c>
      <c r="CS5" s="11">
        <v>97</v>
      </c>
      <c r="CT5" s="11">
        <v>98</v>
      </c>
      <c r="CU5" s="11">
        <v>99</v>
      </c>
      <c r="CV5" s="11">
        <v>100</v>
      </c>
      <c r="CW5" s="11">
        <v>101</v>
      </c>
      <c r="CX5" s="11">
        <v>102</v>
      </c>
      <c r="CY5" s="11">
        <v>103</v>
      </c>
      <c r="CZ5" s="11">
        <v>104</v>
      </c>
      <c r="DA5" s="11">
        <v>105</v>
      </c>
    </row>
    <row r="6" spans="1:105">
      <c r="A6" s="12" t="s">
        <v>3</v>
      </c>
      <c r="B6" s="13"/>
      <c r="C6" s="13"/>
      <c r="D6" s="13"/>
      <c r="E6" s="13"/>
      <c r="F6" s="13"/>
      <c r="G6" s="14"/>
      <c r="H6" s="86"/>
      <c r="I6" s="437" t="s">
        <v>4</v>
      </c>
      <c r="J6" s="438"/>
      <c r="K6" s="438"/>
      <c r="L6" s="438"/>
      <c r="M6" s="438"/>
      <c r="N6" s="439"/>
      <c r="O6" s="442" t="s">
        <v>5</v>
      </c>
      <c r="P6" s="443"/>
      <c r="Q6" s="16"/>
      <c r="R6" s="17"/>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row>
    <row r="7" spans="1:105" ht="25.5">
      <c r="A7" s="21" t="s">
        <v>6</v>
      </c>
      <c r="B7" s="21" t="s">
        <v>7</v>
      </c>
      <c r="C7" s="21" t="s">
        <v>8</v>
      </c>
      <c r="D7" s="21" t="s">
        <v>9</v>
      </c>
      <c r="E7" s="21" t="s">
        <v>10</v>
      </c>
      <c r="F7" s="87" t="s">
        <v>11</v>
      </c>
      <c r="G7" s="21" t="s">
        <v>12</v>
      </c>
      <c r="H7" s="88" t="s">
        <v>13</v>
      </c>
      <c r="I7" s="88" t="s">
        <v>14</v>
      </c>
      <c r="J7" s="88" t="s">
        <v>15</v>
      </c>
      <c r="K7" s="88" t="s">
        <v>16</v>
      </c>
      <c r="L7" s="88" t="s">
        <v>17</v>
      </c>
      <c r="M7" s="88" t="s">
        <v>18</v>
      </c>
      <c r="N7" s="88" t="s">
        <v>19</v>
      </c>
      <c r="O7" s="89" t="s">
        <v>20</v>
      </c>
      <c r="P7" s="88" t="s">
        <v>12</v>
      </c>
      <c r="Q7" s="23"/>
      <c r="R7" s="2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row>
    <row r="8" spans="1:105">
      <c r="A8" s="259" t="s">
        <v>631</v>
      </c>
      <c r="B8" s="259" t="s">
        <v>385</v>
      </c>
      <c r="C8" s="138">
        <f>'Savings Analysis'!B3</f>
        <v>65.181045390244577</v>
      </c>
      <c r="D8" s="139">
        <v>15</v>
      </c>
      <c r="E8" s="140">
        <f>'Cost Analysis'!K54</f>
        <v>80.823411921055197</v>
      </c>
      <c r="F8" s="139"/>
      <c r="G8" t="s">
        <v>384</v>
      </c>
      <c r="H8" s="426">
        <f>'Savings Analysis'!G3</f>
        <v>0.45750420921540558</v>
      </c>
      <c r="P8" s="142"/>
      <c r="R8" s="33"/>
    </row>
    <row r="9" spans="1:105">
      <c r="A9" s="267" t="s">
        <v>632</v>
      </c>
      <c r="B9" s="267" t="s">
        <v>385</v>
      </c>
      <c r="C9" s="138">
        <f>'Savings Analysis'!B4</f>
        <v>65.181045390244577</v>
      </c>
      <c r="D9" s="139">
        <v>15</v>
      </c>
      <c r="E9" s="140">
        <f>'Cost Analysis'!K55</f>
        <v>80.823411921055197</v>
      </c>
      <c r="F9" s="139"/>
      <c r="G9" t="s">
        <v>384</v>
      </c>
      <c r="H9" s="426">
        <f>'Savings Analysis'!G4</f>
        <v>0.45750420921540558</v>
      </c>
      <c r="P9" s="142"/>
      <c r="R9" s="33"/>
    </row>
    <row r="10" spans="1:105">
      <c r="A10" s="267" t="s">
        <v>633</v>
      </c>
      <c r="B10" s="267" t="s">
        <v>385</v>
      </c>
      <c r="C10" s="138">
        <f>'Savings Analysis'!B5</f>
        <v>65.181045390244577</v>
      </c>
      <c r="D10" s="139">
        <v>15</v>
      </c>
      <c r="E10" s="140">
        <f>'Cost Analysis'!K56</f>
        <v>80.823411921055197</v>
      </c>
      <c r="F10" s="139"/>
      <c r="G10" t="s">
        <v>384</v>
      </c>
      <c r="H10" s="426">
        <f>'Savings Analysis'!G5</f>
        <v>0.45750420921540558</v>
      </c>
      <c r="P10" s="142"/>
      <c r="R10" s="33"/>
    </row>
    <row r="11" spans="1:105">
      <c r="A11" s="267" t="s">
        <v>634</v>
      </c>
      <c r="B11" s="267" t="s">
        <v>385</v>
      </c>
      <c r="C11" s="138">
        <f>'Savings Analysis'!B6</f>
        <v>16.955299275205835</v>
      </c>
      <c r="D11" s="139">
        <v>15</v>
      </c>
      <c r="E11" s="140">
        <f>'Cost Analysis'!K57</f>
        <v>80.823411921055197</v>
      </c>
      <c r="F11" s="139"/>
      <c r="G11" t="s">
        <v>384</v>
      </c>
      <c r="H11" s="426">
        <f>'Savings Analysis'!G6</f>
        <v>0.27003129465956516</v>
      </c>
    </row>
    <row r="12" spans="1:105">
      <c r="A12" s="267" t="s">
        <v>635</v>
      </c>
      <c r="B12" s="267" t="s">
        <v>385</v>
      </c>
      <c r="C12" s="138">
        <f>'Savings Analysis'!B7</f>
        <v>16.955299275205835</v>
      </c>
      <c r="D12" s="139">
        <v>15</v>
      </c>
      <c r="E12" s="140">
        <f>'Cost Analysis'!K58</f>
        <v>80.823411921055197</v>
      </c>
      <c r="F12" s="139"/>
      <c r="G12" t="s">
        <v>384</v>
      </c>
      <c r="H12" s="426">
        <f>'Savings Analysis'!G7</f>
        <v>0.27003129465956516</v>
      </c>
    </row>
    <row r="13" spans="1:105">
      <c r="A13" s="267" t="s">
        <v>636</v>
      </c>
      <c r="B13" s="267" t="s">
        <v>385</v>
      </c>
      <c r="C13" s="138">
        <f>'Savings Analysis'!B8</f>
        <v>16.955299275205835</v>
      </c>
      <c r="D13" s="139">
        <v>15</v>
      </c>
      <c r="E13" s="140">
        <f>'Cost Analysis'!K59</f>
        <v>80.823411921055197</v>
      </c>
      <c r="F13" s="139"/>
      <c r="G13" t="s">
        <v>384</v>
      </c>
      <c r="H13" s="426">
        <f>'Savings Analysis'!G8</f>
        <v>0.27003129465956516</v>
      </c>
      <c r="I13" s="29"/>
      <c r="J13" s="29"/>
      <c r="K13" s="29"/>
      <c r="L13" s="29"/>
      <c r="M13" s="29"/>
      <c r="N13" s="29"/>
      <c r="O13" s="29"/>
      <c r="P13" s="29"/>
      <c r="Q13" s="29"/>
      <c r="R13" s="29"/>
    </row>
    <row r="14" spans="1:105">
      <c r="A14" s="267" t="s">
        <v>637</v>
      </c>
      <c r="B14" s="267" t="s">
        <v>385</v>
      </c>
      <c r="C14" s="138">
        <f>'Savings Analysis'!B9</f>
        <v>5.8163771955361199</v>
      </c>
      <c r="D14" s="139">
        <v>15</v>
      </c>
      <c r="E14" s="140">
        <f>'Cost Analysis'!K60</f>
        <v>80.823411921055197</v>
      </c>
      <c r="F14" s="139"/>
      <c r="G14" t="s">
        <v>384</v>
      </c>
      <c r="H14" s="426">
        <f>'Savings Analysis'!G9</f>
        <v>9.263203431836356E-2</v>
      </c>
      <c r="I14" s="29"/>
      <c r="J14" s="29"/>
      <c r="K14" s="29"/>
      <c r="L14" s="29"/>
      <c r="M14" s="29"/>
      <c r="N14" s="29"/>
      <c r="O14" s="29"/>
      <c r="P14" s="29"/>
      <c r="Q14" s="29"/>
      <c r="R14" s="29"/>
    </row>
    <row r="15" spans="1:105">
      <c r="A15" s="267" t="s">
        <v>638</v>
      </c>
      <c r="B15" s="267" t="s">
        <v>385</v>
      </c>
      <c r="C15" s="138">
        <f>'Savings Analysis'!B10</f>
        <v>5.8163771955361199</v>
      </c>
      <c r="D15" s="139">
        <v>15</v>
      </c>
      <c r="E15" s="140">
        <f>'Cost Analysis'!K61</f>
        <v>80.823411921055197</v>
      </c>
      <c r="F15" s="139"/>
      <c r="G15" t="s">
        <v>384</v>
      </c>
      <c r="H15" s="426">
        <f>'Savings Analysis'!G10</f>
        <v>9.263203431836356E-2</v>
      </c>
      <c r="I15" s="29"/>
      <c r="J15" s="29"/>
      <c r="K15" s="29"/>
      <c r="L15" s="29"/>
      <c r="M15" s="29"/>
      <c r="N15" s="29"/>
      <c r="O15" s="29"/>
      <c r="P15" s="29"/>
      <c r="Q15" s="29"/>
      <c r="R15" s="29"/>
    </row>
    <row r="16" spans="1:105">
      <c r="A16" s="277" t="s">
        <v>639</v>
      </c>
      <c r="B16" s="277" t="s">
        <v>385</v>
      </c>
      <c r="C16" s="138">
        <f>'Savings Analysis'!B11</f>
        <v>5.8163771955361199</v>
      </c>
      <c r="D16" s="139">
        <v>15</v>
      </c>
      <c r="E16" s="140">
        <f>'Cost Analysis'!K62</f>
        <v>80.823411921055197</v>
      </c>
      <c r="F16" s="139"/>
      <c r="G16" t="s">
        <v>384</v>
      </c>
      <c r="H16" s="426">
        <f>'Savings Analysis'!G11</f>
        <v>9.263203431836356E-2</v>
      </c>
      <c r="I16" s="29"/>
      <c r="J16" s="29"/>
      <c r="K16" s="29"/>
      <c r="L16" s="29"/>
      <c r="M16" s="29"/>
      <c r="N16" s="29"/>
      <c r="O16" s="29"/>
      <c r="P16" s="29"/>
      <c r="Q16" s="29"/>
      <c r="R16" s="29"/>
    </row>
    <row r="17" spans="1:101">
      <c r="A17" s="259" t="s">
        <v>640</v>
      </c>
      <c r="B17" s="259" t="s">
        <v>385</v>
      </c>
      <c r="C17" s="143">
        <f>'Savings Analysis'!B12</f>
        <v>2836.8798112621266</v>
      </c>
      <c r="D17" s="139">
        <v>15</v>
      </c>
      <c r="E17" s="140">
        <f>'Cost Analysis'!K45</f>
        <v>4584.6408912905727</v>
      </c>
      <c r="F17" s="144"/>
      <c r="G17" t="s">
        <v>384</v>
      </c>
      <c r="H17" s="426">
        <f>'Savings Analysis'!G12</f>
        <v>19.658717303869476</v>
      </c>
      <c r="I17" s="29"/>
      <c r="J17" s="29"/>
      <c r="K17" s="29"/>
      <c r="L17" s="29"/>
      <c r="M17" s="29"/>
      <c r="N17" s="29"/>
      <c r="O17" s="29"/>
      <c r="P17" s="29"/>
      <c r="Q17" s="29"/>
      <c r="R17" s="29"/>
    </row>
    <row r="18" spans="1:101">
      <c r="A18" s="267" t="s">
        <v>641</v>
      </c>
      <c r="B18" s="267" t="s">
        <v>385</v>
      </c>
      <c r="C18" s="143">
        <f>'Savings Analysis'!B13</f>
        <v>2836.8798112621266</v>
      </c>
      <c r="D18" s="139">
        <v>15</v>
      </c>
      <c r="E18" s="140">
        <f>'Cost Analysis'!K46</f>
        <v>4189.3776137905879</v>
      </c>
      <c r="F18" s="144"/>
      <c r="G18" t="s">
        <v>384</v>
      </c>
      <c r="H18" s="426">
        <f>'Savings Analysis'!G13</f>
        <v>19.658717303869476</v>
      </c>
      <c r="I18" s="29"/>
      <c r="J18" s="29"/>
      <c r="K18" s="29"/>
      <c r="L18" s="29"/>
      <c r="M18" s="29"/>
      <c r="N18" s="29"/>
      <c r="O18" s="29"/>
      <c r="P18" s="29"/>
      <c r="Q18" s="29"/>
      <c r="R18" s="29"/>
    </row>
    <row r="19" spans="1:101">
      <c r="A19" s="267" t="s">
        <v>642</v>
      </c>
      <c r="B19" s="267" t="s">
        <v>385</v>
      </c>
      <c r="C19" s="143">
        <f>'Savings Analysis'!B14</f>
        <v>2836.8798112621266</v>
      </c>
      <c r="D19" s="139">
        <v>15</v>
      </c>
      <c r="E19" s="140">
        <f>'Cost Analysis'!K47</f>
        <v>4086.0515976460847</v>
      </c>
      <c r="F19" s="145"/>
      <c r="G19" t="s">
        <v>384</v>
      </c>
      <c r="H19" s="426">
        <f>'Savings Analysis'!G14</f>
        <v>19.658717303869476</v>
      </c>
      <c r="I19" s="29"/>
      <c r="J19" s="29"/>
      <c r="K19" s="29"/>
      <c r="L19" s="29"/>
      <c r="M19" s="29"/>
      <c r="N19" s="29"/>
      <c r="O19" s="29"/>
      <c r="P19" s="29"/>
      <c r="Q19" s="29"/>
      <c r="R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row>
    <row r="20" spans="1:101">
      <c r="A20" s="267" t="s">
        <v>643</v>
      </c>
      <c r="B20" s="267" t="s">
        <v>385</v>
      </c>
      <c r="C20" s="143">
        <f>'Savings Analysis'!B15</f>
        <v>2659.2918434126977</v>
      </c>
      <c r="D20" s="139">
        <v>15</v>
      </c>
      <c r="E20" s="140">
        <f>'Cost Analysis'!K48</f>
        <v>4610.747517499256</v>
      </c>
      <c r="F20" s="145"/>
      <c r="G20" t="s">
        <v>384</v>
      </c>
      <c r="H20" s="426">
        <f>'Savings Analysis'!G15</f>
        <v>42.352069857265029</v>
      </c>
      <c r="I20" s="29"/>
      <c r="J20" s="29"/>
      <c r="K20" s="29"/>
      <c r="L20" s="29"/>
      <c r="M20" s="29"/>
      <c r="N20" s="29"/>
      <c r="O20" s="29"/>
      <c r="P20" s="29"/>
      <c r="Q20" s="29"/>
      <c r="R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row>
    <row r="21" spans="1:101">
      <c r="A21" s="267" t="s">
        <v>644</v>
      </c>
      <c r="B21" s="267" t="s">
        <v>385</v>
      </c>
      <c r="C21" s="143">
        <f>'Savings Analysis'!B16</f>
        <v>2659.2918434126977</v>
      </c>
      <c r="D21" s="139">
        <v>15</v>
      </c>
      <c r="E21" s="140">
        <f>'Cost Analysis'!K49</f>
        <v>4212.6667486180631</v>
      </c>
      <c r="F21" s="145"/>
      <c r="G21" t="s">
        <v>384</v>
      </c>
      <c r="H21" s="426">
        <f>'Savings Analysis'!G16</f>
        <v>42.352069857265029</v>
      </c>
      <c r="I21" s="29"/>
      <c r="J21" s="29"/>
      <c r="K21" s="29"/>
      <c r="L21" s="29"/>
      <c r="M21" s="29"/>
      <c r="N21" s="29"/>
      <c r="O21" s="29"/>
      <c r="P21" s="29"/>
      <c r="Q21" s="29"/>
      <c r="R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row>
    <row r="22" spans="1:101">
      <c r="A22" s="267" t="s">
        <v>645</v>
      </c>
      <c r="B22" s="267" t="s">
        <v>385</v>
      </c>
      <c r="C22" s="143">
        <f>'Savings Analysis'!B17</f>
        <v>2659.2918434126977</v>
      </c>
      <c r="D22" s="139">
        <v>15</v>
      </c>
      <c r="E22" s="140">
        <f>'Cost Analysis'!K50</f>
        <v>4108.5672101215805</v>
      </c>
      <c r="F22" s="145"/>
      <c r="G22" t="s">
        <v>384</v>
      </c>
      <c r="H22" s="426">
        <f>'Savings Analysis'!G17</f>
        <v>42.352069857265029</v>
      </c>
      <c r="I22" s="29"/>
      <c r="J22" s="29"/>
      <c r="K22" s="29"/>
      <c r="L22" s="29"/>
      <c r="M22" s="29"/>
      <c r="N22" s="29"/>
      <c r="O22" s="29"/>
      <c r="P22" s="29"/>
      <c r="Q22" s="29"/>
      <c r="R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row>
    <row r="23" spans="1:101">
      <c r="A23" s="267" t="s">
        <v>646</v>
      </c>
      <c r="B23" s="267" t="s">
        <v>385</v>
      </c>
      <c r="C23" s="143">
        <f>'Savings Analysis'!B18</f>
        <v>3527.5259076744492</v>
      </c>
      <c r="D23" s="139">
        <v>15</v>
      </c>
      <c r="E23" s="140">
        <f>'Cost Analysis'!K51</f>
        <v>4593.3260415987697</v>
      </c>
      <c r="F23" s="145"/>
      <c r="G23" t="s">
        <v>384</v>
      </c>
      <c r="H23" s="426">
        <f>'Savings Analysis'!G18</f>
        <v>56.17962693158811</v>
      </c>
      <c r="I23" s="29"/>
      <c r="J23" s="29"/>
      <c r="K23" s="29"/>
      <c r="L23" s="29"/>
      <c r="M23" s="29"/>
      <c r="N23" s="29"/>
      <c r="O23" s="29"/>
      <c r="P23" s="29"/>
      <c r="Q23" s="29"/>
      <c r="R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row>
    <row r="24" spans="1:101">
      <c r="A24" s="267" t="s">
        <v>647</v>
      </c>
      <c r="B24" s="267" t="s">
        <v>385</v>
      </c>
      <c r="C24" s="143">
        <f>'Savings Analysis'!B19</f>
        <v>3527.5259076744492</v>
      </c>
      <c r="D24" s="139">
        <v>15</v>
      </c>
      <c r="E24" s="140">
        <f>'Cost Analysis'!K52</f>
        <v>4197.1254412926037</v>
      </c>
      <c r="F24" s="145"/>
      <c r="G24" t="s">
        <v>384</v>
      </c>
      <c r="H24" s="426">
        <f>'Savings Analysis'!G19</f>
        <v>56.17962693158811</v>
      </c>
      <c r="I24" s="29"/>
      <c r="J24" s="29"/>
      <c r="K24" s="29"/>
      <c r="L24" s="29"/>
      <c r="M24" s="29"/>
      <c r="N24" s="29"/>
      <c r="O24" s="29"/>
      <c r="P24" s="29"/>
      <c r="Q24" s="29"/>
      <c r="R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row>
    <row r="25" spans="1:101">
      <c r="A25" s="277" t="s">
        <v>648</v>
      </c>
      <c r="B25" s="277" t="s">
        <v>385</v>
      </c>
      <c r="C25" s="143">
        <f>'Savings Analysis'!B19</f>
        <v>3527.5259076744492</v>
      </c>
      <c r="D25" s="139">
        <v>15</v>
      </c>
      <c r="E25" s="140">
        <f>'Cost Analysis'!K53</f>
        <v>4093.5420897942331</v>
      </c>
      <c r="F25" s="145"/>
      <c r="G25" t="s">
        <v>384</v>
      </c>
      <c r="H25" s="426">
        <f>'Savings Analysis'!G20</f>
        <v>56.17962693158811</v>
      </c>
      <c r="I25" s="29"/>
      <c r="J25" s="29"/>
      <c r="K25" s="29"/>
      <c r="L25" s="29"/>
      <c r="M25" s="29"/>
      <c r="N25" s="29"/>
      <c r="O25" s="29"/>
      <c r="P25" s="29"/>
      <c r="Q25" s="29"/>
      <c r="R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row>
    <row r="26" spans="1:101" s="267" customFormat="1">
      <c r="A26" s="259" t="s">
        <v>683</v>
      </c>
      <c r="B26" s="267" t="s">
        <v>385</v>
      </c>
      <c r="C26" s="422">
        <f>'Savings Analysis'!B21</f>
        <v>2836.8798112621266</v>
      </c>
      <c r="D26" s="267">
        <v>15</v>
      </c>
      <c r="E26" s="140">
        <f>'Cost Analysis'!K42</f>
        <v>3825.4486000387583</v>
      </c>
      <c r="G26" t="s">
        <v>384</v>
      </c>
      <c r="H26" s="426">
        <f>'Savings Analysis'!G21</f>
        <v>19.658717303869476</v>
      </c>
    </row>
    <row r="27" spans="1:101" s="267" customFormat="1">
      <c r="A27" s="267" t="s">
        <v>684</v>
      </c>
      <c r="B27" s="267" t="s">
        <v>385</v>
      </c>
      <c r="C27" s="422">
        <f>'Savings Analysis'!B22</f>
        <v>2659.2918434126977</v>
      </c>
      <c r="D27" s="267">
        <v>15</v>
      </c>
      <c r="E27" s="140">
        <f>'Cost Analysis'!K43</f>
        <v>3840.2348383379385</v>
      </c>
      <c r="G27" t="s">
        <v>384</v>
      </c>
      <c r="H27" s="426">
        <f>'Savings Analysis'!G22</f>
        <v>42.352069857265029</v>
      </c>
    </row>
    <row r="28" spans="1:101" s="277" customFormat="1">
      <c r="A28" s="267" t="s">
        <v>685</v>
      </c>
      <c r="B28" s="277" t="s">
        <v>385</v>
      </c>
      <c r="C28" s="423">
        <f>'Savings Analysis'!B23</f>
        <v>3527.5259076744492</v>
      </c>
      <c r="D28" s="277">
        <v>15</v>
      </c>
      <c r="E28" s="140">
        <f>'Cost Analysis'!K44</f>
        <v>3830.3676846073527</v>
      </c>
      <c r="G28" t="s">
        <v>384</v>
      </c>
      <c r="H28" s="426">
        <f>'Savings Analysis'!G23</f>
        <v>56.17962693158811</v>
      </c>
    </row>
    <row r="29" spans="1:101" s="402" customFormat="1">
      <c r="A29" s="397" t="s">
        <v>631</v>
      </c>
      <c r="B29" s="397" t="s">
        <v>386</v>
      </c>
      <c r="C29" s="398">
        <f>'Savings Analysis'!C3</f>
        <v>0.1967546488120081</v>
      </c>
      <c r="D29" s="399">
        <v>15</v>
      </c>
      <c r="E29" s="400">
        <v>0</v>
      </c>
      <c r="F29" s="399"/>
      <c r="G29" s="401" t="s">
        <v>383</v>
      </c>
      <c r="H29" s="401"/>
      <c r="P29" s="403"/>
      <c r="R29" s="404"/>
      <c r="S29" s="405"/>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c r="AR29" s="405"/>
      <c r="AS29" s="405"/>
      <c r="AT29" s="405"/>
      <c r="AU29" s="405"/>
      <c r="AV29" s="405"/>
      <c r="AW29" s="405"/>
      <c r="AX29" s="405"/>
    </row>
    <row r="30" spans="1:101" s="402" customFormat="1">
      <c r="A30" s="406" t="s">
        <v>632</v>
      </c>
      <c r="B30" s="406" t="s">
        <v>386</v>
      </c>
      <c r="C30" s="398">
        <f>'Savings Analysis'!C4</f>
        <v>0.52746579381456427</v>
      </c>
      <c r="D30" s="399">
        <v>15</v>
      </c>
      <c r="E30" s="400">
        <v>0</v>
      </c>
      <c r="F30" s="399"/>
      <c r="G30" s="401" t="s">
        <v>383</v>
      </c>
      <c r="H30" s="401"/>
      <c r="P30" s="403"/>
      <c r="R30" s="404"/>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row>
    <row r="31" spans="1:101" s="402" customFormat="1">
      <c r="A31" s="406" t="s">
        <v>633</v>
      </c>
      <c r="B31" s="406" t="s">
        <v>386</v>
      </c>
      <c r="C31" s="398">
        <f>'Savings Analysis'!C5</f>
        <v>1.3587718238682325</v>
      </c>
      <c r="D31" s="399">
        <v>15</v>
      </c>
      <c r="E31" s="400">
        <v>0</v>
      </c>
      <c r="F31" s="399"/>
      <c r="G31" s="401" t="s">
        <v>383</v>
      </c>
      <c r="H31" s="401"/>
      <c r="P31" s="403"/>
      <c r="R31" s="404"/>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5"/>
      <c r="AP31" s="405"/>
      <c r="AQ31" s="405"/>
      <c r="AR31" s="405"/>
      <c r="AS31" s="405"/>
      <c r="AT31" s="405"/>
      <c r="AU31" s="405"/>
      <c r="AV31" s="405"/>
      <c r="AW31" s="405"/>
      <c r="AX31" s="405"/>
    </row>
    <row r="32" spans="1:101" s="402" customFormat="1">
      <c r="A32" s="406" t="s">
        <v>634</v>
      </c>
      <c r="B32" s="406" t="s">
        <v>386</v>
      </c>
      <c r="C32" s="398">
        <f>'Savings Analysis'!C6</f>
        <v>0.1967546488120081</v>
      </c>
      <c r="D32" s="399">
        <v>15</v>
      </c>
      <c r="E32" s="400">
        <v>0</v>
      </c>
      <c r="F32" s="399"/>
      <c r="G32" s="401" t="s">
        <v>383</v>
      </c>
      <c r="H32" s="401"/>
      <c r="S32" s="405"/>
      <c r="T32" s="405"/>
      <c r="U32" s="405"/>
      <c r="V32" s="405"/>
      <c r="W32" s="405"/>
      <c r="X32" s="405"/>
      <c r="Y32" s="405"/>
      <c r="Z32" s="405"/>
      <c r="AA32" s="405"/>
      <c r="AB32" s="40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row>
    <row r="33" spans="1:101" s="402" customFormat="1">
      <c r="A33" s="406" t="s">
        <v>635</v>
      </c>
      <c r="B33" s="406" t="s">
        <v>386</v>
      </c>
      <c r="C33" s="398">
        <f>'Savings Analysis'!C7</f>
        <v>0.52746579381456427</v>
      </c>
      <c r="D33" s="399">
        <v>15</v>
      </c>
      <c r="E33" s="400">
        <v>0</v>
      </c>
      <c r="F33" s="399"/>
      <c r="G33" s="401" t="s">
        <v>383</v>
      </c>
      <c r="H33" s="401"/>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row>
    <row r="34" spans="1:101" s="402" customFormat="1">
      <c r="A34" s="406" t="s">
        <v>636</v>
      </c>
      <c r="B34" s="406" t="s">
        <v>386</v>
      </c>
      <c r="C34" s="398">
        <f>'Savings Analysis'!C8</f>
        <v>1.3587718238682325</v>
      </c>
      <c r="D34" s="399">
        <v>15</v>
      </c>
      <c r="E34" s="400">
        <v>0</v>
      </c>
      <c r="F34" s="399"/>
      <c r="G34" s="401" t="s">
        <v>383</v>
      </c>
      <c r="H34" s="401"/>
      <c r="I34" s="407"/>
      <c r="J34" s="407"/>
      <c r="K34" s="407"/>
      <c r="L34" s="407"/>
      <c r="M34" s="407"/>
      <c r="N34" s="407"/>
      <c r="O34" s="407"/>
      <c r="P34" s="407"/>
      <c r="Q34" s="407"/>
      <c r="R34" s="407"/>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row>
    <row r="35" spans="1:101" s="402" customFormat="1">
      <c r="A35" s="406" t="s">
        <v>637</v>
      </c>
      <c r="B35" s="406" t="s">
        <v>386</v>
      </c>
      <c r="C35" s="398">
        <f>'Savings Analysis'!C9</f>
        <v>0.1967546488120081</v>
      </c>
      <c r="D35" s="399">
        <v>15</v>
      </c>
      <c r="E35" s="400">
        <v>0</v>
      </c>
      <c r="F35" s="399"/>
      <c r="G35" s="401" t="s">
        <v>383</v>
      </c>
      <c r="H35" s="401"/>
      <c r="I35" s="407"/>
      <c r="J35" s="407"/>
      <c r="K35" s="407"/>
      <c r="L35" s="407"/>
      <c r="M35" s="407"/>
      <c r="N35" s="407"/>
      <c r="O35" s="407"/>
      <c r="P35" s="407"/>
      <c r="Q35" s="407"/>
      <c r="R35" s="407"/>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row>
    <row r="36" spans="1:101" s="402" customFormat="1">
      <c r="A36" s="406" t="s">
        <v>638</v>
      </c>
      <c r="B36" s="406" t="s">
        <v>386</v>
      </c>
      <c r="C36" s="398">
        <f>'Savings Analysis'!C10</f>
        <v>0.52746579381456427</v>
      </c>
      <c r="D36" s="399">
        <v>15</v>
      </c>
      <c r="E36" s="400">
        <v>0</v>
      </c>
      <c r="F36" s="399"/>
      <c r="G36" s="401" t="s">
        <v>383</v>
      </c>
      <c r="H36" s="401"/>
      <c r="I36" s="407"/>
      <c r="J36" s="407"/>
      <c r="K36" s="407"/>
      <c r="L36" s="407"/>
      <c r="M36" s="407"/>
      <c r="N36" s="407"/>
      <c r="O36" s="407"/>
      <c r="P36" s="407"/>
      <c r="Q36" s="407"/>
      <c r="R36" s="407"/>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row>
    <row r="37" spans="1:101" s="402" customFormat="1">
      <c r="A37" s="408" t="s">
        <v>639</v>
      </c>
      <c r="B37" s="408" t="s">
        <v>386</v>
      </c>
      <c r="C37" s="398">
        <f>'Savings Analysis'!C11</f>
        <v>1.3587718238682325</v>
      </c>
      <c r="D37" s="399">
        <v>15</v>
      </c>
      <c r="E37" s="400">
        <v>0</v>
      </c>
      <c r="F37" s="399"/>
      <c r="G37" s="401" t="s">
        <v>383</v>
      </c>
      <c r="H37" s="401"/>
      <c r="I37" s="407"/>
      <c r="J37" s="407"/>
      <c r="K37" s="407"/>
      <c r="L37" s="407"/>
      <c r="M37" s="407"/>
      <c r="N37" s="407"/>
      <c r="O37" s="407"/>
      <c r="P37" s="407"/>
      <c r="Q37" s="407"/>
      <c r="R37" s="407"/>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row>
    <row r="38" spans="1:101" s="402" customFormat="1">
      <c r="A38" s="397" t="s">
        <v>640</v>
      </c>
      <c r="B38" s="397" t="s">
        <v>386</v>
      </c>
      <c r="C38" s="398">
        <f>'Savings Analysis'!C12</f>
        <v>-274.74426147829428</v>
      </c>
      <c r="D38" s="399">
        <v>15</v>
      </c>
      <c r="E38" s="400">
        <v>0</v>
      </c>
      <c r="F38" s="409"/>
      <c r="G38" s="401" t="s">
        <v>383</v>
      </c>
      <c r="H38" s="400">
        <f>'Savings Analysis'!H12</f>
        <v>22.361695540843087</v>
      </c>
      <c r="I38" s="407"/>
      <c r="J38" s="407"/>
      <c r="K38" s="407"/>
      <c r="L38" s="407"/>
      <c r="M38" s="407"/>
      <c r="N38" s="407"/>
      <c r="O38" s="407"/>
      <c r="P38" s="407"/>
      <c r="Q38" s="407"/>
      <c r="R38" s="407"/>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row>
    <row r="39" spans="1:101" s="402" customFormat="1">
      <c r="A39" s="406" t="s">
        <v>641</v>
      </c>
      <c r="B39" s="406" t="s">
        <v>386</v>
      </c>
      <c r="C39" s="398">
        <f>'Savings Analysis'!C13</f>
        <v>-389.66332889754005</v>
      </c>
      <c r="D39" s="399">
        <v>15</v>
      </c>
      <c r="E39" s="400">
        <v>0</v>
      </c>
      <c r="F39" s="409"/>
      <c r="G39" s="401" t="s">
        <v>383</v>
      </c>
      <c r="H39" s="400">
        <f>'Savings Analysis'!H13</f>
        <v>31.715067231446408</v>
      </c>
      <c r="I39" s="407"/>
      <c r="J39" s="407"/>
      <c r="K39" s="407"/>
      <c r="L39" s="407"/>
      <c r="M39" s="407"/>
      <c r="N39" s="407"/>
      <c r="O39" s="407"/>
      <c r="P39" s="407"/>
      <c r="Q39" s="407"/>
      <c r="R39" s="407"/>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row>
    <row r="40" spans="1:101" s="402" customFormat="1">
      <c r="A40" s="406" t="s">
        <v>642</v>
      </c>
      <c r="B40" s="406" t="s">
        <v>386</v>
      </c>
      <c r="C40" s="398">
        <f>'Savings Analysis'!C14</f>
        <v>-605.2690744763288</v>
      </c>
      <c r="D40" s="399">
        <v>15</v>
      </c>
      <c r="E40" s="400">
        <v>0</v>
      </c>
      <c r="F40" s="410"/>
      <c r="G40" s="401" t="s">
        <v>383</v>
      </c>
      <c r="H40" s="400">
        <f>'Savings Analysis'!H14</f>
        <v>49.263422977068593</v>
      </c>
      <c r="I40" s="407"/>
      <c r="J40" s="407"/>
      <c r="K40" s="407"/>
      <c r="L40" s="407"/>
      <c r="M40" s="407"/>
      <c r="N40" s="407"/>
      <c r="O40" s="407"/>
      <c r="P40" s="407"/>
      <c r="Q40" s="407"/>
      <c r="R40" s="407"/>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7"/>
      <c r="AZ40" s="407"/>
      <c r="BA40" s="407"/>
      <c r="BB40" s="407"/>
      <c r="BC40" s="407"/>
      <c r="BD40" s="407"/>
      <c r="BE40" s="407"/>
      <c r="BF40" s="407"/>
      <c r="BG40" s="407"/>
      <c r="BH40" s="407"/>
      <c r="BI40" s="407"/>
      <c r="BJ40" s="407"/>
      <c r="BK40" s="407"/>
      <c r="BL40" s="407"/>
      <c r="BM40" s="407"/>
      <c r="BN40" s="407"/>
      <c r="BO40" s="407"/>
      <c r="BP40" s="407"/>
      <c r="BQ40" s="407"/>
      <c r="BR40" s="407"/>
      <c r="BS40" s="407"/>
      <c r="BT40" s="407"/>
      <c r="BU40" s="407"/>
      <c r="BV40" s="407"/>
      <c r="BW40" s="407"/>
      <c r="BX40" s="407"/>
      <c r="BY40" s="407"/>
      <c r="BZ40" s="407"/>
      <c r="CA40" s="407"/>
      <c r="CB40" s="407"/>
      <c r="CC40" s="407"/>
      <c r="CD40" s="407"/>
      <c r="CE40" s="407"/>
      <c r="CF40" s="407"/>
      <c r="CG40" s="407"/>
      <c r="CH40" s="407"/>
      <c r="CI40" s="407"/>
      <c r="CJ40" s="407"/>
      <c r="CK40" s="407"/>
      <c r="CL40" s="407"/>
      <c r="CM40" s="407"/>
      <c r="CN40" s="407"/>
      <c r="CO40" s="407"/>
      <c r="CP40" s="407"/>
      <c r="CQ40" s="407"/>
      <c r="CR40" s="407"/>
      <c r="CS40" s="407"/>
      <c r="CT40" s="407"/>
      <c r="CU40" s="407"/>
      <c r="CV40" s="407"/>
      <c r="CW40" s="407"/>
    </row>
    <row r="41" spans="1:101" s="402" customFormat="1">
      <c r="A41" s="406" t="s">
        <v>643</v>
      </c>
      <c r="B41" s="406" t="s">
        <v>386</v>
      </c>
      <c r="C41" s="398">
        <f>'Savings Analysis'!C15</f>
        <v>-274.74426147829428</v>
      </c>
      <c r="D41" s="399">
        <v>15</v>
      </c>
      <c r="E41" s="400">
        <v>0</v>
      </c>
      <c r="F41" s="410"/>
      <c r="G41" s="401" t="s">
        <v>383</v>
      </c>
      <c r="H41" s="400">
        <f>'Savings Analysis'!H15</f>
        <v>22.361695540843087</v>
      </c>
      <c r="I41" s="407"/>
      <c r="J41" s="407"/>
      <c r="K41" s="407"/>
      <c r="L41" s="407"/>
      <c r="M41" s="407"/>
      <c r="N41" s="407"/>
      <c r="O41" s="407"/>
      <c r="P41" s="407"/>
      <c r="Q41" s="407"/>
      <c r="R41" s="407"/>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7"/>
      <c r="AZ41" s="407"/>
      <c r="BA41" s="407"/>
      <c r="BB41" s="407"/>
      <c r="BC41" s="407"/>
      <c r="BD41" s="407"/>
      <c r="BE41" s="407"/>
      <c r="BF41" s="407"/>
      <c r="BG41" s="407"/>
      <c r="BH41" s="407"/>
      <c r="BI41" s="407"/>
      <c r="BJ41" s="407"/>
      <c r="BK41" s="407"/>
      <c r="BL41" s="407"/>
      <c r="BM41" s="407"/>
      <c r="BN41" s="407"/>
      <c r="BO41" s="407"/>
      <c r="BP41" s="407"/>
      <c r="BQ41" s="407"/>
      <c r="BR41" s="407"/>
      <c r="BS41" s="407"/>
      <c r="BT41" s="407"/>
      <c r="BU41" s="407"/>
      <c r="BV41" s="407"/>
      <c r="BW41" s="407"/>
      <c r="BX41" s="407"/>
      <c r="BY41" s="407"/>
      <c r="BZ41" s="407"/>
      <c r="CA41" s="407"/>
      <c r="CB41" s="407"/>
      <c r="CC41" s="407"/>
      <c r="CD41" s="407"/>
      <c r="CE41" s="407"/>
      <c r="CF41" s="407"/>
      <c r="CG41" s="407"/>
      <c r="CH41" s="407"/>
      <c r="CI41" s="407"/>
      <c r="CJ41" s="407"/>
      <c r="CK41" s="407"/>
      <c r="CL41" s="407"/>
      <c r="CM41" s="407"/>
      <c r="CN41" s="407"/>
      <c r="CO41" s="407"/>
      <c r="CP41" s="407"/>
      <c r="CQ41" s="407"/>
      <c r="CR41" s="407"/>
      <c r="CS41" s="407"/>
      <c r="CT41" s="407"/>
      <c r="CU41" s="407"/>
      <c r="CV41" s="407"/>
      <c r="CW41" s="407"/>
    </row>
    <row r="42" spans="1:101" s="402" customFormat="1">
      <c r="A42" s="406" t="s">
        <v>644</v>
      </c>
      <c r="B42" s="406" t="s">
        <v>386</v>
      </c>
      <c r="C42" s="398">
        <f>'Savings Analysis'!C16</f>
        <v>-389.66332889754005</v>
      </c>
      <c r="D42" s="399">
        <v>15</v>
      </c>
      <c r="E42" s="400">
        <v>0</v>
      </c>
      <c r="F42" s="410"/>
      <c r="G42" s="401" t="s">
        <v>383</v>
      </c>
      <c r="H42" s="400">
        <f>'Savings Analysis'!H16</f>
        <v>31.715067231446408</v>
      </c>
      <c r="I42" s="407"/>
      <c r="J42" s="407"/>
      <c r="K42" s="407"/>
      <c r="L42" s="407"/>
      <c r="M42" s="407"/>
      <c r="N42" s="407"/>
      <c r="O42" s="407"/>
      <c r="P42" s="407"/>
      <c r="Q42" s="407"/>
      <c r="R42" s="407"/>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7"/>
      <c r="AZ42" s="407"/>
      <c r="BA42" s="407"/>
      <c r="BB42" s="407"/>
      <c r="BC42" s="407"/>
      <c r="BD42" s="407"/>
      <c r="BE42" s="407"/>
      <c r="BF42" s="407"/>
      <c r="BG42" s="407"/>
      <c r="BH42" s="407"/>
      <c r="BI42" s="407"/>
      <c r="BJ42" s="407"/>
      <c r="BK42" s="407"/>
      <c r="BL42" s="407"/>
      <c r="BM42" s="407"/>
      <c r="BN42" s="407"/>
      <c r="BO42" s="407"/>
      <c r="BP42" s="407"/>
      <c r="BQ42" s="407"/>
      <c r="BR42" s="407"/>
      <c r="BS42" s="407"/>
      <c r="BT42" s="407"/>
      <c r="BU42" s="407"/>
      <c r="BV42" s="407"/>
      <c r="BW42" s="407"/>
      <c r="BX42" s="407"/>
      <c r="BY42" s="407"/>
      <c r="BZ42" s="407"/>
      <c r="CA42" s="407"/>
      <c r="CB42" s="407"/>
      <c r="CC42" s="407"/>
      <c r="CD42" s="407"/>
      <c r="CE42" s="407"/>
      <c r="CF42" s="407"/>
      <c r="CG42" s="407"/>
      <c r="CH42" s="407"/>
      <c r="CI42" s="407"/>
      <c r="CJ42" s="407"/>
      <c r="CK42" s="407"/>
      <c r="CL42" s="407"/>
      <c r="CM42" s="407"/>
      <c r="CN42" s="407"/>
      <c r="CO42" s="407"/>
      <c r="CP42" s="407"/>
      <c r="CQ42" s="407"/>
      <c r="CR42" s="407"/>
      <c r="CS42" s="407"/>
      <c r="CT42" s="407"/>
      <c r="CU42" s="407"/>
      <c r="CV42" s="407"/>
      <c r="CW42" s="407"/>
    </row>
    <row r="43" spans="1:101" s="402" customFormat="1">
      <c r="A43" s="406" t="s">
        <v>645</v>
      </c>
      <c r="B43" s="406" t="s">
        <v>386</v>
      </c>
      <c r="C43" s="398">
        <f>'Savings Analysis'!C17</f>
        <v>-605.2690744763288</v>
      </c>
      <c r="D43" s="399">
        <v>15</v>
      </c>
      <c r="E43" s="400">
        <v>0</v>
      </c>
      <c r="F43" s="410"/>
      <c r="G43" s="401" t="s">
        <v>383</v>
      </c>
      <c r="H43" s="400">
        <f>'Savings Analysis'!H17</f>
        <v>49.263422977068593</v>
      </c>
      <c r="I43" s="407"/>
      <c r="J43" s="407"/>
      <c r="K43" s="407"/>
      <c r="L43" s="407"/>
      <c r="M43" s="407"/>
      <c r="N43" s="407"/>
      <c r="O43" s="407"/>
      <c r="P43" s="407"/>
      <c r="Q43" s="407"/>
      <c r="R43" s="407"/>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7"/>
      <c r="AZ43" s="407"/>
      <c r="BA43" s="407"/>
      <c r="BB43" s="407"/>
      <c r="BC43" s="407"/>
      <c r="BD43" s="407"/>
      <c r="BE43" s="407"/>
      <c r="BF43" s="407"/>
      <c r="BG43" s="407"/>
      <c r="BH43" s="407"/>
      <c r="BI43" s="407"/>
      <c r="BJ43" s="407"/>
      <c r="BK43" s="407"/>
      <c r="BL43" s="407"/>
      <c r="BM43" s="407"/>
      <c r="BN43" s="407"/>
      <c r="BO43" s="407"/>
      <c r="BP43" s="407"/>
      <c r="BQ43" s="407"/>
      <c r="BR43" s="407"/>
      <c r="BS43" s="407"/>
      <c r="BT43" s="407"/>
      <c r="BU43" s="407"/>
      <c r="BV43" s="407"/>
      <c r="BW43" s="407"/>
      <c r="BX43" s="407"/>
      <c r="BY43" s="407"/>
      <c r="BZ43" s="407"/>
      <c r="CA43" s="407"/>
      <c r="CB43" s="407"/>
      <c r="CC43" s="407"/>
      <c r="CD43" s="407"/>
      <c r="CE43" s="407"/>
      <c r="CF43" s="407"/>
      <c r="CG43" s="407"/>
      <c r="CH43" s="407"/>
      <c r="CI43" s="407"/>
      <c r="CJ43" s="407"/>
      <c r="CK43" s="407"/>
      <c r="CL43" s="407"/>
      <c r="CM43" s="407"/>
      <c r="CN43" s="407"/>
      <c r="CO43" s="407"/>
      <c r="CP43" s="407"/>
      <c r="CQ43" s="407"/>
      <c r="CR43" s="407"/>
      <c r="CS43" s="407"/>
      <c r="CT43" s="407"/>
      <c r="CU43" s="407"/>
      <c r="CV43" s="407"/>
      <c r="CW43" s="407"/>
    </row>
    <row r="44" spans="1:101" s="402" customFormat="1">
      <c r="A44" s="406" t="s">
        <v>646</v>
      </c>
      <c r="B44" s="406" t="s">
        <v>386</v>
      </c>
      <c r="C44" s="398">
        <f>'Savings Analysis'!C18</f>
        <v>-274.74426147829428</v>
      </c>
      <c r="D44" s="399">
        <v>15</v>
      </c>
      <c r="E44" s="400">
        <v>0</v>
      </c>
      <c r="F44" s="410"/>
      <c r="G44" s="401" t="s">
        <v>383</v>
      </c>
      <c r="H44" s="400">
        <f>'Savings Analysis'!H18</f>
        <v>22.361695540843087</v>
      </c>
      <c r="I44" s="407"/>
      <c r="J44" s="407"/>
      <c r="K44" s="407"/>
      <c r="L44" s="407"/>
      <c r="M44" s="407"/>
      <c r="N44" s="407"/>
      <c r="O44" s="407"/>
      <c r="P44" s="407"/>
      <c r="Q44" s="407"/>
      <c r="R44" s="407"/>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7"/>
      <c r="AZ44" s="407"/>
      <c r="BA44" s="407"/>
      <c r="BB44" s="407"/>
      <c r="BC44" s="407"/>
      <c r="BD44" s="407"/>
      <c r="BE44" s="407"/>
      <c r="BF44" s="407"/>
      <c r="BG44" s="407"/>
      <c r="BH44" s="407"/>
      <c r="BI44" s="407"/>
      <c r="BJ44" s="407"/>
      <c r="BK44" s="407"/>
      <c r="BL44" s="407"/>
      <c r="BM44" s="407"/>
      <c r="BN44" s="407"/>
      <c r="BO44" s="407"/>
      <c r="BP44" s="407"/>
      <c r="BQ44" s="407"/>
      <c r="BR44" s="407"/>
      <c r="BS44" s="407"/>
      <c r="BT44" s="407"/>
      <c r="BU44" s="407"/>
      <c r="BV44" s="407"/>
      <c r="BW44" s="407"/>
      <c r="BX44" s="407"/>
      <c r="BY44" s="407"/>
      <c r="BZ44" s="407"/>
      <c r="CA44" s="407"/>
      <c r="CB44" s="407"/>
      <c r="CC44" s="407"/>
      <c r="CD44" s="407"/>
      <c r="CE44" s="407"/>
      <c r="CF44" s="407"/>
      <c r="CG44" s="407"/>
      <c r="CH44" s="407"/>
      <c r="CI44" s="407"/>
      <c r="CJ44" s="407"/>
      <c r="CK44" s="407"/>
      <c r="CL44" s="407"/>
      <c r="CM44" s="407"/>
      <c r="CN44" s="407"/>
      <c r="CO44" s="407"/>
      <c r="CP44" s="407"/>
      <c r="CQ44" s="407"/>
      <c r="CR44" s="407"/>
      <c r="CS44" s="407"/>
      <c r="CT44" s="407"/>
      <c r="CU44" s="407"/>
      <c r="CV44" s="407"/>
      <c r="CW44" s="407"/>
    </row>
    <row r="45" spans="1:101" s="402" customFormat="1">
      <c r="A45" s="406" t="s">
        <v>647</v>
      </c>
      <c r="B45" s="406" t="s">
        <v>386</v>
      </c>
      <c r="C45" s="398">
        <f>'Savings Analysis'!C19</f>
        <v>-389.66332889754005</v>
      </c>
      <c r="D45" s="399">
        <v>15</v>
      </c>
      <c r="E45" s="400">
        <v>0</v>
      </c>
      <c r="F45" s="410"/>
      <c r="G45" s="401" t="s">
        <v>383</v>
      </c>
      <c r="H45" s="400">
        <f>'Savings Analysis'!H19</f>
        <v>31.715067231446408</v>
      </c>
      <c r="I45" s="407"/>
      <c r="J45" s="407"/>
      <c r="K45" s="407"/>
      <c r="L45" s="407"/>
      <c r="M45" s="407"/>
      <c r="N45" s="407"/>
      <c r="O45" s="407"/>
      <c r="P45" s="407"/>
      <c r="Q45" s="407"/>
      <c r="R45" s="407"/>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7"/>
      <c r="AZ45" s="407"/>
      <c r="BA45" s="407"/>
      <c r="BB45" s="407"/>
      <c r="BC45" s="407"/>
      <c r="BD45" s="407"/>
      <c r="BE45" s="407"/>
      <c r="BF45" s="407"/>
      <c r="BG45" s="407"/>
      <c r="BH45" s="407"/>
      <c r="BI45" s="407"/>
      <c r="BJ45" s="407"/>
      <c r="BK45" s="407"/>
      <c r="BL45" s="407"/>
      <c r="BM45" s="407"/>
      <c r="BN45" s="407"/>
      <c r="BO45" s="407"/>
      <c r="BP45" s="407"/>
      <c r="BQ45" s="407"/>
      <c r="BR45" s="407"/>
      <c r="BS45" s="407"/>
      <c r="BT45" s="407"/>
      <c r="BU45" s="407"/>
      <c r="BV45" s="407"/>
      <c r="BW45" s="407"/>
      <c r="BX45" s="407"/>
      <c r="BY45" s="407"/>
      <c r="BZ45" s="407"/>
      <c r="CA45" s="407"/>
      <c r="CB45" s="407"/>
      <c r="CC45" s="407"/>
      <c r="CD45" s="407"/>
      <c r="CE45" s="407"/>
      <c r="CF45" s="407"/>
      <c r="CG45" s="407"/>
      <c r="CH45" s="407"/>
      <c r="CI45" s="407"/>
      <c r="CJ45" s="407"/>
      <c r="CK45" s="407"/>
      <c r="CL45" s="407"/>
      <c r="CM45" s="407"/>
      <c r="CN45" s="407"/>
      <c r="CO45" s="407"/>
      <c r="CP45" s="407"/>
      <c r="CQ45" s="407"/>
      <c r="CR45" s="407"/>
      <c r="CS45" s="407"/>
      <c r="CT45" s="407"/>
      <c r="CU45" s="407"/>
      <c r="CV45" s="407"/>
      <c r="CW45" s="407"/>
    </row>
    <row r="46" spans="1:101" s="402" customFormat="1">
      <c r="A46" s="408" t="s">
        <v>648</v>
      </c>
      <c r="B46" s="408" t="s">
        <v>386</v>
      </c>
      <c r="C46" s="398">
        <f>'Savings Analysis'!C20</f>
        <v>-605.2690744763288</v>
      </c>
      <c r="D46" s="399">
        <v>15</v>
      </c>
      <c r="E46" s="400">
        <v>0</v>
      </c>
      <c r="F46" s="410"/>
      <c r="G46" s="401" t="s">
        <v>383</v>
      </c>
      <c r="H46" s="400">
        <f>'Savings Analysis'!H20</f>
        <v>49.263422977068593</v>
      </c>
      <c r="I46" s="407"/>
      <c r="J46" s="407"/>
      <c r="K46" s="407"/>
      <c r="L46" s="407"/>
      <c r="M46" s="407"/>
      <c r="N46" s="407"/>
      <c r="O46" s="407"/>
      <c r="P46" s="407"/>
      <c r="Q46" s="407"/>
      <c r="R46" s="407"/>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7"/>
      <c r="AZ46" s="407"/>
      <c r="BA46" s="407"/>
      <c r="BB46" s="407"/>
      <c r="BC46" s="407"/>
      <c r="BD46" s="407"/>
      <c r="BE46" s="407"/>
      <c r="BF46" s="407"/>
      <c r="BG46" s="407"/>
      <c r="BH46" s="407"/>
      <c r="BI46" s="407"/>
      <c r="BJ46" s="407"/>
      <c r="BK46" s="407"/>
      <c r="BL46" s="407"/>
      <c r="BM46" s="407"/>
      <c r="BN46" s="407"/>
      <c r="BO46" s="407"/>
      <c r="BP46" s="407"/>
      <c r="BQ46" s="407"/>
      <c r="BR46" s="407"/>
      <c r="BS46" s="407"/>
      <c r="BT46" s="407"/>
      <c r="BU46" s="407"/>
      <c r="BV46" s="407"/>
      <c r="BW46" s="407"/>
      <c r="BX46" s="407"/>
      <c r="BY46" s="407"/>
      <c r="BZ46" s="407"/>
      <c r="CA46" s="407"/>
      <c r="CB46" s="407"/>
      <c r="CC46" s="407"/>
      <c r="CD46" s="407"/>
      <c r="CE46" s="407"/>
      <c r="CF46" s="407"/>
      <c r="CG46" s="407"/>
      <c r="CH46" s="407"/>
      <c r="CI46" s="407"/>
      <c r="CJ46" s="407"/>
      <c r="CK46" s="407"/>
      <c r="CL46" s="407"/>
      <c r="CM46" s="407"/>
      <c r="CN46" s="407"/>
      <c r="CO46" s="407"/>
      <c r="CP46" s="407"/>
      <c r="CQ46" s="407"/>
      <c r="CR46" s="407"/>
      <c r="CS46" s="407"/>
      <c r="CT46" s="407"/>
      <c r="CU46" s="407"/>
      <c r="CV46" s="407"/>
      <c r="CW46" s="407"/>
    </row>
    <row r="47" spans="1:101">
      <c r="A47" s="136"/>
      <c r="B47" s="137"/>
      <c r="C47" s="143"/>
      <c r="D47" s="139"/>
      <c r="E47" s="140"/>
      <c r="F47" s="145"/>
      <c r="G47" s="141"/>
      <c r="H47" s="140"/>
      <c r="I47" s="29"/>
      <c r="J47" s="29"/>
      <c r="K47" s="29"/>
      <c r="L47" s="29"/>
      <c r="M47" s="29"/>
      <c r="N47" s="29"/>
      <c r="O47" s="29"/>
      <c r="P47" s="29"/>
      <c r="Q47" s="29"/>
      <c r="R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row>
    <row r="48" spans="1:101">
      <c r="A48" s="136"/>
      <c r="B48" s="137"/>
      <c r="C48" s="143"/>
      <c r="D48" s="139"/>
      <c r="E48" s="140"/>
      <c r="F48" s="145"/>
      <c r="G48" s="141"/>
      <c r="H48" s="140"/>
      <c r="I48" s="29"/>
      <c r="J48" s="29"/>
      <c r="K48" s="29"/>
      <c r="L48" s="29"/>
      <c r="M48" s="29"/>
      <c r="N48" s="29"/>
      <c r="O48" s="29"/>
      <c r="P48" s="29"/>
      <c r="Q48" s="29"/>
      <c r="R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row>
    <row r="49" spans="1:101">
      <c r="A49" s="136"/>
      <c r="B49" s="137"/>
      <c r="C49" s="143"/>
      <c r="D49" s="139"/>
      <c r="E49" s="140"/>
      <c r="F49" s="145"/>
      <c r="G49" s="141"/>
      <c r="H49" s="140"/>
      <c r="I49" s="29"/>
      <c r="J49" s="29"/>
      <c r="K49" s="29"/>
      <c r="L49" s="29"/>
      <c r="M49" s="29"/>
      <c r="N49" s="29"/>
      <c r="O49" s="29"/>
      <c r="P49" s="29"/>
      <c r="Q49" s="29"/>
      <c r="R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row>
    <row r="50" spans="1:101">
      <c r="A50" s="136"/>
      <c r="B50" s="137"/>
      <c r="C50" s="143"/>
      <c r="D50" s="139"/>
      <c r="E50" s="140"/>
      <c r="F50" s="145"/>
      <c r="G50" s="141"/>
      <c r="H50" s="140"/>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row>
    <row r="51" spans="1:101">
      <c r="A51" s="136"/>
      <c r="B51" s="137"/>
      <c r="C51" s="143"/>
      <c r="D51" s="139"/>
      <c r="E51" s="140"/>
      <c r="F51" s="145"/>
      <c r="G51" s="141"/>
      <c r="H51" s="140"/>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row>
    <row r="52" spans="1:101">
      <c r="A52" s="136"/>
      <c r="B52" s="137"/>
      <c r="C52" s="143"/>
      <c r="D52" s="139"/>
      <c r="E52" s="140"/>
      <c r="F52" s="145"/>
      <c r="G52" s="141"/>
      <c r="H52" s="140"/>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row>
    <row r="53" spans="1:101">
      <c r="A53" s="136"/>
      <c r="B53" s="137"/>
      <c r="C53" s="143"/>
      <c r="D53" s="139"/>
      <c r="E53" s="140"/>
      <c r="F53" s="145"/>
      <c r="G53" s="141"/>
      <c r="H53" s="140"/>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row>
    <row r="54" spans="1:101">
      <c r="A54" s="136"/>
      <c r="B54" s="137"/>
      <c r="C54" s="143"/>
      <c r="D54" s="139"/>
      <c r="E54" s="140"/>
      <c r="F54" s="145"/>
      <c r="G54" s="141"/>
      <c r="H54" s="140"/>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row>
    <row r="55" spans="1:101">
      <c r="A55" s="136"/>
      <c r="B55" s="137"/>
      <c r="C55" s="143"/>
      <c r="D55" s="139"/>
      <c r="E55" s="140"/>
      <c r="F55" s="145"/>
      <c r="G55" s="141"/>
      <c r="H55" s="140"/>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row>
    <row r="56" spans="1:101">
      <c r="A56" s="136"/>
      <c r="B56" s="137"/>
      <c r="C56" s="143"/>
      <c r="D56" s="139"/>
      <c r="E56" s="140"/>
      <c r="F56" s="145"/>
      <c r="G56" s="141"/>
      <c r="H56" s="140"/>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row>
    <row r="57" spans="1:101">
      <c r="A57" s="136"/>
      <c r="B57" s="137"/>
      <c r="C57" s="143"/>
      <c r="D57" s="139"/>
      <c r="E57" s="140"/>
      <c r="F57" s="145"/>
      <c r="G57" s="141"/>
      <c r="H57" s="140"/>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row>
    <row r="58" spans="1:101">
      <c r="A58" s="136"/>
      <c r="B58" s="137"/>
      <c r="C58" s="143"/>
      <c r="D58" s="139"/>
      <c r="E58" s="140"/>
      <c r="F58" s="145"/>
      <c r="G58" s="141"/>
      <c r="H58" s="140"/>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row>
    <row r="59" spans="1:101">
      <c r="A59" s="136"/>
      <c r="B59" s="137"/>
      <c r="C59" s="143"/>
      <c r="D59" s="139"/>
      <c r="E59" s="140"/>
      <c r="F59" s="145"/>
      <c r="G59" s="141"/>
      <c r="H59" s="140"/>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row>
    <row r="60" spans="1:101">
      <c r="A60" s="136"/>
      <c r="B60" s="137"/>
      <c r="C60" s="143"/>
      <c r="D60" s="139"/>
      <c r="E60" s="140"/>
      <c r="F60" s="145"/>
      <c r="G60" s="141"/>
      <c r="H60" s="140"/>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row>
    <row r="61" spans="1:101">
      <c r="A61" s="136"/>
      <c r="B61" s="137"/>
      <c r="C61" s="143"/>
      <c r="D61" s="139"/>
      <c r="E61" s="140"/>
      <c r="F61" s="145"/>
      <c r="G61" s="141"/>
      <c r="H61" s="140"/>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row>
    <row r="62" spans="1:101">
      <c r="A62" s="136"/>
      <c r="B62" s="137"/>
      <c r="C62" s="143"/>
      <c r="D62" s="139"/>
      <c r="E62" s="140"/>
      <c r="F62" s="145"/>
      <c r="G62" s="141"/>
      <c r="H62" s="140"/>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row>
    <row r="63" spans="1:101">
      <c r="A63" s="136"/>
      <c r="B63" s="137"/>
      <c r="C63" s="143"/>
      <c r="D63" s="139"/>
      <c r="E63" s="140"/>
      <c r="F63" s="145"/>
      <c r="G63" s="141"/>
      <c r="H63" s="140"/>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row>
    <row r="64" spans="1:101">
      <c r="A64" s="136"/>
      <c r="B64" s="137"/>
      <c r="C64" s="143"/>
      <c r="D64" s="139"/>
      <c r="E64" s="140"/>
      <c r="F64" s="145"/>
      <c r="G64" s="141"/>
      <c r="H64" s="140"/>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row>
    <row r="65" spans="1:101">
      <c r="A65" s="136"/>
      <c r="B65" s="137"/>
      <c r="C65" s="143"/>
      <c r="D65" s="139"/>
      <c r="E65" s="140"/>
      <c r="F65" s="145"/>
      <c r="G65" s="141"/>
      <c r="H65" s="140"/>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row>
    <row r="66" spans="1:101">
      <c r="A66" s="136"/>
      <c r="B66" s="137"/>
      <c r="C66" s="143"/>
      <c r="D66" s="139"/>
      <c r="E66" s="140"/>
      <c r="F66" s="145"/>
      <c r="G66" s="141"/>
      <c r="H66" s="140"/>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row>
    <row r="67" spans="1:101">
      <c r="A67" s="146"/>
      <c r="B67" s="147"/>
      <c r="C67" s="148"/>
      <c r="D67" s="149"/>
      <c r="E67" s="140"/>
      <c r="F67" s="150"/>
      <c r="G67" s="141"/>
      <c r="H67" s="140"/>
      <c r="I67"/>
      <c r="J67"/>
      <c r="K67"/>
      <c r="L67"/>
      <c r="M67"/>
      <c r="N67"/>
      <c r="O67"/>
      <c r="P67"/>
      <c r="Q67"/>
      <c r="R67"/>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row>
    <row r="68" spans="1:101">
      <c r="A68" s="151"/>
      <c r="B68" s="151"/>
      <c r="C68" s="152"/>
      <c r="D68" s="153"/>
      <c r="E68" s="154"/>
      <c r="F68" s="155"/>
      <c r="G68" s="156"/>
      <c r="H68" s="157"/>
      <c r="I68"/>
      <c r="J68"/>
      <c r="K68"/>
      <c r="L68"/>
      <c r="M68"/>
      <c r="N68"/>
      <c r="O68"/>
      <c r="P68"/>
      <c r="Q68"/>
      <c r="R68"/>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row>
    <row r="69" spans="1:101">
      <c r="A69" s="151"/>
      <c r="B69" s="151"/>
      <c r="C69" s="152"/>
      <c r="D69" s="153"/>
      <c r="E69" s="154"/>
      <c r="F69" s="155"/>
      <c r="G69" s="156"/>
      <c r="H69" s="157"/>
      <c r="I69"/>
      <c r="J69"/>
      <c r="K69"/>
      <c r="L69"/>
      <c r="M69"/>
      <c r="N69"/>
      <c r="O69"/>
      <c r="P69"/>
      <c r="Q69"/>
      <c r="R6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row>
    <row r="70" spans="1:101">
      <c r="A70" s="151"/>
      <c r="B70" s="151"/>
      <c r="C70" s="152"/>
      <c r="D70" s="153"/>
      <c r="E70" s="154"/>
      <c r="F70" s="155"/>
      <c r="G70" s="156"/>
      <c r="H70" s="157"/>
      <c r="I70"/>
      <c r="J70"/>
      <c r="K70"/>
      <c r="L70"/>
      <c r="M70"/>
      <c r="N70"/>
      <c r="O70"/>
      <c r="P70"/>
      <c r="Q70"/>
      <c r="R70"/>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row>
    <row r="71" spans="1:101">
      <c r="A71" s="151"/>
      <c r="B71" s="151"/>
      <c r="C71" s="152"/>
      <c r="D71" s="153"/>
      <c r="E71" s="154"/>
      <c r="F71" s="155"/>
      <c r="G71" s="156"/>
      <c r="H71" s="157"/>
      <c r="I71"/>
      <c r="J71"/>
      <c r="K71"/>
      <c r="L71"/>
      <c r="M71"/>
      <c r="N71"/>
      <c r="O71"/>
      <c r="P71"/>
      <c r="Q71"/>
      <c r="R71"/>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row>
    <row r="72" spans="1:101">
      <c r="A72" s="151"/>
      <c r="B72" s="151"/>
      <c r="C72" s="152"/>
      <c r="D72" s="153"/>
      <c r="E72" s="154"/>
      <c r="F72" s="155"/>
      <c r="G72" s="156"/>
      <c r="H72" s="157"/>
      <c r="I72"/>
      <c r="J72"/>
      <c r="K72"/>
      <c r="L72"/>
      <c r="M72"/>
      <c r="N72"/>
      <c r="O72"/>
      <c r="P72"/>
      <c r="Q72"/>
      <c r="R72"/>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row>
    <row r="73" spans="1:101">
      <c r="A73" s="151"/>
      <c r="B73" s="151"/>
      <c r="C73" s="152"/>
      <c r="D73" s="153"/>
      <c r="E73" s="154"/>
      <c r="F73" s="155"/>
      <c r="G73" s="156"/>
      <c r="H73" s="157"/>
      <c r="I73"/>
      <c r="J73"/>
      <c r="K73"/>
      <c r="L73"/>
      <c r="M73"/>
      <c r="N73"/>
      <c r="O73"/>
      <c r="P73"/>
      <c r="Q73"/>
      <c r="R73"/>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row>
    <row r="74" spans="1:101">
      <c r="A74" s="151"/>
      <c r="B74" s="151"/>
      <c r="C74" s="152"/>
      <c r="D74" s="153"/>
      <c r="E74" s="154"/>
      <c r="F74" s="155"/>
      <c r="G74" s="156"/>
      <c r="H74" s="157"/>
      <c r="I74"/>
      <c r="J74"/>
      <c r="K74"/>
      <c r="L74"/>
      <c r="M74"/>
      <c r="N74"/>
      <c r="O74"/>
      <c r="P74"/>
      <c r="Q74"/>
      <c r="R74"/>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row>
    <row r="75" spans="1:101">
      <c r="A75" s="151"/>
      <c r="B75" s="151"/>
      <c r="C75" s="152"/>
      <c r="D75" s="153"/>
      <c r="E75" s="154"/>
      <c r="F75" s="155"/>
      <c r="G75" s="156"/>
      <c r="H75" s="157"/>
      <c r="I75"/>
      <c r="J75"/>
      <c r="K75"/>
      <c r="L75"/>
      <c r="M75"/>
      <c r="N75"/>
      <c r="O75"/>
      <c r="P75"/>
      <c r="Q75"/>
      <c r="R75"/>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row>
    <row r="76" spans="1:101">
      <c r="A76" s="151"/>
      <c r="B76" s="151"/>
      <c r="C76" s="152"/>
      <c r="D76" s="153"/>
      <c r="E76" s="154"/>
      <c r="F76" s="155"/>
      <c r="G76" s="156"/>
      <c r="H76" s="157"/>
      <c r="I76"/>
      <c r="J76"/>
      <c r="K76"/>
      <c r="L76"/>
      <c r="M76"/>
      <c r="N76"/>
      <c r="O76"/>
      <c r="P76"/>
      <c r="Q76"/>
      <c r="R76"/>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row>
    <row r="77" spans="1:101">
      <c r="A77" s="158"/>
      <c r="B77" s="151"/>
      <c r="C77" s="152"/>
      <c r="D77" s="153"/>
      <c r="E77" s="154"/>
      <c r="F77" s="155"/>
      <c r="G77" s="156"/>
      <c r="H77" s="157"/>
      <c r="I77"/>
      <c r="J77"/>
      <c r="K77"/>
      <c r="L77"/>
      <c r="M77"/>
      <c r="N77"/>
      <c r="O77"/>
      <c r="P77"/>
      <c r="Q77"/>
      <c r="R77"/>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row>
    <row r="78" spans="1:101">
      <c r="A78" s="158"/>
      <c r="B78" s="151"/>
      <c r="C78" s="152"/>
      <c r="D78" s="153"/>
      <c r="E78" s="154"/>
      <c r="F78" s="155"/>
      <c r="G78" s="156"/>
      <c r="H78" s="157"/>
      <c r="I78"/>
      <c r="J78"/>
      <c r="K78"/>
      <c r="L78"/>
      <c r="M78"/>
      <c r="N78"/>
      <c r="O78"/>
      <c r="P78"/>
      <c r="Q78"/>
      <c r="R78"/>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row>
    <row r="79" spans="1:101">
      <c r="A79" s="158"/>
      <c r="B79" s="151"/>
      <c r="C79" s="152"/>
      <c r="D79" s="153"/>
      <c r="E79" s="154"/>
      <c r="F79" s="155"/>
      <c r="G79" s="156"/>
      <c r="H79" s="157"/>
      <c r="I79"/>
      <c r="J79"/>
      <c r="K79"/>
      <c r="L79"/>
      <c r="M79"/>
      <c r="N79"/>
      <c r="O79"/>
      <c r="P79"/>
      <c r="Q79"/>
      <c r="R7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row>
    <row r="80" spans="1:101">
      <c r="A80" s="158"/>
      <c r="B80" s="151"/>
      <c r="C80" s="152"/>
      <c r="D80" s="153"/>
      <c r="E80" s="154"/>
      <c r="F80" s="155"/>
      <c r="G80" s="156"/>
      <c r="H80" s="157"/>
      <c r="I80"/>
      <c r="J80"/>
      <c r="K80"/>
      <c r="L80"/>
      <c r="M80"/>
      <c r="N80"/>
      <c r="O80"/>
      <c r="P80"/>
      <c r="Q80"/>
      <c r="R80"/>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row>
    <row r="81" spans="1:101">
      <c r="A81" s="158"/>
      <c r="B81" s="151"/>
      <c r="C81" s="152"/>
      <c r="D81" s="153"/>
      <c r="E81" s="154"/>
      <c r="F81" s="155"/>
      <c r="G81" s="156"/>
      <c r="H81" s="157"/>
      <c r="I81"/>
      <c r="J81"/>
      <c r="K81"/>
      <c r="L81"/>
      <c r="M81"/>
      <c r="N81"/>
      <c r="O81"/>
      <c r="P81"/>
      <c r="Q81"/>
      <c r="R81"/>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row>
    <row r="82" spans="1:101">
      <c r="A82" s="158"/>
      <c r="B82" s="151"/>
      <c r="C82" s="152"/>
      <c r="D82" s="153"/>
      <c r="E82" s="154"/>
      <c r="F82" s="155"/>
      <c r="G82" s="156"/>
      <c r="H82" s="157"/>
      <c r="I82"/>
      <c r="J82"/>
      <c r="K82"/>
      <c r="L82"/>
      <c r="M82"/>
      <c r="N82"/>
      <c r="O82"/>
      <c r="P82"/>
      <c r="Q82"/>
      <c r="R82"/>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row>
    <row r="83" spans="1:101">
      <c r="A83" s="158"/>
      <c r="B83" s="151"/>
      <c r="C83" s="152"/>
      <c r="D83" s="153"/>
      <c r="E83" s="154"/>
      <c r="F83" s="155"/>
      <c r="G83" s="156"/>
      <c r="H83" s="157"/>
      <c r="I83"/>
      <c r="J83"/>
      <c r="K83"/>
      <c r="L83"/>
      <c r="M83"/>
      <c r="N83"/>
      <c r="O83"/>
      <c r="P83"/>
      <c r="Q83"/>
      <c r="R83"/>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row>
    <row r="84" spans="1:101">
      <c r="A84" s="158"/>
      <c r="B84" s="151"/>
      <c r="C84" s="152"/>
      <c r="D84" s="153"/>
      <c r="E84" s="154"/>
      <c r="F84" s="155"/>
      <c r="G84" s="156"/>
      <c r="H84" s="157"/>
      <c r="I84"/>
      <c r="J84"/>
      <c r="K84"/>
      <c r="L84"/>
      <c r="M84"/>
      <c r="N84"/>
      <c r="O84"/>
      <c r="P84"/>
      <c r="Q84"/>
      <c r="R84"/>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row>
    <row r="85" spans="1:101">
      <c r="A85" s="158"/>
      <c r="B85" s="151"/>
      <c r="C85" s="152"/>
      <c r="D85" s="153"/>
      <c r="E85" s="154"/>
      <c r="F85" s="155"/>
      <c r="G85" s="156"/>
      <c r="H85" s="157"/>
      <c r="I85"/>
      <c r="J85"/>
      <c r="K85"/>
      <c r="L85"/>
      <c r="M85"/>
      <c r="N85"/>
      <c r="O85"/>
      <c r="P85"/>
      <c r="Q85"/>
      <c r="R85"/>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row>
    <row r="86" spans="1:101">
      <c r="A86" s="158"/>
      <c r="B86" s="151"/>
      <c r="C86" s="152"/>
      <c r="D86" s="153"/>
      <c r="E86" s="154"/>
      <c r="F86" s="159"/>
      <c r="G86" s="156"/>
      <c r="H86" s="157"/>
      <c r="I86"/>
      <c r="J86"/>
      <c r="K86"/>
      <c r="L86"/>
      <c r="M86"/>
      <c r="N86"/>
      <c r="O86"/>
      <c r="P86"/>
      <c r="Q86"/>
      <c r="R86"/>
    </row>
    <row r="87" spans="1:101">
      <c r="A87" s="158"/>
      <c r="B87" s="151"/>
      <c r="C87" s="152"/>
      <c r="D87" s="153"/>
      <c r="E87" s="154"/>
      <c r="F87" s="159"/>
      <c r="G87" s="156"/>
      <c r="H87" s="157"/>
      <c r="I87"/>
      <c r="J87"/>
      <c r="K87"/>
      <c r="L87"/>
      <c r="M87"/>
      <c r="N87"/>
      <c r="O87"/>
      <c r="P87"/>
      <c r="Q87"/>
      <c r="R87"/>
    </row>
    <row r="88" spans="1:101">
      <c r="A88" s="158"/>
      <c r="B88" s="151"/>
      <c r="C88" s="152"/>
      <c r="D88" s="153"/>
      <c r="E88" s="154"/>
      <c r="F88" s="159"/>
      <c r="G88" s="156"/>
      <c r="H88" s="157"/>
      <c r="I88"/>
      <c r="J88"/>
      <c r="K88"/>
      <c r="L88"/>
      <c r="M88"/>
      <c r="N88"/>
      <c r="O88"/>
      <c r="P88"/>
      <c r="Q88"/>
      <c r="R88"/>
    </row>
    <row r="89" spans="1:101">
      <c r="A89" s="158"/>
      <c r="B89" s="151"/>
      <c r="C89" s="152"/>
      <c r="D89" s="153"/>
      <c r="E89" s="154"/>
      <c r="F89" s="159"/>
      <c r="G89" s="156"/>
      <c r="H89" s="157"/>
      <c r="I89"/>
      <c r="J89"/>
      <c r="K89"/>
      <c r="L89"/>
      <c r="M89"/>
      <c r="N89"/>
      <c r="O89"/>
      <c r="P89"/>
      <c r="Q89"/>
      <c r="R89"/>
    </row>
    <row r="90" spans="1:101">
      <c r="A90" s="158"/>
      <c r="B90" s="151"/>
      <c r="C90" s="152"/>
      <c r="D90" s="153"/>
      <c r="E90" s="154"/>
      <c r="F90" s="159"/>
      <c r="G90" s="156"/>
      <c r="H90" s="157"/>
      <c r="I90"/>
      <c r="J90"/>
      <c r="K90"/>
      <c r="L90"/>
      <c r="M90"/>
      <c r="N90"/>
      <c r="O90"/>
      <c r="P90"/>
      <c r="Q90"/>
      <c r="R90"/>
    </row>
    <row r="91" spans="1:101">
      <c r="A91" s="158"/>
      <c r="B91" s="151"/>
      <c r="C91" s="152"/>
      <c r="D91" s="153"/>
      <c r="E91" s="154"/>
      <c r="F91" s="159"/>
      <c r="G91" s="156"/>
      <c r="H91" s="157"/>
      <c r="I91"/>
      <c r="J91"/>
      <c r="K91"/>
      <c r="L91"/>
      <c r="M91"/>
      <c r="N91"/>
      <c r="O91"/>
      <c r="P91"/>
      <c r="Q91"/>
      <c r="R91"/>
    </row>
    <row r="92" spans="1:101">
      <c r="A92" s="158"/>
      <c r="B92" s="151"/>
      <c r="C92" s="152"/>
      <c r="D92" s="153"/>
      <c r="E92" s="154"/>
      <c r="F92" s="159"/>
      <c r="G92" s="156"/>
      <c r="H92" s="157"/>
      <c r="I92"/>
      <c r="J92"/>
      <c r="K92"/>
      <c r="L92"/>
      <c r="M92"/>
      <c r="N92"/>
      <c r="O92"/>
      <c r="P92"/>
      <c r="Q92"/>
      <c r="R92"/>
    </row>
    <row r="93" spans="1:101">
      <c r="A93" s="158"/>
      <c r="B93" s="151"/>
      <c r="C93" s="152"/>
      <c r="D93" s="153"/>
      <c r="E93" s="154"/>
      <c r="F93" s="159"/>
      <c r="G93" s="156"/>
      <c r="H93" s="157"/>
      <c r="I93"/>
      <c r="J93"/>
      <c r="K93"/>
      <c r="L93"/>
      <c r="M93"/>
      <c r="N93"/>
      <c r="O93"/>
      <c r="P93"/>
      <c r="Q93"/>
      <c r="R93"/>
    </row>
    <row r="94" spans="1:101">
      <c r="A94" s="158"/>
      <c r="B94" s="151"/>
      <c r="C94" s="152"/>
      <c r="D94" s="153"/>
      <c r="E94" s="154"/>
      <c r="F94" s="159"/>
      <c r="G94" s="156"/>
      <c r="H94" s="157"/>
      <c r="I94"/>
      <c r="J94"/>
      <c r="K94"/>
      <c r="L94"/>
      <c r="M94"/>
      <c r="N94"/>
      <c r="O94"/>
      <c r="P94"/>
      <c r="Q94"/>
      <c r="R94"/>
    </row>
    <row r="95" spans="1:101">
      <c r="A95" s="158"/>
      <c r="B95" s="151"/>
      <c r="C95" s="152"/>
      <c r="D95" s="153"/>
      <c r="E95" s="154"/>
      <c r="F95" s="159"/>
      <c r="G95" s="156"/>
      <c r="H95" s="157"/>
      <c r="I95"/>
      <c r="J95"/>
      <c r="K95"/>
      <c r="L95"/>
      <c r="M95"/>
      <c r="N95"/>
      <c r="O95"/>
      <c r="P95"/>
      <c r="Q95"/>
      <c r="R95"/>
    </row>
    <row r="96" spans="1:101">
      <c r="A96" s="158"/>
      <c r="B96" s="151"/>
      <c r="C96" s="152"/>
      <c r="D96" s="153"/>
      <c r="E96" s="154"/>
      <c r="F96" s="159"/>
      <c r="G96" s="156"/>
      <c r="H96" s="157"/>
      <c r="I96"/>
      <c r="J96"/>
      <c r="K96"/>
      <c r="L96"/>
      <c r="M96"/>
      <c r="N96"/>
      <c r="O96"/>
      <c r="P96"/>
      <c r="Q96"/>
      <c r="R96"/>
    </row>
    <row r="97" spans="1:18">
      <c r="A97" s="158"/>
      <c r="B97" s="151"/>
      <c r="C97" s="152"/>
      <c r="D97" s="153"/>
      <c r="E97" s="154"/>
      <c r="F97" s="159"/>
      <c r="G97" s="156"/>
      <c r="H97" s="157"/>
      <c r="I97"/>
      <c r="J97"/>
      <c r="K97"/>
      <c r="L97"/>
      <c r="M97"/>
      <c r="N97"/>
      <c r="O97"/>
      <c r="P97"/>
      <c r="Q97"/>
      <c r="R97"/>
    </row>
    <row r="98" spans="1:18">
      <c r="A98" s="158"/>
      <c r="B98" s="151"/>
      <c r="C98" s="152"/>
      <c r="D98" s="153"/>
      <c r="E98" s="154"/>
      <c r="F98" s="159"/>
      <c r="G98" s="156"/>
      <c r="H98" s="157"/>
      <c r="I98"/>
      <c r="J98"/>
      <c r="K98"/>
      <c r="L98"/>
      <c r="M98"/>
      <c r="N98"/>
      <c r="O98"/>
      <c r="P98"/>
      <c r="Q98"/>
      <c r="R98"/>
    </row>
    <row r="99" spans="1:18">
      <c r="A99" s="158"/>
      <c r="B99" s="151"/>
      <c r="C99" s="152"/>
      <c r="D99" s="153"/>
      <c r="E99" s="154"/>
      <c r="F99" s="159"/>
      <c r="G99" s="156"/>
      <c r="H99" s="157"/>
      <c r="I99"/>
      <c r="J99"/>
      <c r="K99"/>
      <c r="L99"/>
      <c r="M99"/>
      <c r="N99"/>
      <c r="O99"/>
      <c r="P99"/>
      <c r="Q99"/>
      <c r="R99"/>
    </row>
    <row r="100" spans="1:18">
      <c r="A100" s="158"/>
      <c r="B100" s="151"/>
      <c r="C100" s="152"/>
      <c r="D100" s="153"/>
      <c r="E100" s="154"/>
      <c r="F100" s="159"/>
      <c r="G100" s="156"/>
      <c r="H100" s="157"/>
      <c r="I100"/>
      <c r="J100"/>
      <c r="K100"/>
      <c r="L100"/>
      <c r="M100"/>
      <c r="N100"/>
      <c r="O100"/>
      <c r="P100"/>
      <c r="Q100"/>
      <c r="R100"/>
    </row>
    <row r="101" spans="1:18">
      <c r="A101" s="158"/>
      <c r="B101" s="151"/>
      <c r="C101" s="152"/>
      <c r="D101" s="153"/>
      <c r="E101" s="154"/>
      <c r="F101" s="159"/>
      <c r="G101" s="156"/>
      <c r="H101" s="157"/>
      <c r="I101"/>
      <c r="J101"/>
      <c r="K101"/>
      <c r="L101"/>
      <c r="M101"/>
      <c r="N101"/>
      <c r="O101"/>
      <c r="P101"/>
      <c r="Q101"/>
      <c r="R101"/>
    </row>
    <row r="102" spans="1:18">
      <c r="A102" s="158"/>
      <c r="B102" s="151"/>
      <c r="C102" s="152"/>
      <c r="D102" s="153"/>
      <c r="E102" s="154"/>
      <c r="F102" s="159"/>
      <c r="G102" s="156"/>
      <c r="H102" s="157"/>
      <c r="I102"/>
      <c r="J102"/>
      <c r="K102"/>
      <c r="L102"/>
      <c r="M102"/>
      <c r="N102"/>
      <c r="O102"/>
      <c r="P102"/>
      <c r="Q102"/>
      <c r="R102"/>
    </row>
    <row r="103" spans="1:18">
      <c r="A103" s="158"/>
      <c r="B103" s="151"/>
      <c r="C103" s="152"/>
      <c r="D103" s="153"/>
      <c r="E103" s="154"/>
      <c r="F103" s="159"/>
      <c r="G103" s="156"/>
      <c r="H103" s="157"/>
      <c r="I103"/>
      <c r="J103"/>
      <c r="K103"/>
      <c r="L103"/>
      <c r="M103"/>
      <c r="N103"/>
      <c r="O103"/>
      <c r="P103"/>
      <c r="Q103"/>
      <c r="R103"/>
    </row>
    <row r="104" spans="1:18">
      <c r="A104" s="158"/>
      <c r="B104" s="151"/>
      <c r="C104" s="152"/>
      <c r="D104" s="153"/>
      <c r="E104" s="154"/>
      <c r="F104" s="159"/>
      <c r="G104" s="156"/>
      <c r="H104" s="157"/>
      <c r="I104"/>
      <c r="J104"/>
      <c r="K104"/>
      <c r="L104"/>
      <c r="M104"/>
      <c r="N104"/>
      <c r="O104"/>
      <c r="P104"/>
      <c r="Q104"/>
      <c r="R104"/>
    </row>
    <row r="105" spans="1:18">
      <c r="A105" s="158"/>
      <c r="B105" s="151"/>
      <c r="C105" s="152"/>
      <c r="D105" s="153"/>
      <c r="E105" s="154"/>
      <c r="F105" s="159"/>
      <c r="G105" s="156"/>
      <c r="H105" s="157"/>
      <c r="I105"/>
      <c r="J105"/>
      <c r="K105"/>
      <c r="L105"/>
      <c r="M105"/>
      <c r="N105"/>
      <c r="O105"/>
      <c r="P105"/>
      <c r="Q105"/>
      <c r="R105"/>
    </row>
    <row r="106" spans="1:18">
      <c r="A106" s="158"/>
      <c r="B106" s="151"/>
      <c r="C106" s="152"/>
      <c r="D106" s="153"/>
      <c r="E106" s="154"/>
      <c r="F106" s="159"/>
      <c r="G106" s="156"/>
      <c r="H106" s="157"/>
      <c r="I106"/>
      <c r="J106"/>
      <c r="K106"/>
      <c r="L106"/>
      <c r="M106"/>
      <c r="N106"/>
      <c r="O106"/>
      <c r="P106"/>
      <c r="Q106"/>
      <c r="R106"/>
    </row>
    <row r="107" spans="1:18">
      <c r="A107" s="158"/>
      <c r="B107" s="151"/>
      <c r="C107" s="152"/>
      <c r="D107" s="153"/>
      <c r="E107" s="154"/>
      <c r="F107" s="159"/>
      <c r="G107" s="156"/>
      <c r="H107" s="157"/>
      <c r="I107"/>
      <c r="J107"/>
      <c r="K107"/>
      <c r="L107"/>
      <c r="M107"/>
      <c r="N107"/>
      <c r="O107"/>
      <c r="P107"/>
      <c r="Q107"/>
      <c r="R107"/>
    </row>
    <row r="108" spans="1:18">
      <c r="A108" s="158"/>
      <c r="B108" s="151"/>
      <c r="C108" s="152"/>
      <c r="D108" s="153"/>
      <c r="E108" s="154"/>
      <c r="F108" s="159"/>
      <c r="G108" s="156"/>
      <c r="H108" s="157"/>
      <c r="I108"/>
      <c r="J108"/>
      <c r="K108"/>
      <c r="L108"/>
      <c r="M108"/>
      <c r="N108"/>
      <c r="O108"/>
      <c r="P108"/>
      <c r="Q108"/>
      <c r="R108"/>
    </row>
    <row r="109" spans="1:18">
      <c r="A109" s="158"/>
      <c r="B109" s="151"/>
      <c r="C109" s="152"/>
      <c r="D109" s="153"/>
      <c r="E109" s="154"/>
      <c r="F109" s="159"/>
      <c r="G109" s="156"/>
      <c r="H109" s="157"/>
      <c r="I109"/>
      <c r="J109"/>
      <c r="K109"/>
      <c r="L109"/>
      <c r="M109"/>
      <c r="N109"/>
      <c r="O109"/>
      <c r="P109"/>
      <c r="Q109"/>
      <c r="R109"/>
    </row>
    <row r="110" spans="1:18">
      <c r="A110" s="158"/>
      <c r="B110" s="151"/>
      <c r="C110" s="152"/>
      <c r="D110" s="153"/>
      <c r="E110" s="154"/>
      <c r="F110" s="159"/>
      <c r="G110" s="156"/>
      <c r="H110" s="157"/>
      <c r="I110"/>
      <c r="J110"/>
      <c r="K110"/>
      <c r="L110"/>
      <c r="M110"/>
      <c r="N110"/>
      <c r="O110"/>
      <c r="P110"/>
      <c r="Q110"/>
      <c r="R110"/>
    </row>
    <row r="111" spans="1:18">
      <c r="A111" s="158"/>
      <c r="B111" s="151"/>
      <c r="C111" s="152"/>
      <c r="D111" s="153"/>
      <c r="E111" s="154"/>
      <c r="F111" s="159"/>
      <c r="G111" s="156"/>
      <c r="H111" s="157"/>
      <c r="I111"/>
      <c r="J111"/>
      <c r="K111"/>
      <c r="L111"/>
      <c r="M111"/>
      <c r="N111"/>
      <c r="O111"/>
      <c r="P111"/>
      <c r="Q111"/>
      <c r="R111"/>
    </row>
    <row r="112" spans="1:18">
      <c r="A112" s="158"/>
      <c r="B112" s="151"/>
      <c r="C112" s="152"/>
      <c r="D112" s="153"/>
      <c r="E112" s="154"/>
      <c r="F112" s="159"/>
      <c r="G112" s="156"/>
      <c r="H112" s="157"/>
      <c r="I112"/>
      <c r="J112"/>
      <c r="K112"/>
      <c r="L112"/>
      <c r="M112"/>
      <c r="N112"/>
      <c r="O112"/>
      <c r="P112"/>
      <c r="Q112"/>
      <c r="R112"/>
    </row>
    <row r="113" spans="1:18">
      <c r="A113" s="158"/>
      <c r="B113" s="151"/>
      <c r="C113" s="152"/>
      <c r="D113" s="153"/>
      <c r="E113" s="154"/>
      <c r="F113" s="159"/>
      <c r="G113" s="156"/>
      <c r="H113" s="157"/>
      <c r="I113"/>
      <c r="J113"/>
      <c r="K113"/>
      <c r="L113"/>
      <c r="M113"/>
      <c r="N113"/>
      <c r="O113"/>
      <c r="P113"/>
      <c r="Q113"/>
      <c r="R113"/>
    </row>
    <row r="114" spans="1:18">
      <c r="A114" s="158"/>
      <c r="B114" s="151"/>
      <c r="C114" s="152"/>
      <c r="D114" s="153"/>
      <c r="E114" s="154"/>
      <c r="F114" s="159"/>
      <c r="G114" s="156"/>
      <c r="H114" s="157"/>
      <c r="I114"/>
      <c r="J114"/>
      <c r="K114"/>
      <c r="L114"/>
      <c r="M114"/>
      <c r="N114"/>
      <c r="O114"/>
      <c r="P114"/>
      <c r="Q114"/>
      <c r="R114"/>
    </row>
    <row r="115" spans="1:18">
      <c r="A115" s="158"/>
      <c r="B115" s="151"/>
      <c r="C115" s="152"/>
      <c r="D115" s="153"/>
      <c r="E115" s="154"/>
      <c r="F115" s="159"/>
      <c r="G115" s="156"/>
      <c r="H115" s="157"/>
      <c r="I115"/>
      <c r="J115"/>
      <c r="K115"/>
      <c r="L115"/>
      <c r="M115"/>
      <c r="N115"/>
      <c r="O115"/>
      <c r="P115"/>
      <c r="Q115"/>
      <c r="R115"/>
    </row>
    <row r="116" spans="1:18">
      <c r="A116" s="158"/>
      <c r="B116" s="151"/>
      <c r="C116" s="152"/>
      <c r="D116" s="153"/>
      <c r="E116" s="154"/>
      <c r="F116" s="159"/>
      <c r="G116" s="156"/>
      <c r="H116" s="157"/>
      <c r="I116"/>
      <c r="J116"/>
      <c r="K116"/>
      <c r="L116"/>
      <c r="M116"/>
      <c r="N116"/>
      <c r="O116"/>
      <c r="P116"/>
      <c r="Q116"/>
      <c r="R116"/>
    </row>
    <row r="117" spans="1:18">
      <c r="A117" s="158"/>
      <c r="B117" s="151"/>
      <c r="C117" s="152"/>
      <c r="D117" s="153"/>
      <c r="E117" s="154"/>
      <c r="F117" s="159"/>
      <c r="G117" s="156"/>
      <c r="H117" s="157"/>
      <c r="I117"/>
      <c r="J117"/>
      <c r="K117"/>
      <c r="L117"/>
      <c r="M117"/>
      <c r="N117"/>
      <c r="O117"/>
      <c r="P117"/>
      <c r="Q117"/>
      <c r="R117"/>
    </row>
    <row r="118" spans="1:18">
      <c r="A118" s="158"/>
      <c r="B118" s="151"/>
      <c r="C118" s="152"/>
      <c r="D118" s="153"/>
      <c r="E118" s="154"/>
      <c r="F118" s="159"/>
      <c r="G118" s="156"/>
      <c r="H118" s="157"/>
      <c r="I118"/>
      <c r="J118"/>
      <c r="K118"/>
      <c r="L118"/>
      <c r="M118"/>
      <c r="N118"/>
      <c r="O118"/>
      <c r="P118"/>
      <c r="Q118"/>
      <c r="R118"/>
    </row>
    <row r="119" spans="1:18">
      <c r="A119" s="158"/>
      <c r="B119" s="151"/>
      <c r="C119" s="152"/>
      <c r="D119" s="153"/>
      <c r="E119" s="154"/>
      <c r="F119" s="159"/>
      <c r="G119" s="156"/>
      <c r="H119" s="157"/>
      <c r="I119"/>
      <c r="J119"/>
      <c r="K119"/>
      <c r="L119"/>
      <c r="M119"/>
      <c r="N119"/>
      <c r="O119"/>
      <c r="P119"/>
      <c r="Q119"/>
      <c r="R119"/>
    </row>
    <row r="120" spans="1:18">
      <c r="A120" s="158"/>
      <c r="B120" s="151"/>
      <c r="C120" s="152"/>
      <c r="D120" s="153"/>
      <c r="E120" s="154"/>
      <c r="F120" s="159"/>
      <c r="G120" s="156"/>
      <c r="H120" s="157"/>
      <c r="I120"/>
      <c r="J120"/>
      <c r="K120"/>
      <c r="L120"/>
      <c r="M120"/>
      <c r="N120"/>
      <c r="O120"/>
      <c r="P120"/>
      <c r="Q120"/>
      <c r="R120"/>
    </row>
    <row r="121" spans="1:18">
      <c r="A121" s="158"/>
      <c r="B121" s="151"/>
      <c r="C121" s="152"/>
      <c r="D121" s="153"/>
      <c r="E121" s="154"/>
      <c r="F121" s="159"/>
      <c r="G121" s="156"/>
      <c r="H121" s="157"/>
      <c r="I121"/>
      <c r="J121"/>
      <c r="K121"/>
      <c r="L121"/>
      <c r="M121"/>
      <c r="N121"/>
      <c r="O121"/>
      <c r="P121"/>
      <c r="Q121"/>
      <c r="R121"/>
    </row>
    <row r="122" spans="1:18">
      <c r="A122" s="158"/>
      <c r="B122" s="151"/>
      <c r="C122" s="152"/>
      <c r="D122" s="153"/>
      <c r="E122" s="154"/>
      <c r="F122" s="159"/>
      <c r="G122" s="156"/>
      <c r="H122" s="157"/>
      <c r="I122"/>
      <c r="J122"/>
      <c r="K122"/>
      <c r="L122"/>
      <c r="M122"/>
      <c r="N122"/>
      <c r="O122"/>
      <c r="P122"/>
      <c r="Q122"/>
      <c r="R122"/>
    </row>
    <row r="123" spans="1:18">
      <c r="A123" s="158"/>
      <c r="B123" s="151"/>
      <c r="C123" s="152"/>
      <c r="D123" s="153"/>
      <c r="E123" s="154"/>
      <c r="F123" s="159"/>
      <c r="G123" s="156"/>
      <c r="H123" s="157"/>
      <c r="I123"/>
      <c r="J123"/>
      <c r="K123"/>
      <c r="L123"/>
      <c r="M123"/>
      <c r="N123"/>
      <c r="O123"/>
      <c r="P123"/>
      <c r="Q123"/>
      <c r="R123"/>
    </row>
    <row r="124" spans="1:18">
      <c r="A124" s="160"/>
      <c r="B124" s="151"/>
      <c r="C124" s="159"/>
      <c r="D124" s="153"/>
      <c r="E124" s="154"/>
      <c r="F124" s="159"/>
      <c r="G124" s="156"/>
      <c r="H124" s="157"/>
      <c r="I124"/>
      <c r="J124"/>
      <c r="K124"/>
      <c r="L124"/>
      <c r="M124"/>
      <c r="N124"/>
      <c r="O124"/>
      <c r="P124"/>
      <c r="Q124"/>
      <c r="R124"/>
    </row>
    <row r="125" spans="1:18">
      <c r="A125" s="259"/>
      <c r="B125" s="137"/>
      <c r="C125" s="138"/>
      <c r="D125" s="139"/>
      <c r="E125" s="140"/>
      <c r="F125" s="139"/>
      <c r="G125" s="141"/>
      <c r="H125" s="380"/>
      <c r="I125"/>
      <c r="J125"/>
      <c r="K125"/>
      <c r="L125"/>
      <c r="M125"/>
      <c r="N125"/>
      <c r="O125"/>
      <c r="P125"/>
      <c r="Q125"/>
      <c r="R125"/>
    </row>
    <row r="126" spans="1:18">
      <c r="A126" s="267"/>
      <c r="B126" s="137"/>
      <c r="C126" s="138"/>
      <c r="D126" s="139"/>
      <c r="E126" s="140"/>
      <c r="F126" s="139"/>
      <c r="G126" s="141"/>
      <c r="H126" s="380"/>
      <c r="I126"/>
      <c r="J126"/>
      <c r="K126"/>
      <c r="L126"/>
      <c r="M126"/>
      <c r="N126"/>
      <c r="O126"/>
      <c r="P126"/>
      <c r="Q126"/>
      <c r="R126"/>
    </row>
    <row r="127" spans="1:18">
      <c r="A127" s="267"/>
      <c r="B127" s="137"/>
      <c r="C127" s="138"/>
      <c r="D127" s="139"/>
      <c r="E127" s="140"/>
      <c r="F127" s="139"/>
      <c r="G127" s="141"/>
      <c r="H127" s="380"/>
      <c r="I127"/>
      <c r="J127"/>
      <c r="K127"/>
      <c r="L127"/>
      <c r="M127"/>
      <c r="N127"/>
      <c r="O127"/>
      <c r="P127"/>
      <c r="Q127"/>
      <c r="R127"/>
    </row>
    <row r="128" spans="1:18">
      <c r="A128" s="267"/>
      <c r="B128" s="137"/>
      <c r="C128" s="138"/>
      <c r="D128" s="139"/>
      <c r="E128" s="140"/>
      <c r="F128" s="144"/>
      <c r="G128" s="141"/>
      <c r="H128" s="380"/>
      <c r="I128"/>
      <c r="J128"/>
      <c r="K128"/>
      <c r="L128"/>
      <c r="M128"/>
      <c r="N128"/>
      <c r="O128"/>
      <c r="P128"/>
      <c r="Q128"/>
      <c r="R128"/>
    </row>
    <row r="129" spans="1:18">
      <c r="A129" s="267"/>
      <c r="B129" s="137"/>
      <c r="C129" s="138"/>
      <c r="D129" s="139"/>
      <c r="E129" s="140"/>
      <c r="F129" s="144"/>
      <c r="G129" s="141"/>
      <c r="H129" s="380"/>
      <c r="I129"/>
      <c r="J129"/>
      <c r="K129"/>
      <c r="L129"/>
      <c r="M129"/>
      <c r="N129"/>
      <c r="O129"/>
      <c r="P129"/>
      <c r="Q129"/>
      <c r="R129"/>
    </row>
    <row r="130" spans="1:18">
      <c r="A130" s="267"/>
      <c r="B130" s="137"/>
      <c r="C130" s="138"/>
      <c r="D130" s="139"/>
      <c r="E130" s="140"/>
      <c r="F130" s="145"/>
      <c r="G130" s="141"/>
      <c r="H130" s="380"/>
      <c r="I130"/>
      <c r="J130"/>
      <c r="K130"/>
      <c r="L130"/>
      <c r="M130"/>
      <c r="N130"/>
      <c r="O130"/>
      <c r="P130"/>
      <c r="Q130"/>
      <c r="R130"/>
    </row>
    <row r="131" spans="1:18">
      <c r="A131" s="267"/>
      <c r="B131" s="137"/>
      <c r="C131" s="138"/>
      <c r="D131" s="139"/>
      <c r="E131" s="140"/>
      <c r="F131" s="145"/>
      <c r="G131" s="141"/>
      <c r="H131" s="380"/>
      <c r="I131"/>
      <c r="J131"/>
      <c r="K131"/>
      <c r="L131"/>
      <c r="M131"/>
      <c r="N131"/>
      <c r="O131"/>
      <c r="P131"/>
      <c r="Q131"/>
      <c r="R131"/>
    </row>
    <row r="132" spans="1:18">
      <c r="A132" s="267"/>
      <c r="B132" s="137"/>
      <c r="C132" s="138"/>
      <c r="D132" s="139"/>
      <c r="E132" s="140"/>
      <c r="F132" s="145"/>
      <c r="G132" s="141"/>
      <c r="H132" s="380"/>
      <c r="I132"/>
      <c r="J132"/>
      <c r="K132"/>
      <c r="L132"/>
      <c r="M132"/>
      <c r="N132"/>
      <c r="O132"/>
      <c r="P132"/>
      <c r="Q132"/>
      <c r="R132"/>
    </row>
    <row r="133" spans="1:18">
      <c r="A133" s="277"/>
      <c r="B133" s="137"/>
      <c r="C133" s="138"/>
      <c r="D133" s="139"/>
      <c r="E133" s="140"/>
      <c r="F133" s="145"/>
      <c r="G133" s="141"/>
      <c r="H133" s="380"/>
      <c r="I133"/>
      <c r="J133"/>
      <c r="K133"/>
      <c r="L133"/>
      <c r="M133"/>
      <c r="N133"/>
      <c r="O133"/>
      <c r="P133"/>
      <c r="Q133"/>
      <c r="R133"/>
    </row>
    <row r="134" spans="1:18">
      <c r="A134" s="259"/>
      <c r="B134" s="137"/>
      <c r="C134" s="138"/>
      <c r="D134" s="139"/>
      <c r="E134" s="140"/>
      <c r="F134" s="145"/>
      <c r="G134" s="141"/>
      <c r="H134" s="380"/>
      <c r="I134"/>
      <c r="J134"/>
      <c r="K134"/>
      <c r="L134"/>
      <c r="M134"/>
      <c r="N134"/>
      <c r="O134"/>
      <c r="P134"/>
      <c r="Q134"/>
      <c r="R134"/>
    </row>
    <row r="135" spans="1:18">
      <c r="A135" s="267"/>
      <c r="B135" s="137"/>
      <c r="C135" s="138"/>
      <c r="D135" s="139"/>
      <c r="E135" s="140"/>
      <c r="F135" s="145"/>
      <c r="G135" s="141"/>
      <c r="H135" s="380"/>
      <c r="I135"/>
      <c r="J135"/>
      <c r="K135"/>
      <c r="L135"/>
      <c r="M135"/>
      <c r="N135"/>
      <c r="O135"/>
      <c r="P135"/>
      <c r="Q135"/>
      <c r="R135"/>
    </row>
    <row r="136" spans="1:18">
      <c r="A136" s="267"/>
      <c r="B136" s="137"/>
      <c r="C136" s="138"/>
      <c r="D136" s="139"/>
      <c r="E136" s="140"/>
      <c r="F136" s="145"/>
      <c r="G136" s="141"/>
      <c r="H136" s="380"/>
      <c r="I136"/>
      <c r="J136"/>
      <c r="K136"/>
      <c r="L136"/>
      <c r="M136"/>
      <c r="N136"/>
      <c r="O136"/>
      <c r="P136"/>
      <c r="Q136"/>
      <c r="R136"/>
    </row>
    <row r="137" spans="1:18">
      <c r="A137" s="267"/>
      <c r="B137" s="137"/>
      <c r="C137" s="138"/>
      <c r="D137" s="139"/>
      <c r="E137" s="140"/>
      <c r="F137" s="145"/>
      <c r="G137" s="141"/>
      <c r="H137" s="380"/>
      <c r="I137"/>
      <c r="J137"/>
      <c r="K137"/>
      <c r="L137"/>
      <c r="M137"/>
      <c r="N137"/>
      <c r="O137"/>
      <c r="P137"/>
      <c r="Q137"/>
      <c r="R137"/>
    </row>
    <row r="138" spans="1:18">
      <c r="A138" s="267"/>
      <c r="B138" s="137"/>
      <c r="C138" s="138"/>
      <c r="D138" s="139"/>
      <c r="E138" s="140"/>
      <c r="F138" s="145"/>
      <c r="G138" s="141"/>
      <c r="H138" s="380"/>
      <c r="I138"/>
      <c r="J138"/>
      <c r="K138"/>
      <c r="L138"/>
      <c r="M138"/>
      <c r="N138"/>
      <c r="O138"/>
      <c r="P138"/>
      <c r="Q138"/>
      <c r="R138"/>
    </row>
    <row r="139" spans="1:18">
      <c r="A139" s="267"/>
      <c r="B139" s="137"/>
      <c r="C139" s="138"/>
      <c r="D139" s="139"/>
      <c r="E139" s="140"/>
      <c r="F139" s="145"/>
      <c r="G139" s="141"/>
      <c r="H139" s="380"/>
      <c r="I139"/>
      <c r="J139"/>
      <c r="K139"/>
      <c r="L139"/>
      <c r="M139"/>
      <c r="N139"/>
      <c r="O139"/>
      <c r="P139"/>
      <c r="Q139"/>
      <c r="R139"/>
    </row>
    <row r="140" spans="1:18">
      <c r="A140" s="267"/>
      <c r="B140" s="137"/>
      <c r="C140" s="138"/>
      <c r="D140" s="139"/>
      <c r="E140" s="140"/>
      <c r="F140" s="145"/>
      <c r="G140" s="141"/>
      <c r="H140" s="380"/>
      <c r="I140"/>
      <c r="J140"/>
      <c r="K140"/>
      <c r="L140"/>
      <c r="M140"/>
      <c r="N140"/>
      <c r="O140"/>
      <c r="P140"/>
      <c r="Q140"/>
      <c r="R140"/>
    </row>
    <row r="141" spans="1:18">
      <c r="A141" s="267"/>
      <c r="B141" s="137"/>
      <c r="C141" s="138"/>
      <c r="D141" s="139"/>
      <c r="E141" s="140"/>
      <c r="F141" s="145"/>
      <c r="G141" s="141"/>
      <c r="H141" s="380"/>
      <c r="I141"/>
      <c r="J141"/>
      <c r="K141"/>
      <c r="L141"/>
      <c r="M141"/>
      <c r="N141"/>
      <c r="O141"/>
      <c r="P141"/>
      <c r="Q141"/>
      <c r="R141"/>
    </row>
    <row r="142" spans="1:18">
      <c r="A142" s="277"/>
      <c r="B142" s="137"/>
      <c r="C142" s="138"/>
      <c r="D142" s="139"/>
      <c r="E142" s="140"/>
      <c r="F142" s="145"/>
      <c r="G142" s="141"/>
      <c r="H142" s="380"/>
      <c r="I142"/>
      <c r="J142"/>
      <c r="K142"/>
      <c r="L142"/>
      <c r="M142"/>
      <c r="N142"/>
      <c r="O142"/>
      <c r="P142"/>
      <c r="Q142"/>
      <c r="R142"/>
    </row>
    <row r="143" spans="1:18">
      <c r="A143" s="267"/>
      <c r="B143" s="137"/>
      <c r="C143" s="138"/>
      <c r="D143" s="139"/>
      <c r="E143" s="140"/>
      <c r="F143" s="145"/>
      <c r="G143" s="141"/>
      <c r="H143" s="380"/>
      <c r="I143"/>
      <c r="J143"/>
      <c r="K143"/>
      <c r="L143"/>
      <c r="M143"/>
      <c r="N143"/>
      <c r="O143"/>
      <c r="P143"/>
      <c r="Q143"/>
      <c r="R143"/>
    </row>
    <row r="144" spans="1:18">
      <c r="A144" s="267"/>
      <c r="B144" s="137"/>
      <c r="C144" s="138"/>
      <c r="D144" s="139"/>
      <c r="E144" s="140"/>
      <c r="F144" s="145"/>
      <c r="G144" s="141"/>
      <c r="H144" s="380"/>
      <c r="I144"/>
      <c r="J144"/>
      <c r="K144"/>
      <c r="L144"/>
      <c r="M144"/>
      <c r="N144"/>
      <c r="O144"/>
      <c r="P144"/>
      <c r="Q144"/>
      <c r="R144"/>
    </row>
    <row r="145" spans="1:101">
      <c r="A145" s="267"/>
      <c r="B145" s="137"/>
      <c r="C145" s="138"/>
      <c r="D145" s="139"/>
      <c r="E145" s="140"/>
      <c r="F145" s="145"/>
      <c r="G145" s="141"/>
      <c r="H145" s="380"/>
      <c r="I145"/>
      <c r="J145"/>
      <c r="K145"/>
      <c r="L145"/>
      <c r="M145"/>
      <c r="N145"/>
      <c r="O145"/>
      <c r="P145"/>
      <c r="Q145"/>
      <c r="R145"/>
    </row>
    <row r="146" spans="1:101">
      <c r="A146" s="267"/>
      <c r="B146" s="137"/>
      <c r="C146" s="138"/>
      <c r="D146" s="139"/>
      <c r="E146" s="140"/>
      <c r="F146" s="145"/>
      <c r="G146" s="141"/>
      <c r="H146" s="380"/>
      <c r="I146"/>
      <c r="J146"/>
      <c r="K146"/>
      <c r="L146"/>
      <c r="M146"/>
      <c r="N146"/>
      <c r="O146"/>
      <c r="P146"/>
      <c r="Q146"/>
      <c r="R146"/>
    </row>
    <row r="147" spans="1:101">
      <c r="A147" s="267"/>
      <c r="B147" s="137"/>
      <c r="C147" s="138"/>
      <c r="D147" s="139"/>
      <c r="E147" s="140"/>
      <c r="F147" s="145"/>
      <c r="G147" s="141"/>
      <c r="H147" s="380"/>
      <c r="I147"/>
      <c r="J147"/>
      <c r="K147"/>
      <c r="L147"/>
      <c r="M147"/>
      <c r="N147"/>
      <c r="O147"/>
      <c r="P147"/>
      <c r="Q147"/>
      <c r="R147"/>
    </row>
    <row r="148" spans="1:101">
      <c r="A148" s="267"/>
      <c r="B148" s="137"/>
      <c r="C148" s="138"/>
      <c r="D148" s="139"/>
      <c r="E148" s="140"/>
      <c r="F148" s="145"/>
      <c r="G148" s="141"/>
      <c r="H148" s="380"/>
      <c r="I148"/>
      <c r="J148"/>
      <c r="K148"/>
      <c r="L148"/>
      <c r="M148"/>
      <c r="N148"/>
      <c r="O148"/>
      <c r="P148"/>
      <c r="Q148"/>
      <c r="R148"/>
    </row>
    <row r="149" spans="1:101">
      <c r="A149" s="267"/>
      <c r="B149" s="137"/>
      <c r="C149" s="138"/>
      <c r="D149" s="139"/>
      <c r="E149" s="140"/>
      <c r="F149" s="145"/>
      <c r="G149" s="141"/>
      <c r="H149" s="380"/>
      <c r="I149"/>
      <c r="J149"/>
      <c r="K149"/>
      <c r="L149"/>
      <c r="M149"/>
      <c r="N149"/>
      <c r="O149"/>
      <c r="P149"/>
      <c r="Q149"/>
      <c r="R149"/>
    </row>
    <row r="150" spans="1:101" ht="13.5" thickBot="1">
      <c r="A150" s="267"/>
      <c r="B150" s="137"/>
      <c r="C150" s="138"/>
      <c r="D150" s="139"/>
      <c r="E150" s="140"/>
      <c r="F150" s="145"/>
      <c r="G150" s="141"/>
      <c r="H150" s="380"/>
      <c r="I150"/>
      <c r="J150"/>
      <c r="K150"/>
      <c r="L150"/>
      <c r="M150"/>
      <c r="N150"/>
      <c r="O150"/>
      <c r="P150"/>
      <c r="Q150"/>
      <c r="R150"/>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row>
    <row r="151" spans="1:101" ht="13.5" thickBot="1">
      <c r="A151" s="277"/>
      <c r="B151" s="137"/>
      <c r="C151" s="138"/>
      <c r="D151" s="139"/>
      <c r="E151" s="140"/>
      <c r="F151" s="145"/>
      <c r="G151" s="141"/>
      <c r="H151" s="380"/>
      <c r="I151"/>
      <c r="J151"/>
      <c r="K151"/>
      <c r="L151"/>
      <c r="M151"/>
      <c r="N151"/>
      <c r="O151"/>
      <c r="P151"/>
      <c r="Q151"/>
      <c r="R151"/>
      <c r="AY151" s="105"/>
      <c r="AZ151" s="106"/>
      <c r="BA151" s="104"/>
      <c r="BB151" s="105"/>
      <c r="BC151" s="105"/>
      <c r="BD151" s="105"/>
      <c r="BE151" s="105"/>
      <c r="BF151" s="106"/>
      <c r="BG151" s="104"/>
      <c r="BH151" s="106"/>
      <c r="BI151" s="104"/>
      <c r="BJ151" s="105"/>
      <c r="BK151" s="105"/>
      <c r="BL151" s="105"/>
      <c r="BM151" s="106"/>
      <c r="BN151" s="104"/>
      <c r="BO151" s="105"/>
      <c r="BP151" s="105"/>
      <c r="BQ151" s="105"/>
      <c r="BR151" s="105"/>
      <c r="BS151" s="105"/>
      <c r="BT151" s="105"/>
      <c r="BU151" s="105"/>
      <c r="BV151" s="105"/>
      <c r="BW151" s="105"/>
      <c r="BX151" s="105"/>
      <c r="BY151" s="105"/>
      <c r="BZ151" s="105"/>
      <c r="CA151" s="105"/>
      <c r="CB151" s="105"/>
      <c r="CC151" s="106"/>
      <c r="CD151" s="104"/>
      <c r="CE151" s="106"/>
      <c r="CF151" s="104"/>
      <c r="CG151" s="105"/>
      <c r="CH151" s="105"/>
      <c r="CI151" s="105"/>
      <c r="CJ151" s="105"/>
      <c r="CK151" s="106"/>
      <c r="CL151" s="107"/>
      <c r="CM151" s="104"/>
      <c r="CN151" s="105"/>
      <c r="CO151" s="105"/>
      <c r="CP151" s="106"/>
      <c r="CQ151" s="104"/>
      <c r="CR151" s="105"/>
      <c r="CS151" s="105"/>
      <c r="CT151" s="105"/>
      <c r="CU151" s="106"/>
      <c r="CV151" s="104"/>
      <c r="CW151" s="106"/>
    </row>
    <row r="152" spans="1:101" ht="35.25" customHeight="1">
      <c r="A152" s="151"/>
      <c r="B152" s="151"/>
      <c r="C152" s="152"/>
      <c r="D152" s="153"/>
      <c r="E152" s="154"/>
      <c r="F152" s="155"/>
      <c r="G152" s="156"/>
      <c r="H152" s="380"/>
      <c r="I152"/>
      <c r="J152"/>
      <c r="K152"/>
      <c r="L152"/>
      <c r="M152"/>
      <c r="N152"/>
      <c r="O152"/>
      <c r="P152"/>
      <c r="Q152"/>
      <c r="R15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108"/>
    </row>
    <row r="153" spans="1:101">
      <c r="A153" s="151"/>
      <c r="B153" s="151"/>
      <c r="C153" s="152"/>
      <c r="D153" s="153"/>
      <c r="E153" s="154"/>
      <c r="F153" s="155"/>
      <c r="G153" s="156"/>
      <c r="H153" s="380"/>
      <c r="I153"/>
      <c r="J153"/>
      <c r="K153"/>
      <c r="L153"/>
      <c r="M153"/>
      <c r="N153"/>
      <c r="O153"/>
      <c r="P153"/>
      <c r="Q153"/>
      <c r="R153"/>
      <c r="AY153" s="29"/>
      <c r="AZ153" s="33"/>
      <c r="BA153" s="29"/>
      <c r="BB153" s="29"/>
      <c r="BC153" s="29"/>
      <c r="BD153" s="29"/>
      <c r="BE153" s="29"/>
      <c r="BF153" s="29"/>
      <c r="BG153" s="29"/>
      <c r="BH153" s="33"/>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33"/>
      <c r="CE153" s="29"/>
      <c r="CF153" s="29"/>
      <c r="CG153" s="29"/>
      <c r="CH153" s="29"/>
      <c r="CI153" s="29"/>
      <c r="CJ153" s="29"/>
      <c r="CK153" s="29"/>
      <c r="CL153" s="29"/>
      <c r="CM153" s="29"/>
      <c r="CN153" s="29"/>
      <c r="CO153" s="29"/>
      <c r="CP153" s="29"/>
      <c r="CQ153" s="29"/>
      <c r="CR153" s="29"/>
      <c r="CS153" s="29"/>
      <c r="CT153" s="29"/>
      <c r="CU153" s="29"/>
      <c r="CV153" s="29"/>
      <c r="CW153" s="33"/>
    </row>
    <row r="154" spans="1:101">
      <c r="A154" s="151"/>
      <c r="B154" s="151"/>
      <c r="C154" s="152"/>
      <c r="D154" s="153"/>
      <c r="E154" s="154"/>
      <c r="F154" s="155"/>
      <c r="G154" s="156"/>
      <c r="H154" s="380"/>
      <c r="I154"/>
      <c r="J154"/>
      <c r="K154"/>
      <c r="L154"/>
      <c r="M154"/>
      <c r="N154"/>
      <c r="O154"/>
      <c r="P154"/>
      <c r="Q154"/>
      <c r="R154"/>
      <c r="AY154" s="29"/>
      <c r="AZ154" s="33"/>
      <c r="BA154" s="29"/>
      <c r="BB154" s="29"/>
      <c r="BC154" s="29"/>
      <c r="BD154" s="29"/>
      <c r="BE154" s="29"/>
      <c r="BF154" s="29"/>
      <c r="BG154" s="29"/>
      <c r="BH154" s="33"/>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33"/>
      <c r="CE154" s="29"/>
      <c r="CF154" s="29"/>
      <c r="CG154" s="29"/>
      <c r="CH154" s="29"/>
      <c r="CI154" s="29"/>
      <c r="CJ154" s="29"/>
      <c r="CK154" s="29"/>
      <c r="CL154" s="29"/>
      <c r="CM154" s="29"/>
      <c r="CN154" s="29"/>
      <c r="CO154" s="29"/>
      <c r="CP154" s="29"/>
      <c r="CQ154" s="29"/>
      <c r="CR154" s="29"/>
      <c r="CS154" s="29"/>
      <c r="CT154" s="29"/>
      <c r="CU154" s="29"/>
      <c r="CV154" s="29"/>
      <c r="CW154" s="33"/>
    </row>
    <row r="155" spans="1:101">
      <c r="A155" s="151"/>
      <c r="B155" s="151"/>
      <c r="C155" s="152"/>
      <c r="D155" s="153"/>
      <c r="E155" s="154"/>
      <c r="F155" s="155"/>
      <c r="G155" s="156"/>
      <c r="H155" s="380"/>
      <c r="I155"/>
      <c r="J155"/>
      <c r="K155"/>
      <c r="L155"/>
      <c r="M155"/>
      <c r="N155"/>
      <c r="O155"/>
      <c r="P155"/>
      <c r="Q155"/>
      <c r="R155"/>
      <c r="AY155" s="29"/>
      <c r="AZ155" s="33"/>
      <c r="BA155" s="29"/>
      <c r="BB155" s="29"/>
      <c r="BC155" s="29"/>
      <c r="BD155" s="29"/>
      <c r="BE155" s="29"/>
      <c r="BF155" s="29"/>
      <c r="BG155" s="29"/>
      <c r="BH155" s="33"/>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33"/>
      <c r="CE155" s="29"/>
      <c r="CF155" s="29"/>
      <c r="CG155" s="29"/>
      <c r="CH155" s="29"/>
      <c r="CI155" s="29"/>
      <c r="CJ155" s="29"/>
      <c r="CK155" s="29"/>
      <c r="CL155" s="29"/>
      <c r="CM155" s="29"/>
      <c r="CN155" s="29"/>
      <c r="CO155" s="29"/>
      <c r="CP155" s="29"/>
      <c r="CQ155" s="29"/>
      <c r="CR155" s="29"/>
      <c r="CS155" s="29"/>
      <c r="CT155" s="29"/>
      <c r="CU155" s="29"/>
      <c r="CV155" s="29"/>
      <c r="CW155" s="33"/>
    </row>
    <row r="156" spans="1:101">
      <c r="A156" s="151"/>
      <c r="B156" s="151"/>
      <c r="C156" s="152"/>
      <c r="D156" s="153"/>
      <c r="E156" s="154"/>
      <c r="F156" s="155"/>
      <c r="G156" s="156"/>
      <c r="H156" s="380"/>
      <c r="I156"/>
      <c r="J156"/>
      <c r="K156"/>
      <c r="L156"/>
      <c r="M156"/>
      <c r="N156"/>
      <c r="O156"/>
      <c r="P156"/>
      <c r="Q156"/>
      <c r="R156"/>
      <c r="AY156" s="29"/>
      <c r="AZ156" s="33"/>
      <c r="BA156" s="29"/>
      <c r="BB156" s="29"/>
      <c r="BC156" s="29"/>
      <c r="BD156" s="29"/>
      <c r="BE156" s="29"/>
      <c r="BF156" s="29"/>
      <c r="BG156" s="29"/>
      <c r="BH156" s="33"/>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33"/>
      <c r="CE156" s="29"/>
      <c r="CF156" s="29"/>
      <c r="CG156" s="29"/>
      <c r="CH156" s="29"/>
      <c r="CI156" s="29"/>
      <c r="CJ156" s="29"/>
      <c r="CK156" s="29"/>
      <c r="CL156" s="29"/>
      <c r="CM156" s="29"/>
      <c r="CN156" s="29"/>
      <c r="CO156" s="29"/>
      <c r="CP156" s="29"/>
      <c r="CQ156" s="29"/>
      <c r="CR156" s="29"/>
      <c r="CS156" s="29"/>
      <c r="CT156" s="29"/>
      <c r="CU156" s="29"/>
      <c r="CV156" s="29"/>
      <c r="CW156" s="33"/>
    </row>
    <row r="157" spans="1:101">
      <c r="A157" s="151"/>
      <c r="B157" s="151"/>
      <c r="C157" s="152"/>
      <c r="D157" s="153"/>
      <c r="E157" s="154"/>
      <c r="F157" s="155"/>
      <c r="G157" s="156"/>
      <c r="H157" s="380"/>
      <c r="I157"/>
      <c r="J157"/>
      <c r="K157"/>
      <c r="L157"/>
      <c r="M157"/>
      <c r="N157"/>
      <c r="O157"/>
      <c r="P157"/>
      <c r="Q157"/>
      <c r="R157"/>
      <c r="AY157" s="29"/>
      <c r="AZ157" s="33"/>
      <c r="BA157" s="29"/>
      <c r="BB157" s="29"/>
      <c r="BC157" s="29"/>
      <c r="BD157" s="29"/>
      <c r="BE157" s="29"/>
      <c r="BF157" s="29"/>
      <c r="BG157" s="29"/>
      <c r="BH157" s="33"/>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33"/>
      <c r="CE157" s="29"/>
      <c r="CF157" s="29"/>
      <c r="CG157" s="29"/>
      <c r="CH157" s="29"/>
      <c r="CI157" s="29"/>
      <c r="CJ157" s="29"/>
      <c r="CK157" s="29"/>
      <c r="CL157" s="29"/>
      <c r="CM157" s="29"/>
      <c r="CN157" s="29"/>
      <c r="CO157" s="29"/>
      <c r="CP157" s="29"/>
      <c r="CQ157" s="29"/>
      <c r="CR157" s="29"/>
      <c r="CS157" s="29"/>
      <c r="CT157" s="29"/>
      <c r="CU157" s="29"/>
      <c r="CV157" s="29"/>
      <c r="CW157" s="33"/>
    </row>
    <row r="158" spans="1:101">
      <c r="A158" s="151"/>
      <c r="B158" s="151"/>
      <c r="C158" s="152"/>
      <c r="D158" s="153"/>
      <c r="E158" s="154"/>
      <c r="F158" s="155"/>
      <c r="G158" s="156"/>
      <c r="H158" s="380"/>
      <c r="I158"/>
      <c r="J158"/>
      <c r="K158"/>
      <c r="L158"/>
      <c r="M158"/>
      <c r="N158"/>
      <c r="O158"/>
      <c r="P158"/>
      <c r="Q158"/>
      <c r="R158"/>
      <c r="AY158" s="29"/>
      <c r="AZ158" s="33"/>
      <c r="BA158" s="29"/>
      <c r="BB158" s="29"/>
      <c r="BC158" s="29"/>
      <c r="BD158" s="29"/>
      <c r="BE158" s="29"/>
      <c r="BF158" s="29"/>
      <c r="BG158" s="29"/>
      <c r="BH158" s="33"/>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33"/>
      <c r="CE158" s="29"/>
      <c r="CF158" s="29"/>
      <c r="CG158" s="29"/>
      <c r="CH158" s="29"/>
      <c r="CI158" s="29"/>
      <c r="CJ158" s="29"/>
      <c r="CK158" s="29"/>
      <c r="CL158" s="29"/>
      <c r="CM158" s="29"/>
      <c r="CN158" s="29"/>
      <c r="CO158" s="29"/>
      <c r="CP158" s="29"/>
      <c r="CQ158" s="29"/>
      <c r="CR158" s="29"/>
      <c r="CS158" s="29"/>
      <c r="CT158" s="29"/>
      <c r="CU158" s="29"/>
      <c r="CV158" s="29"/>
      <c r="CW158" s="33"/>
    </row>
    <row r="159" spans="1:101">
      <c r="A159" s="151"/>
      <c r="B159" s="151"/>
      <c r="C159" s="152"/>
      <c r="D159" s="153"/>
      <c r="E159" s="154"/>
      <c r="F159" s="155"/>
      <c r="G159" s="156"/>
      <c r="H159" s="380"/>
      <c r="I159"/>
      <c r="J159"/>
      <c r="K159"/>
      <c r="L159"/>
      <c r="M159"/>
      <c r="N159"/>
      <c r="O159"/>
      <c r="P159"/>
      <c r="Q159"/>
      <c r="R159"/>
      <c r="AY159" s="29"/>
      <c r="AZ159" s="33"/>
      <c r="BA159" s="29"/>
      <c r="BB159" s="29"/>
      <c r="BC159" s="29"/>
      <c r="BD159" s="29"/>
      <c r="BE159" s="29"/>
      <c r="BF159" s="29"/>
      <c r="BG159" s="29"/>
      <c r="BH159" s="33"/>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33"/>
      <c r="CE159" s="29"/>
      <c r="CF159" s="29"/>
      <c r="CG159" s="29"/>
      <c r="CH159" s="29"/>
      <c r="CI159" s="29"/>
      <c r="CJ159" s="29"/>
      <c r="CK159" s="29"/>
      <c r="CL159" s="29"/>
      <c r="CM159" s="29"/>
      <c r="CN159" s="29"/>
      <c r="CO159" s="29"/>
      <c r="CP159" s="29"/>
      <c r="CQ159" s="29"/>
      <c r="CR159" s="29"/>
      <c r="CS159" s="29"/>
      <c r="CT159" s="29"/>
      <c r="CU159" s="29"/>
      <c r="CV159" s="29"/>
      <c r="CW159" s="33"/>
    </row>
    <row r="160" spans="1:101">
      <c r="A160" s="151"/>
      <c r="B160" s="151"/>
      <c r="C160" s="152"/>
      <c r="D160" s="153"/>
      <c r="E160" s="154"/>
      <c r="F160" s="155"/>
      <c r="G160" s="156"/>
      <c r="H160" s="380"/>
      <c r="I160"/>
      <c r="J160"/>
      <c r="K160"/>
      <c r="L160"/>
      <c r="M160"/>
      <c r="N160"/>
      <c r="O160"/>
      <c r="P160"/>
      <c r="Q160"/>
      <c r="R160"/>
      <c r="AY160" s="29"/>
      <c r="AZ160" s="33"/>
      <c r="BA160" s="29"/>
      <c r="BB160" s="29"/>
      <c r="BC160" s="29"/>
      <c r="BD160" s="29"/>
      <c r="BE160" s="29"/>
      <c r="BF160" s="29"/>
      <c r="BG160" s="29"/>
      <c r="BH160" s="33"/>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33"/>
      <c r="CE160" s="29"/>
      <c r="CF160" s="29"/>
      <c r="CG160" s="29"/>
      <c r="CH160" s="29"/>
      <c r="CI160" s="29"/>
      <c r="CJ160" s="29"/>
      <c r="CK160" s="29"/>
      <c r="CL160" s="29"/>
      <c r="CM160" s="29"/>
      <c r="CN160" s="29"/>
      <c r="CO160" s="29"/>
      <c r="CP160" s="29"/>
      <c r="CQ160" s="29"/>
      <c r="CR160" s="29"/>
      <c r="CS160" s="29"/>
      <c r="CT160" s="29"/>
      <c r="CU160" s="29"/>
      <c r="CV160" s="29"/>
      <c r="CW160" s="33"/>
    </row>
    <row r="161" spans="1:101">
      <c r="A161" s="151"/>
      <c r="B161" s="151"/>
      <c r="C161" s="152"/>
      <c r="D161" s="153"/>
      <c r="E161" s="154"/>
      <c r="F161" s="155"/>
      <c r="G161" s="156"/>
      <c r="H161" s="380"/>
      <c r="I161"/>
      <c r="J161"/>
      <c r="K161"/>
      <c r="L161"/>
      <c r="M161"/>
      <c r="N161"/>
      <c r="O161"/>
      <c r="P161"/>
      <c r="Q161"/>
      <c r="R161"/>
      <c r="AY161" s="29"/>
      <c r="AZ161" s="33"/>
      <c r="BA161" s="29"/>
      <c r="BB161" s="29"/>
      <c r="BC161" s="29"/>
      <c r="BD161" s="29"/>
      <c r="BE161" s="29"/>
      <c r="BF161" s="29"/>
      <c r="BG161" s="29"/>
      <c r="BH161" s="33"/>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33"/>
      <c r="CE161" s="29"/>
      <c r="CF161" s="29"/>
      <c r="CG161" s="29"/>
      <c r="CH161" s="29"/>
      <c r="CI161" s="29"/>
      <c r="CJ161" s="29"/>
      <c r="CK161" s="29"/>
      <c r="CL161" s="29"/>
      <c r="CM161" s="29"/>
      <c r="CN161" s="29"/>
      <c r="CO161" s="29"/>
      <c r="CP161" s="29"/>
      <c r="CQ161" s="29"/>
      <c r="CR161" s="29"/>
      <c r="CS161" s="29"/>
      <c r="CT161" s="29"/>
      <c r="CU161" s="29"/>
      <c r="CV161" s="29"/>
      <c r="CW161" s="33"/>
    </row>
    <row r="162" spans="1:101">
      <c r="A162" s="151"/>
      <c r="B162" s="151"/>
      <c r="C162" s="152"/>
      <c r="D162" s="153"/>
      <c r="E162" s="154"/>
      <c r="F162" s="155"/>
      <c r="G162" s="156"/>
      <c r="H162" s="380"/>
      <c r="I162"/>
      <c r="J162"/>
      <c r="K162"/>
      <c r="L162"/>
      <c r="M162"/>
      <c r="N162"/>
      <c r="O162"/>
      <c r="P162"/>
      <c r="Q162"/>
      <c r="R162"/>
      <c r="AY162" s="29"/>
      <c r="AZ162" s="33"/>
      <c r="BA162" s="29"/>
      <c r="BB162" s="29"/>
      <c r="BC162" s="29"/>
      <c r="BD162" s="29"/>
      <c r="BE162" s="29"/>
      <c r="BF162" s="29"/>
      <c r="BG162" s="29"/>
      <c r="BH162" s="33"/>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33"/>
      <c r="CE162" s="29"/>
      <c r="CF162" s="29"/>
      <c r="CG162" s="29"/>
      <c r="CH162" s="29"/>
      <c r="CI162" s="29"/>
      <c r="CJ162" s="29"/>
      <c r="CK162" s="29"/>
      <c r="CL162" s="29"/>
      <c r="CM162" s="29"/>
      <c r="CN162" s="29"/>
      <c r="CO162" s="29"/>
      <c r="CP162" s="29"/>
      <c r="CQ162" s="29"/>
      <c r="CR162" s="29"/>
      <c r="CS162" s="29"/>
      <c r="CT162" s="29"/>
      <c r="CU162" s="29"/>
      <c r="CV162" s="29"/>
      <c r="CW162" s="33"/>
    </row>
    <row r="163" spans="1:101">
      <c r="A163" s="151"/>
      <c r="B163" s="151"/>
      <c r="C163" s="152"/>
      <c r="D163" s="153"/>
      <c r="E163" s="154"/>
      <c r="F163" s="155"/>
      <c r="G163" s="156"/>
      <c r="H163" s="380"/>
      <c r="I163"/>
      <c r="J163"/>
      <c r="K163"/>
      <c r="L163"/>
      <c r="M163"/>
      <c r="N163"/>
      <c r="O163"/>
      <c r="P163"/>
      <c r="Q163"/>
      <c r="R163"/>
      <c r="AY163" s="29"/>
      <c r="AZ163" s="33"/>
      <c r="BA163" s="29"/>
      <c r="BB163" s="29"/>
      <c r="BC163" s="29"/>
      <c r="BD163" s="29"/>
      <c r="BE163" s="29"/>
      <c r="BF163" s="29"/>
      <c r="BG163" s="29"/>
      <c r="BH163" s="33"/>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33"/>
      <c r="CE163" s="29"/>
      <c r="CF163" s="29"/>
      <c r="CG163" s="29"/>
      <c r="CH163" s="29"/>
      <c r="CI163" s="29"/>
      <c r="CJ163" s="29"/>
      <c r="CK163" s="29"/>
      <c r="CL163" s="29"/>
      <c r="CM163" s="29"/>
      <c r="CN163" s="29"/>
      <c r="CO163" s="29"/>
      <c r="CP163" s="29"/>
      <c r="CQ163" s="29"/>
      <c r="CR163" s="29"/>
      <c r="CS163" s="29"/>
      <c r="CT163" s="29"/>
      <c r="CU163" s="29"/>
      <c r="CV163" s="29"/>
      <c r="CW163" s="33"/>
    </row>
    <row r="164" spans="1:101">
      <c r="A164" s="151"/>
      <c r="B164" s="151"/>
      <c r="C164" s="152"/>
      <c r="D164" s="153"/>
      <c r="E164" s="154"/>
      <c r="F164" s="159"/>
      <c r="G164" s="156"/>
      <c r="H164" s="380"/>
      <c r="I164"/>
      <c r="J164"/>
      <c r="K164"/>
      <c r="L164"/>
      <c r="M164"/>
      <c r="N164"/>
      <c r="O164"/>
      <c r="P164"/>
      <c r="Q164"/>
      <c r="R164"/>
      <c r="AY164" s="29"/>
      <c r="AZ164" s="33"/>
      <c r="BA164" s="29"/>
      <c r="BB164" s="29"/>
      <c r="BC164" s="29"/>
      <c r="BD164" s="29"/>
      <c r="BE164" s="29"/>
      <c r="BF164" s="29"/>
      <c r="BG164" s="29"/>
      <c r="BH164" s="33"/>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33"/>
      <c r="CE164" s="29"/>
      <c r="CF164" s="29"/>
      <c r="CG164" s="29"/>
      <c r="CH164" s="29"/>
      <c r="CI164" s="29"/>
      <c r="CJ164" s="29"/>
      <c r="CK164" s="29"/>
      <c r="CL164" s="29"/>
      <c r="CM164" s="29"/>
      <c r="CN164" s="29"/>
      <c r="CO164" s="29"/>
      <c r="CP164" s="29"/>
      <c r="CQ164" s="29"/>
      <c r="CR164" s="29"/>
      <c r="CS164" s="29"/>
      <c r="CT164" s="29"/>
      <c r="CU164" s="29"/>
      <c r="CV164" s="29"/>
      <c r="CW164" s="33"/>
    </row>
    <row r="165" spans="1:101">
      <c r="A165" s="151"/>
      <c r="B165" s="151"/>
      <c r="C165" s="152"/>
      <c r="D165" s="153"/>
      <c r="E165" s="154"/>
      <c r="F165" s="159"/>
      <c r="G165" s="156"/>
      <c r="H165" s="380"/>
      <c r="I165"/>
      <c r="J165"/>
      <c r="K165"/>
      <c r="L165"/>
      <c r="M165"/>
      <c r="N165"/>
      <c r="O165"/>
      <c r="P165"/>
      <c r="Q165"/>
      <c r="R165"/>
      <c r="AY165" s="29"/>
      <c r="AZ165" s="33"/>
      <c r="BA165" s="29"/>
      <c r="BB165" s="29"/>
      <c r="BC165" s="29"/>
      <c r="BD165" s="29"/>
      <c r="BE165" s="29"/>
      <c r="BF165" s="29"/>
      <c r="BG165" s="29"/>
      <c r="BH165" s="33"/>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33"/>
      <c r="CE165" s="29"/>
      <c r="CF165" s="29"/>
      <c r="CG165" s="29"/>
      <c r="CH165" s="29"/>
      <c r="CI165" s="29"/>
      <c r="CJ165" s="29"/>
      <c r="CK165" s="29"/>
      <c r="CL165" s="29"/>
      <c r="CM165" s="29"/>
      <c r="CN165" s="29"/>
      <c r="CO165" s="29"/>
      <c r="CP165" s="29"/>
      <c r="CQ165" s="29"/>
      <c r="CR165" s="29"/>
      <c r="CS165" s="29"/>
      <c r="CT165" s="29"/>
      <c r="CU165" s="29"/>
      <c r="CV165" s="29"/>
      <c r="CW165" s="33"/>
    </row>
    <row r="166" spans="1:101">
      <c r="A166" s="151"/>
      <c r="B166" s="151"/>
      <c r="C166" s="152"/>
      <c r="D166" s="153"/>
      <c r="E166" s="154"/>
      <c r="F166" s="159"/>
      <c r="G166" s="156"/>
      <c r="H166" s="380"/>
      <c r="I166"/>
      <c r="J166"/>
      <c r="K166"/>
      <c r="L166"/>
      <c r="M166"/>
      <c r="N166"/>
      <c r="O166"/>
      <c r="P166"/>
      <c r="Q166"/>
      <c r="R166"/>
      <c r="AY166" s="29"/>
      <c r="AZ166" s="33"/>
      <c r="BA166" s="29"/>
      <c r="BB166" s="29"/>
      <c r="BC166" s="29"/>
      <c r="BD166" s="29"/>
      <c r="BE166" s="29"/>
      <c r="BF166" s="29"/>
      <c r="BG166" s="29"/>
      <c r="BH166" s="33"/>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33"/>
      <c r="CE166" s="29"/>
      <c r="CF166" s="29"/>
      <c r="CG166" s="29"/>
      <c r="CH166" s="29"/>
      <c r="CI166" s="29"/>
      <c r="CJ166" s="29"/>
      <c r="CK166" s="29"/>
      <c r="CL166" s="29"/>
      <c r="CM166" s="29"/>
      <c r="CN166" s="29"/>
      <c r="CO166" s="29"/>
      <c r="CP166" s="29"/>
      <c r="CQ166" s="29"/>
      <c r="CR166" s="29"/>
      <c r="CS166" s="29"/>
      <c r="CT166" s="29"/>
      <c r="CU166" s="29"/>
      <c r="CV166" s="29"/>
      <c r="CW166" s="33"/>
    </row>
    <row r="167" spans="1:101">
      <c r="A167" s="151"/>
      <c r="B167" s="151"/>
      <c r="C167" s="152"/>
      <c r="D167" s="153"/>
      <c r="E167" s="154"/>
      <c r="F167" s="159"/>
      <c r="G167" s="156"/>
      <c r="H167" s="380"/>
      <c r="I167"/>
      <c r="J167"/>
      <c r="K167"/>
      <c r="L167"/>
      <c r="M167"/>
      <c r="N167"/>
      <c r="O167"/>
      <c r="P167"/>
      <c r="Q167"/>
      <c r="R167"/>
      <c r="AY167" s="29"/>
      <c r="AZ167" s="33"/>
      <c r="BA167" s="29"/>
      <c r="BB167" s="29"/>
      <c r="BC167" s="29"/>
      <c r="BD167" s="29"/>
      <c r="BE167" s="29"/>
      <c r="BF167" s="29"/>
      <c r="BG167" s="29"/>
      <c r="BH167" s="33"/>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33"/>
      <c r="CE167" s="29"/>
      <c r="CF167" s="29"/>
      <c r="CG167" s="29"/>
      <c r="CH167" s="29"/>
      <c r="CI167" s="29"/>
      <c r="CJ167" s="29"/>
      <c r="CK167" s="29"/>
      <c r="CL167" s="29"/>
      <c r="CM167" s="29"/>
      <c r="CN167" s="29"/>
      <c r="CO167" s="29"/>
      <c r="CP167" s="29"/>
      <c r="CQ167" s="29"/>
      <c r="CR167" s="29"/>
      <c r="CS167" s="29"/>
      <c r="CT167" s="29"/>
      <c r="CU167" s="29"/>
      <c r="CV167" s="29"/>
      <c r="CW167" s="33"/>
    </row>
    <row r="168" spans="1:101">
      <c r="A168" s="151"/>
      <c r="B168" s="151"/>
      <c r="C168" s="152"/>
      <c r="D168" s="153"/>
      <c r="E168" s="154"/>
      <c r="F168" s="159"/>
      <c r="G168" s="156"/>
      <c r="H168" s="380"/>
      <c r="I168"/>
      <c r="J168"/>
      <c r="K168"/>
      <c r="L168"/>
      <c r="M168"/>
      <c r="N168"/>
      <c r="O168"/>
      <c r="P168"/>
      <c r="Q168"/>
      <c r="R168"/>
      <c r="AY168" s="29"/>
      <c r="AZ168" s="33"/>
      <c r="BA168" s="29"/>
      <c r="BB168" s="29"/>
      <c r="BC168" s="29"/>
      <c r="BD168" s="29"/>
      <c r="BE168" s="29"/>
      <c r="BF168" s="29"/>
      <c r="BG168" s="29"/>
      <c r="BH168" s="33"/>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33"/>
      <c r="CE168" s="29"/>
      <c r="CF168" s="29"/>
      <c r="CG168" s="29"/>
      <c r="CH168" s="29"/>
      <c r="CI168" s="29"/>
      <c r="CJ168" s="29"/>
      <c r="CK168" s="29"/>
      <c r="CL168" s="29"/>
      <c r="CM168" s="29"/>
      <c r="CN168" s="29"/>
      <c r="CO168" s="29"/>
      <c r="CP168" s="29"/>
      <c r="CQ168" s="29"/>
      <c r="CR168" s="29"/>
      <c r="CS168" s="29"/>
      <c r="CT168" s="29"/>
      <c r="CU168" s="29"/>
      <c r="CV168" s="29"/>
      <c r="CW168" s="33"/>
    </row>
    <row r="169" spans="1:101">
      <c r="A169" s="151"/>
      <c r="B169" s="151"/>
      <c r="C169" s="152"/>
      <c r="D169" s="153"/>
      <c r="E169" s="154"/>
      <c r="F169" s="159"/>
      <c r="G169" s="156"/>
      <c r="H169" s="380"/>
      <c r="I169"/>
      <c r="J169"/>
      <c r="K169"/>
      <c r="L169"/>
      <c r="M169"/>
      <c r="N169"/>
      <c r="O169"/>
      <c r="P169"/>
      <c r="Q169"/>
      <c r="R169"/>
      <c r="AY169" s="29"/>
      <c r="AZ169" s="33"/>
      <c r="BA169" s="29"/>
      <c r="BB169" s="29"/>
      <c r="BC169" s="29"/>
      <c r="BD169" s="29"/>
      <c r="BE169" s="29"/>
      <c r="BF169" s="29"/>
      <c r="BG169" s="29"/>
      <c r="BH169" s="33"/>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33"/>
      <c r="CE169" s="29"/>
      <c r="CF169" s="29"/>
      <c r="CG169" s="29"/>
      <c r="CH169" s="29"/>
      <c r="CI169" s="29"/>
      <c r="CJ169" s="29"/>
      <c r="CK169" s="29"/>
      <c r="CL169" s="29"/>
      <c r="CM169" s="29"/>
      <c r="CN169" s="29"/>
      <c r="CO169" s="29"/>
      <c r="CP169" s="29"/>
      <c r="CQ169" s="29"/>
      <c r="CR169" s="29"/>
      <c r="CS169" s="29"/>
      <c r="CT169" s="29"/>
      <c r="CU169" s="29"/>
      <c r="CV169" s="29"/>
      <c r="CW169" s="33"/>
    </row>
    <row r="170" spans="1:101">
      <c r="A170" s="151"/>
      <c r="B170" s="151"/>
      <c r="C170" s="152"/>
      <c r="D170" s="153"/>
      <c r="E170" s="154"/>
      <c r="F170" s="159"/>
      <c r="G170" s="156"/>
      <c r="H170" s="380"/>
      <c r="I170"/>
      <c r="J170"/>
      <c r="K170"/>
      <c r="L170"/>
      <c r="M170"/>
      <c r="N170"/>
      <c r="O170"/>
      <c r="P170"/>
      <c r="Q170"/>
      <c r="R170"/>
      <c r="AY170" s="29"/>
      <c r="AZ170" s="33"/>
      <c r="BA170" s="29"/>
      <c r="BB170" s="29"/>
      <c r="BC170" s="29"/>
      <c r="BD170" s="29"/>
      <c r="BE170" s="29"/>
      <c r="BF170" s="29"/>
      <c r="BG170" s="29"/>
      <c r="BH170" s="33"/>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33"/>
      <c r="CE170" s="29"/>
      <c r="CF170" s="29"/>
      <c r="CG170" s="29"/>
      <c r="CH170" s="29"/>
      <c r="CI170" s="29"/>
      <c r="CJ170" s="29"/>
      <c r="CK170" s="29"/>
      <c r="CL170" s="29"/>
      <c r="CM170" s="29"/>
      <c r="CN170" s="29"/>
      <c r="CO170" s="29"/>
      <c r="CP170" s="29"/>
      <c r="CQ170" s="29"/>
      <c r="CR170" s="29"/>
      <c r="CS170" s="29"/>
      <c r="CT170" s="29"/>
      <c r="CU170" s="29"/>
      <c r="CV170" s="29"/>
      <c r="CW170" s="33"/>
    </row>
    <row r="171" spans="1:101">
      <c r="A171" s="151"/>
      <c r="B171" s="151"/>
      <c r="C171" s="152"/>
      <c r="D171" s="153"/>
      <c r="E171" s="154"/>
      <c r="F171" s="159"/>
      <c r="G171" s="156"/>
      <c r="H171" s="380"/>
      <c r="I171"/>
      <c r="J171"/>
      <c r="K171"/>
      <c r="L171"/>
      <c r="M171"/>
      <c r="N171"/>
      <c r="O171"/>
      <c r="P171"/>
      <c r="Q171"/>
      <c r="R171"/>
      <c r="AY171" s="29"/>
      <c r="AZ171" s="33"/>
      <c r="BA171" s="29"/>
      <c r="BB171" s="29"/>
      <c r="BC171" s="29"/>
      <c r="BD171" s="29"/>
      <c r="BE171" s="29"/>
      <c r="BF171" s="29"/>
      <c r="BG171" s="29"/>
      <c r="BH171" s="33"/>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33"/>
      <c r="CE171" s="29"/>
      <c r="CF171" s="29"/>
      <c r="CG171" s="29"/>
      <c r="CH171" s="29"/>
      <c r="CI171" s="29"/>
      <c r="CJ171" s="29"/>
      <c r="CK171" s="29"/>
      <c r="CL171" s="29"/>
      <c r="CM171" s="29"/>
      <c r="CN171" s="29"/>
      <c r="CO171" s="29"/>
      <c r="CP171" s="29"/>
      <c r="CQ171" s="29"/>
      <c r="CR171" s="29"/>
      <c r="CS171" s="29"/>
      <c r="CT171" s="29"/>
      <c r="CU171" s="29"/>
      <c r="CV171" s="29"/>
      <c r="CW171" s="33"/>
    </row>
    <row r="172" spans="1:101">
      <c r="A172" s="151"/>
      <c r="B172" s="151"/>
      <c r="C172" s="152"/>
      <c r="D172" s="153"/>
      <c r="E172" s="154"/>
      <c r="F172" s="159"/>
      <c r="G172" s="156"/>
      <c r="H172" s="380"/>
      <c r="I172"/>
      <c r="J172"/>
      <c r="K172"/>
      <c r="L172"/>
      <c r="M172"/>
      <c r="N172"/>
      <c r="O172"/>
      <c r="P172"/>
      <c r="Q172"/>
      <c r="R172"/>
      <c r="AY172" s="29"/>
      <c r="AZ172" s="33"/>
      <c r="BA172" s="29"/>
      <c r="BB172" s="29"/>
      <c r="BC172" s="29"/>
      <c r="BD172" s="29"/>
      <c r="BE172" s="29"/>
      <c r="BF172" s="29"/>
      <c r="BG172" s="29"/>
      <c r="BH172" s="33"/>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33"/>
      <c r="CE172" s="29"/>
      <c r="CF172" s="29"/>
      <c r="CG172" s="29"/>
      <c r="CH172" s="29"/>
      <c r="CI172" s="29"/>
      <c r="CJ172" s="29"/>
      <c r="CK172" s="29"/>
      <c r="CL172" s="29"/>
      <c r="CM172" s="29"/>
      <c r="CN172" s="29"/>
      <c r="CO172" s="29"/>
      <c r="CP172" s="29"/>
      <c r="CQ172" s="29"/>
      <c r="CR172" s="29"/>
      <c r="CS172" s="29"/>
      <c r="CT172" s="29"/>
      <c r="CU172" s="29"/>
      <c r="CV172" s="29"/>
      <c r="CW172" s="33"/>
    </row>
    <row r="173" spans="1:101">
      <c r="A173" s="151"/>
      <c r="B173" s="151"/>
      <c r="C173" s="152"/>
      <c r="D173" s="153"/>
      <c r="E173" s="154"/>
      <c r="F173" s="159"/>
      <c r="G173" s="156"/>
      <c r="H173" s="380"/>
      <c r="I173"/>
      <c r="J173"/>
      <c r="K173"/>
      <c r="L173"/>
      <c r="M173"/>
      <c r="N173"/>
      <c r="O173"/>
      <c r="P173"/>
      <c r="Q173"/>
      <c r="R173"/>
      <c r="AY173" s="29"/>
      <c r="AZ173" s="33"/>
      <c r="BA173" s="29"/>
      <c r="BB173" s="29"/>
      <c r="BC173" s="29"/>
      <c r="BD173" s="29"/>
      <c r="BE173" s="29"/>
      <c r="BF173" s="29"/>
      <c r="BG173" s="29"/>
      <c r="BH173" s="33"/>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33"/>
      <c r="CE173" s="29"/>
      <c r="CF173" s="29"/>
      <c r="CG173" s="29"/>
      <c r="CH173" s="29"/>
      <c r="CI173" s="29"/>
      <c r="CJ173" s="29"/>
      <c r="CK173" s="29"/>
      <c r="CL173" s="29"/>
      <c r="CM173" s="29"/>
      <c r="CN173" s="29"/>
      <c r="CO173" s="29"/>
      <c r="CP173" s="29"/>
      <c r="CQ173" s="29"/>
      <c r="CR173" s="29"/>
      <c r="CS173" s="29"/>
      <c r="CT173" s="29"/>
      <c r="CU173" s="29"/>
      <c r="CV173" s="29"/>
      <c r="CW173" s="33"/>
    </row>
    <row r="174" spans="1:101">
      <c r="A174" s="151"/>
      <c r="B174" s="151"/>
      <c r="C174" s="152"/>
      <c r="D174" s="153"/>
      <c r="E174" s="154"/>
      <c r="F174" s="159"/>
      <c r="G174" s="156"/>
      <c r="H174" s="380"/>
      <c r="I174"/>
      <c r="J174"/>
      <c r="K174"/>
      <c r="L174"/>
      <c r="M174"/>
      <c r="N174"/>
      <c r="O174"/>
      <c r="P174"/>
      <c r="Q174"/>
      <c r="R174"/>
      <c r="AY174" s="29"/>
      <c r="AZ174" s="33"/>
      <c r="BA174" s="29"/>
      <c r="BB174" s="29"/>
      <c r="BC174" s="29"/>
      <c r="BD174" s="29"/>
      <c r="BE174" s="29"/>
      <c r="BF174" s="29"/>
      <c r="BG174" s="29"/>
      <c r="BH174" s="33"/>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33"/>
      <c r="CE174" s="29"/>
      <c r="CF174" s="29"/>
      <c r="CG174" s="29"/>
      <c r="CH174" s="29"/>
      <c r="CI174" s="29"/>
      <c r="CJ174" s="29"/>
      <c r="CK174" s="29"/>
      <c r="CL174" s="29"/>
      <c r="CM174" s="29"/>
      <c r="CN174" s="29"/>
      <c r="CO174" s="29"/>
      <c r="CP174" s="29"/>
      <c r="CQ174" s="29"/>
      <c r="CR174" s="29"/>
      <c r="CS174" s="29"/>
      <c r="CT174" s="29"/>
      <c r="CU174" s="29"/>
      <c r="CV174" s="29"/>
      <c r="CW174" s="33"/>
    </row>
    <row r="175" spans="1:101">
      <c r="A175" s="151"/>
      <c r="B175" s="151"/>
      <c r="C175" s="152"/>
      <c r="D175" s="153"/>
      <c r="E175" s="154"/>
      <c r="F175" s="159"/>
      <c r="G175" s="156"/>
      <c r="H175" s="380"/>
      <c r="I175"/>
      <c r="J175"/>
      <c r="K175"/>
      <c r="L175"/>
      <c r="M175"/>
      <c r="N175"/>
      <c r="O175"/>
      <c r="P175"/>
      <c r="Q175"/>
      <c r="R175"/>
      <c r="AY175" s="29"/>
      <c r="AZ175" s="33"/>
      <c r="BA175" s="29"/>
      <c r="BB175" s="29"/>
      <c r="BC175" s="29"/>
      <c r="BD175" s="29"/>
      <c r="BE175" s="29"/>
      <c r="BF175" s="29"/>
      <c r="BG175" s="29"/>
      <c r="BH175" s="33"/>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33"/>
      <c r="CE175" s="29"/>
      <c r="CF175" s="29"/>
      <c r="CG175" s="29"/>
      <c r="CH175" s="29"/>
      <c r="CI175" s="29"/>
      <c r="CJ175" s="29"/>
      <c r="CK175" s="29"/>
      <c r="CL175" s="29"/>
      <c r="CM175" s="29"/>
      <c r="CN175" s="29"/>
      <c r="CO175" s="29"/>
      <c r="CP175" s="29"/>
      <c r="CQ175" s="29"/>
      <c r="CR175" s="29"/>
      <c r="CS175" s="29"/>
      <c r="CT175" s="29"/>
      <c r="CU175" s="29"/>
      <c r="CV175" s="29"/>
      <c r="CW175" s="33"/>
    </row>
    <row r="176" spans="1:101">
      <c r="A176" s="151"/>
      <c r="B176" s="151"/>
      <c r="C176" s="152"/>
      <c r="D176" s="153"/>
      <c r="E176" s="154"/>
      <c r="F176" s="159"/>
      <c r="G176" s="156"/>
      <c r="H176" s="380"/>
      <c r="I176"/>
      <c r="J176"/>
      <c r="K176"/>
      <c r="L176"/>
      <c r="M176"/>
      <c r="N176"/>
      <c r="O176"/>
      <c r="P176"/>
      <c r="Q176"/>
      <c r="R176"/>
      <c r="AY176" s="29"/>
      <c r="AZ176" s="33"/>
      <c r="BA176" s="29"/>
      <c r="BB176" s="29"/>
      <c r="BC176" s="29"/>
      <c r="BD176" s="29"/>
      <c r="BE176" s="29"/>
      <c r="BF176" s="29"/>
      <c r="BG176" s="29"/>
      <c r="BH176" s="33"/>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33"/>
      <c r="CE176" s="29"/>
      <c r="CF176" s="29"/>
      <c r="CG176" s="29"/>
      <c r="CH176" s="29"/>
      <c r="CI176" s="29"/>
      <c r="CJ176" s="29"/>
      <c r="CK176" s="29"/>
      <c r="CL176" s="29"/>
      <c r="CM176" s="29"/>
      <c r="CN176" s="29"/>
      <c r="CO176" s="29"/>
      <c r="CP176" s="29"/>
      <c r="CQ176" s="29"/>
      <c r="CR176" s="29"/>
      <c r="CS176" s="29"/>
      <c r="CT176" s="29"/>
      <c r="CU176" s="29"/>
      <c r="CV176" s="29"/>
      <c r="CW176" s="33"/>
    </row>
    <row r="177" spans="1:101">
      <c r="A177" s="151"/>
      <c r="B177" s="151"/>
      <c r="C177" s="152"/>
      <c r="D177" s="153"/>
      <c r="E177" s="154"/>
      <c r="F177" s="159"/>
      <c r="G177" s="156"/>
      <c r="H177" s="380"/>
      <c r="I177"/>
      <c r="J177"/>
      <c r="K177"/>
      <c r="L177"/>
      <c r="M177"/>
      <c r="N177"/>
      <c r="O177"/>
      <c r="P177"/>
      <c r="Q177"/>
      <c r="R177"/>
      <c r="AY177" s="29"/>
      <c r="AZ177" s="33"/>
      <c r="BA177" s="29"/>
      <c r="BB177" s="29"/>
      <c r="BC177" s="29"/>
      <c r="BD177" s="29"/>
      <c r="BE177" s="29"/>
      <c r="BF177" s="29"/>
      <c r="BG177" s="29"/>
      <c r="BH177" s="33"/>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33"/>
      <c r="CE177" s="29"/>
      <c r="CF177" s="29"/>
      <c r="CG177" s="29"/>
      <c r="CH177" s="29"/>
      <c r="CI177" s="29"/>
      <c r="CJ177" s="29"/>
      <c r="CK177" s="29"/>
      <c r="CL177" s="29"/>
      <c r="CM177" s="29"/>
      <c r="CN177" s="29"/>
      <c r="CO177" s="29"/>
      <c r="CP177" s="29"/>
      <c r="CQ177" s="29"/>
      <c r="CR177" s="29"/>
      <c r="CS177" s="29"/>
      <c r="CT177" s="29"/>
      <c r="CU177" s="29"/>
      <c r="CV177" s="29"/>
      <c r="CW177" s="33"/>
    </row>
    <row r="178" spans="1:101">
      <c r="A178" s="151"/>
      <c r="B178" s="151"/>
      <c r="C178" s="152"/>
      <c r="D178" s="153"/>
      <c r="E178" s="154"/>
      <c r="F178" s="159"/>
      <c r="G178" s="156"/>
      <c r="H178" s="380"/>
      <c r="I178"/>
      <c r="J178"/>
      <c r="K178"/>
      <c r="L178"/>
      <c r="M178"/>
      <c r="N178"/>
      <c r="O178"/>
      <c r="P178"/>
      <c r="Q178"/>
      <c r="R178"/>
      <c r="AY178" s="29"/>
      <c r="AZ178" s="33"/>
      <c r="BA178" s="29"/>
      <c r="BB178" s="29"/>
      <c r="BC178" s="29"/>
      <c r="BD178" s="29"/>
      <c r="BE178" s="29"/>
      <c r="BF178" s="29"/>
      <c r="BG178" s="29"/>
      <c r="BH178" s="33"/>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33"/>
      <c r="CE178" s="29"/>
      <c r="CF178" s="29"/>
      <c r="CG178" s="29"/>
      <c r="CH178" s="29"/>
      <c r="CI178" s="29"/>
      <c r="CJ178" s="29"/>
      <c r="CK178" s="29"/>
      <c r="CL178" s="29"/>
      <c r="CM178" s="29"/>
      <c r="CN178" s="29"/>
      <c r="CO178" s="29"/>
      <c r="CP178" s="29"/>
      <c r="CQ178" s="29"/>
      <c r="CR178" s="29"/>
      <c r="CS178" s="29"/>
      <c r="CT178" s="29"/>
      <c r="CU178" s="29"/>
      <c r="CV178" s="29"/>
      <c r="CW178" s="33"/>
    </row>
    <row r="179" spans="1:101">
      <c r="C179" s="29"/>
      <c r="D179" s="29"/>
      <c r="E179" s="29"/>
      <c r="F179" s="29"/>
      <c r="G179" s="29"/>
      <c r="H179" s="29"/>
      <c r="I179"/>
      <c r="J179"/>
      <c r="K179"/>
      <c r="L179"/>
      <c r="M179"/>
      <c r="N179"/>
      <c r="O179"/>
      <c r="P179"/>
      <c r="Q179"/>
      <c r="R179"/>
      <c r="AY179" s="29"/>
      <c r="AZ179" s="33"/>
      <c r="BA179" s="29"/>
      <c r="BB179" s="29"/>
      <c r="BC179" s="29"/>
      <c r="BD179" s="29"/>
      <c r="BE179" s="29"/>
      <c r="BF179" s="29"/>
      <c r="BG179" s="29"/>
      <c r="BH179" s="33"/>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33"/>
      <c r="CE179" s="29"/>
      <c r="CF179" s="29"/>
      <c r="CG179" s="29"/>
      <c r="CH179" s="29"/>
      <c r="CI179" s="29"/>
      <c r="CJ179" s="29"/>
      <c r="CK179" s="29"/>
      <c r="CL179" s="29"/>
      <c r="CM179" s="29"/>
      <c r="CN179" s="29"/>
      <c r="CO179" s="29"/>
      <c r="CP179" s="29"/>
      <c r="CQ179" s="29"/>
      <c r="CR179" s="29"/>
      <c r="CS179" s="29"/>
      <c r="CT179" s="29"/>
      <c r="CU179" s="29"/>
      <c r="CV179" s="29"/>
      <c r="CW179" s="33"/>
    </row>
    <row r="180" spans="1:101">
      <c r="C180" s="29"/>
      <c r="D180" s="29"/>
      <c r="E180" s="29"/>
      <c r="F180" s="29"/>
      <c r="G180" s="29"/>
      <c r="H180" s="29"/>
      <c r="I180"/>
      <c r="J180"/>
      <c r="K180"/>
      <c r="L180"/>
      <c r="M180"/>
      <c r="N180"/>
      <c r="O180"/>
      <c r="P180"/>
      <c r="Q180"/>
      <c r="R180"/>
      <c r="AY180" s="29"/>
      <c r="AZ180" s="33"/>
      <c r="BA180" s="29"/>
      <c r="BB180" s="29"/>
      <c r="BC180" s="29"/>
      <c r="BD180" s="29"/>
      <c r="BE180" s="29"/>
      <c r="BF180" s="29"/>
      <c r="BG180" s="29"/>
      <c r="BH180" s="33"/>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33"/>
      <c r="CE180" s="29"/>
      <c r="CF180" s="29"/>
      <c r="CG180" s="29"/>
      <c r="CH180" s="29"/>
      <c r="CI180" s="29"/>
      <c r="CJ180" s="29"/>
      <c r="CK180" s="29"/>
      <c r="CL180" s="29"/>
      <c r="CM180" s="29"/>
      <c r="CN180" s="29"/>
      <c r="CO180" s="29"/>
      <c r="CP180" s="29"/>
      <c r="CQ180" s="29"/>
      <c r="CR180" s="29"/>
      <c r="CS180" s="29"/>
      <c r="CT180" s="29"/>
      <c r="CU180" s="29"/>
      <c r="CV180" s="29"/>
      <c r="CW180" s="33"/>
    </row>
    <row r="181" spans="1:101">
      <c r="C181" s="29"/>
      <c r="D181" s="29"/>
      <c r="E181" s="29"/>
      <c r="F181" s="29"/>
      <c r="G181" s="29"/>
      <c r="H181" s="29"/>
      <c r="I181"/>
      <c r="J181"/>
      <c r="K181"/>
      <c r="L181"/>
      <c r="M181"/>
      <c r="N181"/>
      <c r="O181"/>
      <c r="P181"/>
      <c r="Q181"/>
      <c r="R181"/>
      <c r="AY181" s="29"/>
      <c r="AZ181" s="33"/>
      <c r="BA181" s="29"/>
      <c r="BB181" s="29"/>
      <c r="BC181" s="29"/>
      <c r="BD181" s="29"/>
      <c r="BE181" s="29"/>
      <c r="BF181" s="29"/>
      <c r="BG181" s="29"/>
      <c r="BH181" s="33"/>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33"/>
      <c r="CE181" s="29"/>
      <c r="CF181" s="29"/>
      <c r="CG181" s="29"/>
      <c r="CH181" s="29"/>
      <c r="CI181" s="29"/>
      <c r="CJ181" s="29"/>
      <c r="CK181" s="29"/>
      <c r="CL181" s="29"/>
      <c r="CM181" s="29"/>
      <c r="CN181" s="29"/>
      <c r="CO181" s="29"/>
      <c r="CP181" s="29"/>
      <c r="CQ181" s="29"/>
      <c r="CR181" s="29"/>
      <c r="CS181" s="29"/>
      <c r="CT181" s="29"/>
      <c r="CU181" s="29"/>
      <c r="CV181" s="29"/>
      <c r="CW181" s="33"/>
    </row>
    <row r="182" spans="1:101">
      <c r="C182" s="29"/>
      <c r="D182" s="29"/>
      <c r="E182" s="29"/>
      <c r="F182" s="29"/>
      <c r="G182" s="29"/>
      <c r="H182" s="29"/>
      <c r="I182"/>
      <c r="J182"/>
      <c r="K182"/>
      <c r="L182"/>
      <c r="M182"/>
      <c r="N182"/>
      <c r="O182"/>
      <c r="P182"/>
      <c r="Q182"/>
      <c r="R182"/>
      <c r="AY182" s="29"/>
      <c r="AZ182" s="33"/>
      <c r="BA182" s="29"/>
      <c r="BB182" s="29"/>
      <c r="BC182" s="29"/>
      <c r="BD182" s="29"/>
      <c r="BE182" s="29"/>
      <c r="BF182" s="29"/>
      <c r="BG182" s="29"/>
      <c r="BH182" s="33"/>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33"/>
      <c r="CE182" s="29"/>
      <c r="CF182" s="29"/>
      <c r="CG182" s="29"/>
      <c r="CH182" s="29"/>
      <c r="CI182" s="29"/>
      <c r="CJ182" s="29"/>
      <c r="CK182" s="29"/>
      <c r="CL182" s="29"/>
      <c r="CM182" s="29"/>
      <c r="CN182" s="29"/>
      <c r="CO182" s="29"/>
      <c r="CP182" s="29"/>
      <c r="CQ182" s="29"/>
      <c r="CR182" s="29"/>
      <c r="CS182" s="29"/>
      <c r="CT182" s="29"/>
      <c r="CU182" s="29"/>
      <c r="CV182" s="29"/>
      <c r="CW182" s="33"/>
    </row>
    <row r="183" spans="1:101">
      <c r="C183" s="29"/>
      <c r="D183" s="29"/>
      <c r="E183" s="29"/>
      <c r="F183" s="29"/>
      <c r="G183" s="29"/>
      <c r="H183" s="29"/>
      <c r="I183"/>
      <c r="J183"/>
      <c r="K183"/>
      <c r="L183"/>
      <c r="M183"/>
      <c r="N183"/>
      <c r="O183"/>
      <c r="P183"/>
      <c r="Q183"/>
      <c r="R183"/>
      <c r="AY183" s="29"/>
      <c r="AZ183" s="33"/>
      <c r="BA183" s="29"/>
      <c r="BB183" s="29"/>
      <c r="BC183" s="29"/>
      <c r="BD183" s="29"/>
      <c r="BE183" s="29"/>
      <c r="BF183" s="29"/>
      <c r="BG183" s="29"/>
      <c r="BH183" s="33"/>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33"/>
      <c r="CE183" s="29"/>
      <c r="CF183" s="29"/>
      <c r="CG183" s="29"/>
      <c r="CH183" s="29"/>
      <c r="CI183" s="29"/>
      <c r="CJ183" s="29"/>
      <c r="CK183" s="29"/>
      <c r="CL183" s="29"/>
      <c r="CM183" s="29"/>
      <c r="CN183" s="29"/>
      <c r="CO183" s="29"/>
      <c r="CP183" s="29"/>
      <c r="CQ183" s="29"/>
      <c r="CR183" s="29"/>
      <c r="CS183" s="29"/>
      <c r="CT183" s="29"/>
      <c r="CU183" s="29"/>
      <c r="CV183" s="29"/>
      <c r="CW183" s="33"/>
    </row>
    <row r="184" spans="1:101">
      <c r="C184" s="29"/>
      <c r="D184" s="29"/>
      <c r="E184" s="29"/>
      <c r="F184" s="29"/>
      <c r="G184" s="29"/>
      <c r="H184" s="29"/>
      <c r="I184"/>
      <c r="J184"/>
      <c r="K184"/>
      <c r="L184"/>
      <c r="M184"/>
      <c r="N184"/>
      <c r="O184"/>
      <c r="P184"/>
      <c r="Q184"/>
      <c r="R184"/>
      <c r="AY184" s="29"/>
      <c r="AZ184" s="33"/>
      <c r="BA184" s="29"/>
      <c r="BB184" s="29"/>
      <c r="BC184" s="29"/>
      <c r="BD184" s="29"/>
      <c r="BE184" s="29"/>
      <c r="BF184" s="29"/>
      <c r="BG184" s="29"/>
      <c r="BH184" s="33"/>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33"/>
      <c r="CE184" s="29"/>
      <c r="CF184" s="29"/>
      <c r="CG184" s="29"/>
      <c r="CH184" s="29"/>
      <c r="CI184" s="29"/>
      <c r="CJ184" s="29"/>
      <c r="CK184" s="29"/>
      <c r="CL184" s="29"/>
      <c r="CM184" s="29"/>
      <c r="CN184" s="29"/>
      <c r="CO184" s="29"/>
      <c r="CP184" s="29"/>
      <c r="CQ184" s="29"/>
      <c r="CR184" s="29"/>
      <c r="CS184" s="29"/>
      <c r="CT184" s="29"/>
      <c r="CU184" s="29"/>
      <c r="CV184" s="29"/>
      <c r="CW184" s="33"/>
    </row>
    <row r="185" spans="1:101">
      <c r="C185" s="29"/>
      <c r="D185" s="29"/>
      <c r="E185" s="29"/>
      <c r="F185" s="29"/>
      <c r="G185" s="29"/>
      <c r="H185" s="29"/>
      <c r="I185"/>
      <c r="J185"/>
      <c r="K185"/>
      <c r="L185"/>
      <c r="M185"/>
      <c r="N185"/>
      <c r="O185"/>
      <c r="P185"/>
      <c r="Q185"/>
      <c r="R185"/>
      <c r="AY185" s="29"/>
      <c r="AZ185" s="33"/>
      <c r="BA185" s="29"/>
      <c r="BB185" s="29"/>
      <c r="BC185" s="29"/>
      <c r="BD185" s="29"/>
      <c r="BE185" s="29"/>
      <c r="BF185" s="29"/>
      <c r="BG185" s="29"/>
      <c r="BH185" s="33"/>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33"/>
      <c r="CE185" s="29"/>
      <c r="CF185" s="29"/>
      <c r="CG185" s="29"/>
      <c r="CH185" s="29"/>
      <c r="CI185" s="29"/>
      <c r="CJ185" s="29"/>
      <c r="CK185" s="29"/>
      <c r="CL185" s="29"/>
      <c r="CM185" s="29"/>
      <c r="CN185" s="29"/>
      <c r="CO185" s="29"/>
      <c r="CP185" s="29"/>
      <c r="CQ185" s="29"/>
      <c r="CR185" s="29"/>
      <c r="CS185" s="29"/>
      <c r="CT185" s="29"/>
      <c r="CU185" s="29"/>
      <c r="CV185" s="29"/>
      <c r="CW185" s="33"/>
    </row>
    <row r="186" spans="1:101">
      <c r="C186" s="29"/>
      <c r="D186" s="29"/>
      <c r="E186" s="29"/>
      <c r="F186" s="29"/>
      <c r="G186" s="29"/>
      <c r="H186" s="29"/>
      <c r="I186"/>
      <c r="J186"/>
      <c r="K186"/>
      <c r="L186"/>
      <c r="M186"/>
      <c r="N186"/>
      <c r="O186"/>
      <c r="P186"/>
      <c r="Q186"/>
      <c r="R186"/>
      <c r="AY186" s="29"/>
      <c r="AZ186" s="33"/>
      <c r="BA186" s="29"/>
      <c r="BB186" s="29"/>
      <c r="BC186" s="29"/>
      <c r="BD186" s="29"/>
      <c r="BE186" s="29"/>
      <c r="BF186" s="29"/>
      <c r="BG186" s="29"/>
      <c r="BH186" s="33"/>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33"/>
      <c r="CE186" s="29"/>
      <c r="CF186" s="29"/>
      <c r="CG186" s="29"/>
      <c r="CH186" s="29"/>
      <c r="CI186" s="29"/>
      <c r="CJ186" s="29"/>
      <c r="CK186" s="29"/>
      <c r="CL186" s="29"/>
      <c r="CM186" s="29"/>
      <c r="CN186" s="29"/>
      <c r="CO186" s="29"/>
      <c r="CP186" s="29"/>
      <c r="CQ186" s="29"/>
      <c r="CR186" s="29"/>
      <c r="CS186" s="29"/>
      <c r="CT186" s="29"/>
      <c r="CU186" s="29"/>
      <c r="CV186" s="29"/>
      <c r="CW186" s="33"/>
    </row>
    <row r="187" spans="1:101">
      <c r="C187" s="29"/>
      <c r="D187" s="29"/>
      <c r="E187" s="29"/>
      <c r="F187" s="29"/>
      <c r="G187" s="29"/>
      <c r="H187" s="29"/>
      <c r="I187"/>
      <c r="J187"/>
      <c r="K187"/>
      <c r="L187"/>
      <c r="M187"/>
      <c r="N187"/>
      <c r="O187"/>
      <c r="P187"/>
      <c r="Q187"/>
      <c r="R187"/>
      <c r="AY187" s="29"/>
      <c r="AZ187" s="33"/>
      <c r="BA187" s="29"/>
      <c r="BB187" s="29"/>
      <c r="BC187" s="29"/>
      <c r="BD187" s="29"/>
      <c r="BE187" s="29"/>
      <c r="BF187" s="29"/>
      <c r="BG187" s="29"/>
      <c r="BH187" s="33"/>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33"/>
      <c r="CE187" s="29"/>
      <c r="CF187" s="29"/>
      <c r="CG187" s="29"/>
      <c r="CH187" s="29"/>
      <c r="CI187" s="29"/>
      <c r="CJ187" s="29"/>
      <c r="CK187" s="29"/>
      <c r="CL187" s="29"/>
      <c r="CM187" s="29"/>
      <c r="CN187" s="29"/>
      <c r="CO187" s="29"/>
      <c r="CP187" s="29"/>
      <c r="CQ187" s="29"/>
      <c r="CR187" s="29"/>
      <c r="CS187" s="29"/>
      <c r="CT187" s="29"/>
      <c r="CU187" s="29"/>
      <c r="CV187" s="29"/>
      <c r="CW187" s="33"/>
    </row>
    <row r="188" spans="1:101">
      <c r="C188" s="29"/>
      <c r="D188" s="29"/>
      <c r="E188" s="29"/>
      <c r="F188" s="29"/>
      <c r="G188" s="29"/>
      <c r="H188" s="29"/>
      <c r="I188"/>
      <c r="J188"/>
      <c r="K188"/>
      <c r="L188"/>
      <c r="M188"/>
      <c r="N188"/>
      <c r="O188"/>
      <c r="P188"/>
      <c r="Q188"/>
      <c r="R188"/>
      <c r="AY188" s="29"/>
      <c r="AZ188" s="33"/>
      <c r="BA188" s="29"/>
      <c r="BB188" s="29"/>
      <c r="BC188" s="29"/>
      <c r="BD188" s="29"/>
      <c r="BE188" s="29"/>
      <c r="BF188" s="29"/>
      <c r="BG188" s="29"/>
      <c r="BH188" s="33"/>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33"/>
      <c r="CE188" s="29"/>
      <c r="CF188" s="29"/>
      <c r="CG188" s="29"/>
      <c r="CH188" s="29"/>
      <c r="CI188" s="29"/>
      <c r="CJ188" s="29"/>
      <c r="CK188" s="29"/>
      <c r="CL188" s="29"/>
      <c r="CM188" s="29"/>
      <c r="CN188" s="29"/>
      <c r="CO188" s="29"/>
      <c r="CP188" s="29"/>
      <c r="CQ188" s="29"/>
      <c r="CR188" s="29"/>
      <c r="CS188" s="29"/>
      <c r="CT188" s="29"/>
      <c r="CU188" s="29"/>
      <c r="CV188" s="29"/>
      <c r="CW188" s="33"/>
    </row>
    <row r="189" spans="1:101">
      <c r="C189" s="29"/>
      <c r="D189" s="29"/>
      <c r="E189" s="29"/>
      <c r="F189" s="29"/>
      <c r="G189" s="29"/>
      <c r="H189" s="29"/>
      <c r="I189"/>
      <c r="J189"/>
      <c r="K189"/>
      <c r="L189"/>
      <c r="M189"/>
      <c r="N189"/>
      <c r="O189"/>
      <c r="P189"/>
      <c r="Q189"/>
      <c r="R189"/>
      <c r="AY189" s="29"/>
      <c r="AZ189" s="33"/>
      <c r="BA189" s="29"/>
      <c r="BB189" s="29"/>
      <c r="BC189" s="29"/>
      <c r="BD189" s="29"/>
      <c r="BE189" s="29"/>
      <c r="BF189" s="29"/>
      <c r="BG189" s="29"/>
      <c r="BH189" s="33"/>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33"/>
      <c r="CE189" s="29"/>
      <c r="CF189" s="29"/>
      <c r="CG189" s="29"/>
      <c r="CH189" s="29"/>
      <c r="CI189" s="29"/>
      <c r="CJ189" s="29"/>
      <c r="CK189" s="29"/>
      <c r="CL189" s="29"/>
      <c r="CM189" s="29"/>
      <c r="CN189" s="29"/>
      <c r="CO189" s="29"/>
      <c r="CP189" s="29"/>
      <c r="CQ189" s="29"/>
      <c r="CR189" s="29"/>
      <c r="CS189" s="29"/>
      <c r="CT189" s="29"/>
      <c r="CU189" s="29"/>
      <c r="CV189" s="29"/>
      <c r="CW189" s="33"/>
    </row>
    <row r="190" spans="1:101">
      <c r="C190" s="29"/>
      <c r="D190" s="29"/>
      <c r="E190" s="29"/>
      <c r="F190" s="29"/>
      <c r="G190" s="29"/>
      <c r="H190" s="29"/>
      <c r="I190"/>
      <c r="J190"/>
      <c r="K190"/>
      <c r="L190"/>
      <c r="M190"/>
      <c r="N190"/>
      <c r="O190"/>
      <c r="P190"/>
      <c r="Q190"/>
      <c r="R190"/>
      <c r="AY190" s="29"/>
      <c r="AZ190" s="33"/>
      <c r="BA190" s="29"/>
      <c r="BB190" s="29"/>
      <c r="BC190" s="29"/>
      <c r="BD190" s="29"/>
      <c r="BE190" s="29"/>
      <c r="BF190" s="29"/>
      <c r="BG190" s="29"/>
      <c r="BH190" s="33"/>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33"/>
      <c r="CE190" s="29"/>
      <c r="CF190" s="29"/>
      <c r="CG190" s="29"/>
      <c r="CH190" s="29"/>
      <c r="CI190" s="29"/>
      <c r="CJ190" s="29"/>
      <c r="CK190" s="29"/>
      <c r="CL190" s="29"/>
      <c r="CM190" s="29"/>
      <c r="CN190" s="29"/>
      <c r="CO190" s="29"/>
      <c r="CP190" s="29"/>
      <c r="CQ190" s="29"/>
      <c r="CR190" s="29"/>
      <c r="CS190" s="29"/>
      <c r="CT190" s="29"/>
      <c r="CU190" s="29"/>
      <c r="CV190" s="29"/>
      <c r="CW190" s="33"/>
    </row>
    <row r="191" spans="1:101">
      <c r="C191" s="29"/>
      <c r="D191" s="29"/>
      <c r="E191" s="29"/>
      <c r="F191" s="29"/>
      <c r="G191" s="29"/>
      <c r="H191" s="29"/>
      <c r="I191"/>
      <c r="J191"/>
      <c r="K191"/>
      <c r="L191"/>
      <c r="M191"/>
      <c r="N191"/>
      <c r="O191"/>
      <c r="P191"/>
      <c r="Q191"/>
      <c r="R191"/>
      <c r="AY191" s="29"/>
      <c r="AZ191" s="33"/>
      <c r="BA191" s="29"/>
      <c r="BB191" s="29"/>
      <c r="BC191" s="29"/>
      <c r="BD191" s="29"/>
      <c r="BE191" s="29"/>
      <c r="BF191" s="29"/>
      <c r="BG191" s="29"/>
      <c r="BH191" s="33"/>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33"/>
      <c r="CE191" s="29"/>
      <c r="CF191" s="29"/>
      <c r="CG191" s="29"/>
      <c r="CH191" s="29"/>
      <c r="CI191" s="29"/>
      <c r="CJ191" s="29"/>
      <c r="CK191" s="29"/>
      <c r="CL191" s="29"/>
      <c r="CM191" s="29"/>
      <c r="CN191" s="29"/>
      <c r="CO191" s="29"/>
      <c r="CP191" s="29"/>
      <c r="CQ191" s="29"/>
      <c r="CR191" s="29"/>
      <c r="CS191" s="29"/>
      <c r="CT191" s="29"/>
      <c r="CU191" s="29"/>
      <c r="CV191" s="29"/>
      <c r="CW191" s="33"/>
    </row>
    <row r="192" spans="1:101">
      <c r="C192" s="29"/>
      <c r="D192" s="29"/>
      <c r="E192" s="29"/>
      <c r="F192" s="29"/>
      <c r="G192" s="29"/>
      <c r="H192" s="29"/>
      <c r="I192"/>
      <c r="J192"/>
      <c r="K192"/>
      <c r="L192"/>
      <c r="M192"/>
      <c r="N192"/>
      <c r="O192"/>
      <c r="P192"/>
      <c r="Q192"/>
      <c r="R192"/>
      <c r="AY192" s="29"/>
      <c r="AZ192" s="109"/>
      <c r="BA192" s="29"/>
      <c r="BB192" s="29"/>
      <c r="BC192" s="29"/>
      <c r="BD192" s="29"/>
      <c r="BE192" s="29"/>
      <c r="BF192" s="29"/>
      <c r="BG192" s="29"/>
      <c r="BH192" s="109"/>
      <c r="BI192" s="29"/>
      <c r="BJ192" s="29"/>
      <c r="BK192" s="29"/>
      <c r="BL192" s="29"/>
      <c r="BM192" s="29"/>
      <c r="BN192" s="29"/>
      <c r="BO192" s="29"/>
      <c r="BP192" s="29"/>
      <c r="BQ192" s="29"/>
      <c r="BR192" s="29"/>
      <c r="BS192" s="29"/>
      <c r="BT192" s="29"/>
      <c r="BU192" s="29"/>
      <c r="BV192" s="29"/>
      <c r="BW192" s="29"/>
      <c r="BX192" s="29"/>
      <c r="BY192" s="29"/>
      <c r="BZ192" s="29"/>
      <c r="CA192" s="29"/>
      <c r="CB192" s="29"/>
      <c r="CC192" s="29"/>
      <c r="CD192" s="109"/>
      <c r="CE192" s="29"/>
      <c r="CF192" s="29"/>
      <c r="CG192" s="29"/>
      <c r="CH192" s="29"/>
      <c r="CI192" s="29"/>
      <c r="CJ192" s="29"/>
      <c r="CK192" s="29"/>
      <c r="CL192" s="29"/>
      <c r="CM192" s="29"/>
      <c r="CN192" s="29"/>
      <c r="CO192" s="29"/>
      <c r="CP192" s="29"/>
      <c r="CQ192" s="29"/>
      <c r="CR192" s="29"/>
      <c r="CS192" s="29"/>
      <c r="CT192" s="29"/>
      <c r="CU192" s="29"/>
      <c r="CV192" s="29"/>
      <c r="CW192" s="33"/>
    </row>
    <row r="193" spans="3:101">
      <c r="C193" s="29"/>
      <c r="D193" s="29"/>
      <c r="E193" s="29"/>
      <c r="F193" s="29"/>
      <c r="G193" s="29"/>
      <c r="H193" s="29"/>
      <c r="I193"/>
      <c r="J193"/>
      <c r="K193"/>
      <c r="L193"/>
      <c r="M193"/>
      <c r="N193"/>
      <c r="O193"/>
      <c r="P193"/>
      <c r="Q193"/>
      <c r="R193"/>
      <c r="AY193" s="29"/>
      <c r="AZ193" s="109"/>
      <c r="BA193" s="29"/>
      <c r="BB193" s="29"/>
      <c r="BC193" s="29"/>
      <c r="BD193" s="29"/>
      <c r="BE193" s="29"/>
      <c r="BF193" s="29"/>
      <c r="BG193" s="29"/>
      <c r="BH193" s="10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109"/>
      <c r="CE193" s="29"/>
      <c r="CF193" s="29"/>
      <c r="CG193" s="29"/>
      <c r="CH193" s="29"/>
      <c r="CI193" s="29"/>
      <c r="CJ193" s="29"/>
      <c r="CK193" s="29"/>
      <c r="CL193" s="29"/>
      <c r="CM193" s="29"/>
      <c r="CN193" s="29"/>
      <c r="CO193" s="29"/>
      <c r="CP193" s="29"/>
      <c r="CQ193" s="29"/>
      <c r="CR193" s="29"/>
      <c r="CS193" s="29"/>
      <c r="CT193" s="29"/>
      <c r="CU193" s="29"/>
      <c r="CV193" s="29"/>
      <c r="CW193" s="33"/>
    </row>
    <row r="194" spans="3:101">
      <c r="C194" s="29"/>
      <c r="D194" s="29"/>
      <c r="E194" s="29"/>
      <c r="F194" s="29"/>
      <c r="G194" s="29"/>
      <c r="H194" s="29"/>
      <c r="I194"/>
      <c r="J194"/>
      <c r="K194"/>
      <c r="L194"/>
      <c r="M194"/>
      <c r="N194"/>
      <c r="O194"/>
      <c r="P194"/>
      <c r="Q194"/>
      <c r="R194"/>
      <c r="AY194" s="29"/>
      <c r="AZ194" s="109"/>
      <c r="BA194" s="29"/>
      <c r="BB194" s="29"/>
      <c r="BC194" s="29"/>
      <c r="BD194" s="29"/>
      <c r="BE194" s="29"/>
      <c r="BF194" s="29"/>
      <c r="BG194" s="29"/>
      <c r="BH194" s="10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109"/>
      <c r="CE194" s="29"/>
      <c r="CF194" s="29"/>
      <c r="CG194" s="29"/>
      <c r="CH194" s="29"/>
      <c r="CI194" s="29"/>
      <c r="CJ194" s="29"/>
      <c r="CK194" s="29"/>
      <c r="CL194" s="29"/>
      <c r="CM194" s="29"/>
      <c r="CN194" s="29"/>
      <c r="CO194" s="29"/>
      <c r="CP194" s="29"/>
      <c r="CQ194" s="29"/>
      <c r="CR194" s="29"/>
      <c r="CS194" s="29"/>
      <c r="CT194" s="29"/>
      <c r="CU194" s="29"/>
      <c r="CV194" s="29"/>
      <c r="CW194" s="33"/>
    </row>
    <row r="195" spans="3:101">
      <c r="C195" s="29"/>
      <c r="D195" s="29"/>
      <c r="E195" s="29"/>
      <c r="F195" s="29"/>
      <c r="G195" s="29"/>
      <c r="H195" s="29"/>
      <c r="I195"/>
      <c r="J195"/>
      <c r="K195"/>
      <c r="L195"/>
      <c r="M195"/>
      <c r="N195"/>
      <c r="O195"/>
      <c r="P195"/>
      <c r="Q195"/>
      <c r="R195"/>
      <c r="AY195" s="29"/>
      <c r="AZ195" s="109"/>
      <c r="BA195" s="29"/>
      <c r="BB195" s="29"/>
      <c r="BC195" s="29"/>
      <c r="BD195" s="29"/>
      <c r="BE195" s="29"/>
      <c r="BF195" s="29"/>
      <c r="BG195" s="29"/>
      <c r="BH195" s="10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109"/>
      <c r="CE195" s="29"/>
      <c r="CF195" s="29"/>
      <c r="CG195" s="29"/>
      <c r="CH195" s="29"/>
      <c r="CI195" s="29"/>
      <c r="CJ195" s="29"/>
      <c r="CK195" s="29"/>
      <c r="CL195" s="29"/>
      <c r="CM195" s="29"/>
      <c r="CN195" s="29"/>
      <c r="CO195" s="29"/>
      <c r="CP195" s="29"/>
      <c r="CQ195" s="29"/>
      <c r="CR195" s="29"/>
      <c r="CS195" s="29"/>
      <c r="CT195" s="29"/>
      <c r="CU195" s="29"/>
      <c r="CV195" s="29"/>
      <c r="CW195" s="33"/>
    </row>
    <row r="196" spans="3:101">
      <c r="C196" s="29"/>
      <c r="D196" s="29"/>
      <c r="E196" s="29"/>
      <c r="F196" s="29"/>
      <c r="G196" s="29"/>
      <c r="H196" s="29"/>
      <c r="I196"/>
      <c r="J196"/>
      <c r="K196"/>
      <c r="L196"/>
      <c r="M196"/>
      <c r="N196"/>
      <c r="O196"/>
      <c r="P196"/>
      <c r="Q196"/>
      <c r="R196"/>
      <c r="AY196" s="29"/>
      <c r="AZ196" s="109"/>
      <c r="BA196" s="29"/>
      <c r="BB196" s="29"/>
      <c r="BC196" s="29"/>
      <c r="BD196" s="29"/>
      <c r="BE196" s="29"/>
      <c r="BF196" s="29"/>
      <c r="BG196" s="29"/>
      <c r="BH196" s="10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109"/>
      <c r="CE196" s="29"/>
      <c r="CF196" s="29"/>
      <c r="CG196" s="29"/>
      <c r="CH196" s="29"/>
      <c r="CI196" s="29"/>
      <c r="CJ196" s="29"/>
      <c r="CK196" s="29"/>
      <c r="CL196" s="29"/>
      <c r="CM196" s="29"/>
      <c r="CN196" s="29"/>
      <c r="CO196" s="29"/>
      <c r="CP196" s="29"/>
      <c r="CQ196" s="29"/>
      <c r="CR196" s="29"/>
      <c r="CS196" s="29"/>
      <c r="CT196" s="29"/>
      <c r="CU196" s="29"/>
      <c r="CV196" s="29"/>
      <c r="CW196" s="33"/>
    </row>
    <row r="197" spans="3:101">
      <c r="C197" s="29"/>
      <c r="D197" s="29"/>
      <c r="E197" s="29"/>
      <c r="F197" s="29"/>
      <c r="G197" s="29"/>
      <c r="H197" s="29"/>
      <c r="I197"/>
      <c r="J197"/>
      <c r="K197"/>
      <c r="L197"/>
      <c r="M197"/>
      <c r="N197"/>
      <c r="O197"/>
      <c r="P197"/>
      <c r="Q197"/>
      <c r="R197"/>
      <c r="AY197" s="29"/>
      <c r="AZ197" s="109"/>
      <c r="BA197" s="29"/>
      <c r="BB197" s="29"/>
      <c r="BC197" s="29"/>
      <c r="BD197" s="29"/>
      <c r="BE197" s="29"/>
      <c r="BF197" s="29"/>
      <c r="BG197" s="29"/>
      <c r="BH197" s="10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109"/>
      <c r="CE197" s="29"/>
      <c r="CF197" s="29"/>
      <c r="CG197" s="29"/>
      <c r="CH197" s="29"/>
      <c r="CI197" s="29"/>
      <c r="CJ197" s="29"/>
      <c r="CK197" s="29"/>
      <c r="CL197" s="29"/>
      <c r="CM197" s="29"/>
      <c r="CN197" s="29"/>
      <c r="CO197" s="29"/>
      <c r="CP197" s="29"/>
      <c r="CQ197" s="29"/>
      <c r="CR197" s="29"/>
      <c r="CS197" s="29"/>
      <c r="CT197" s="29"/>
      <c r="CU197" s="29"/>
      <c r="CV197" s="29"/>
      <c r="CW197" s="33"/>
    </row>
    <row r="198" spans="3:101">
      <c r="C198" s="29"/>
      <c r="D198" s="29"/>
      <c r="E198" s="29"/>
      <c r="F198" s="29"/>
      <c r="G198" s="29"/>
      <c r="H198" s="29"/>
      <c r="I198"/>
      <c r="J198"/>
      <c r="K198"/>
      <c r="L198"/>
      <c r="M198"/>
      <c r="N198"/>
      <c r="O198"/>
      <c r="P198"/>
      <c r="Q198"/>
      <c r="R198"/>
      <c r="AY198" s="29"/>
      <c r="AZ198" s="109"/>
      <c r="BA198" s="29"/>
      <c r="BB198" s="29"/>
      <c r="BC198" s="29"/>
      <c r="BD198" s="29"/>
      <c r="BE198" s="29"/>
      <c r="BF198" s="29"/>
      <c r="BG198" s="29"/>
      <c r="BH198" s="10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109"/>
      <c r="CE198" s="29"/>
      <c r="CF198" s="29"/>
      <c r="CG198" s="29"/>
      <c r="CH198" s="29"/>
      <c r="CI198" s="29"/>
      <c r="CJ198" s="29"/>
      <c r="CK198" s="29"/>
      <c r="CL198" s="29"/>
      <c r="CM198" s="29"/>
      <c r="CN198" s="29"/>
      <c r="CO198" s="29"/>
      <c r="CP198" s="29"/>
      <c r="CQ198" s="29"/>
      <c r="CR198" s="29"/>
      <c r="CS198" s="29"/>
      <c r="CT198" s="29"/>
      <c r="CU198" s="29"/>
      <c r="CV198" s="29"/>
      <c r="CW198" s="33"/>
    </row>
    <row r="199" spans="3:101">
      <c r="C199" s="29"/>
      <c r="D199" s="29"/>
      <c r="E199" s="29"/>
      <c r="F199" s="29"/>
      <c r="G199" s="29"/>
      <c r="H199" s="29"/>
      <c r="I199"/>
      <c r="J199"/>
      <c r="K199"/>
      <c r="L199"/>
      <c r="M199"/>
      <c r="N199"/>
      <c r="O199"/>
      <c r="P199"/>
      <c r="Q199"/>
      <c r="R199"/>
      <c r="AY199" s="29"/>
      <c r="AZ199" s="109"/>
      <c r="BA199" s="29"/>
      <c r="BB199" s="29"/>
      <c r="BC199" s="29"/>
      <c r="BD199" s="29"/>
      <c r="BE199" s="29"/>
      <c r="BF199" s="29"/>
      <c r="BG199" s="29"/>
      <c r="BH199" s="10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109"/>
      <c r="CE199" s="29"/>
      <c r="CF199" s="29"/>
      <c r="CG199" s="29"/>
      <c r="CH199" s="29"/>
      <c r="CI199" s="29"/>
      <c r="CJ199" s="29"/>
      <c r="CK199" s="29"/>
      <c r="CL199" s="29"/>
      <c r="CM199" s="29"/>
      <c r="CN199" s="29"/>
      <c r="CO199" s="29"/>
      <c r="CP199" s="29"/>
      <c r="CQ199" s="29"/>
      <c r="CR199" s="29"/>
      <c r="CS199" s="29"/>
      <c r="CT199" s="29"/>
      <c r="CU199" s="29"/>
      <c r="CV199" s="29"/>
      <c r="CW199" s="33"/>
    </row>
    <row r="200" spans="3:101">
      <c r="C200" s="29"/>
      <c r="D200" s="29"/>
      <c r="E200" s="29"/>
      <c r="F200" s="29"/>
      <c r="G200" s="29"/>
      <c r="H200" s="29"/>
      <c r="I200"/>
      <c r="J200"/>
      <c r="K200"/>
      <c r="L200"/>
      <c r="M200"/>
      <c r="N200"/>
      <c r="O200"/>
      <c r="P200"/>
      <c r="Q200"/>
      <c r="R200"/>
      <c r="AY200" s="29"/>
      <c r="AZ200" s="109"/>
      <c r="BA200" s="29"/>
      <c r="BB200" s="29"/>
      <c r="BC200" s="29"/>
      <c r="BD200" s="29"/>
      <c r="BE200" s="29"/>
      <c r="BF200" s="29"/>
      <c r="BG200" s="29"/>
      <c r="BH200" s="10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109"/>
      <c r="CE200" s="29"/>
      <c r="CF200" s="29"/>
      <c r="CG200" s="29"/>
      <c r="CH200" s="29"/>
      <c r="CI200" s="29"/>
      <c r="CJ200" s="29"/>
      <c r="CK200" s="29"/>
      <c r="CL200" s="29"/>
      <c r="CM200" s="29"/>
      <c r="CN200" s="29"/>
      <c r="CO200" s="29"/>
      <c r="CP200" s="29"/>
      <c r="CQ200" s="29"/>
      <c r="CR200" s="29"/>
      <c r="CS200" s="29"/>
      <c r="CT200" s="29"/>
      <c r="CU200" s="29"/>
      <c r="CV200" s="29"/>
      <c r="CW200" s="33"/>
    </row>
    <row r="201" spans="3:101">
      <c r="C201" s="29"/>
      <c r="D201" s="29"/>
      <c r="E201" s="29"/>
      <c r="F201" s="29"/>
      <c r="G201" s="29"/>
      <c r="H201" s="29"/>
      <c r="I201"/>
      <c r="J201"/>
      <c r="K201"/>
      <c r="L201"/>
      <c r="M201"/>
      <c r="N201"/>
      <c r="O201"/>
      <c r="P201"/>
      <c r="Q201"/>
      <c r="R201"/>
      <c r="AY201" s="29"/>
      <c r="AZ201" s="33"/>
      <c r="BA201" s="29"/>
      <c r="BB201" s="29"/>
      <c r="BC201" s="29"/>
      <c r="BD201" s="29"/>
      <c r="BE201" s="29"/>
      <c r="BF201" s="29"/>
      <c r="BG201" s="29"/>
      <c r="BH201" s="33"/>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33"/>
      <c r="CE201" s="29"/>
      <c r="CF201" s="29"/>
      <c r="CG201" s="29"/>
      <c r="CH201" s="29"/>
      <c r="CI201" s="29"/>
      <c r="CJ201" s="29"/>
      <c r="CK201" s="29"/>
      <c r="CL201" s="29"/>
      <c r="CM201" s="29"/>
      <c r="CN201" s="29"/>
      <c r="CO201" s="29"/>
      <c r="CP201" s="29"/>
      <c r="CQ201" s="29"/>
      <c r="CR201" s="29"/>
      <c r="CS201" s="29"/>
      <c r="CT201" s="29"/>
      <c r="CU201" s="29"/>
      <c r="CV201" s="29"/>
      <c r="CW201" s="33"/>
    </row>
    <row r="202" spans="3:101">
      <c r="C202" s="29"/>
      <c r="D202" s="29"/>
      <c r="E202" s="29"/>
      <c r="F202" s="29"/>
      <c r="G202" s="29"/>
      <c r="H202" s="29"/>
      <c r="I202"/>
      <c r="J202"/>
      <c r="K202"/>
      <c r="L202"/>
      <c r="M202"/>
      <c r="N202"/>
      <c r="O202"/>
      <c r="P202"/>
      <c r="Q202"/>
      <c r="R202"/>
      <c r="AY202" s="29"/>
      <c r="AZ202" s="33"/>
      <c r="BA202" s="29"/>
      <c r="BB202" s="29"/>
      <c r="BC202" s="29"/>
      <c r="BD202" s="29"/>
      <c r="BE202" s="29"/>
      <c r="BF202" s="29"/>
      <c r="BG202" s="29"/>
      <c r="BH202" s="33"/>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33"/>
      <c r="CE202" s="29"/>
      <c r="CF202" s="29"/>
      <c r="CG202" s="29"/>
      <c r="CH202" s="29"/>
      <c r="CI202" s="29"/>
      <c r="CJ202" s="29"/>
      <c r="CK202" s="29"/>
      <c r="CL202" s="29"/>
      <c r="CM202" s="29"/>
      <c r="CN202" s="29"/>
      <c r="CO202" s="29"/>
      <c r="CP202" s="29"/>
      <c r="CQ202" s="29"/>
      <c r="CR202" s="29"/>
      <c r="CS202" s="29"/>
      <c r="CT202" s="29"/>
      <c r="CU202" s="29"/>
      <c r="CV202" s="29"/>
      <c r="CW202" s="33"/>
    </row>
    <row r="203" spans="3:101">
      <c r="C203" s="29"/>
      <c r="D203" s="29"/>
      <c r="E203" s="29"/>
      <c r="F203" s="29"/>
      <c r="G203" s="29"/>
      <c r="H203" s="29"/>
      <c r="I203"/>
      <c r="J203"/>
      <c r="K203"/>
      <c r="L203"/>
      <c r="M203"/>
      <c r="N203"/>
      <c r="O203"/>
      <c r="P203"/>
      <c r="Q203"/>
      <c r="R203"/>
      <c r="AY203" s="29"/>
      <c r="AZ203" s="33"/>
      <c r="BA203" s="29"/>
      <c r="BB203" s="29"/>
      <c r="BC203" s="29"/>
      <c r="BD203" s="29"/>
      <c r="BE203" s="29"/>
      <c r="BF203" s="29"/>
      <c r="BG203" s="29"/>
      <c r="BH203" s="33"/>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33"/>
      <c r="CE203" s="29"/>
      <c r="CF203" s="29"/>
      <c r="CG203" s="29"/>
      <c r="CH203" s="29"/>
      <c r="CI203" s="29"/>
      <c r="CJ203" s="29"/>
      <c r="CK203" s="29"/>
      <c r="CL203" s="29"/>
      <c r="CM203" s="29"/>
      <c r="CN203" s="29"/>
      <c r="CO203" s="29"/>
      <c r="CP203" s="29"/>
      <c r="CQ203" s="29"/>
      <c r="CR203" s="29"/>
      <c r="CS203" s="29"/>
      <c r="CT203" s="29"/>
      <c r="CU203" s="29"/>
      <c r="CV203" s="29"/>
      <c r="CW203" s="33"/>
    </row>
    <row r="204" spans="3:101">
      <c r="C204" s="29"/>
      <c r="D204" s="29"/>
      <c r="E204" s="29"/>
      <c r="F204" s="29"/>
      <c r="G204" s="29"/>
      <c r="H204" s="29"/>
      <c r="I204"/>
      <c r="J204"/>
      <c r="K204"/>
      <c r="L204"/>
      <c r="M204"/>
      <c r="N204"/>
      <c r="O204"/>
      <c r="P204"/>
      <c r="Q204"/>
      <c r="R204"/>
      <c r="AY204" s="29"/>
      <c r="AZ204" s="33"/>
      <c r="BA204" s="29"/>
      <c r="BB204" s="29"/>
      <c r="BC204" s="29"/>
      <c r="BD204" s="29"/>
      <c r="BE204" s="29"/>
      <c r="BF204" s="29"/>
      <c r="BG204" s="29"/>
      <c r="BH204" s="33"/>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33"/>
      <c r="CE204" s="29"/>
      <c r="CF204" s="29"/>
      <c r="CG204" s="29"/>
      <c r="CH204" s="29"/>
      <c r="CI204" s="29"/>
      <c r="CJ204" s="29"/>
      <c r="CK204" s="29"/>
      <c r="CL204" s="29"/>
      <c r="CM204" s="29"/>
      <c r="CN204" s="29"/>
      <c r="CO204" s="29"/>
      <c r="CP204" s="29"/>
      <c r="CQ204" s="29"/>
      <c r="CR204" s="29"/>
      <c r="CS204" s="29"/>
      <c r="CT204" s="29"/>
      <c r="CU204" s="29"/>
      <c r="CV204" s="29"/>
      <c r="CW204" s="33"/>
    </row>
    <row r="205" spans="3:101">
      <c r="C205" s="29"/>
      <c r="D205" s="29"/>
      <c r="E205" s="29"/>
      <c r="F205" s="29"/>
      <c r="G205" s="29"/>
      <c r="H205" s="29"/>
      <c r="I205"/>
      <c r="J205"/>
      <c r="K205"/>
      <c r="L205"/>
      <c r="M205"/>
      <c r="N205"/>
      <c r="O205"/>
      <c r="P205"/>
      <c r="Q205"/>
      <c r="R205"/>
      <c r="AY205" s="29"/>
      <c r="AZ205" s="33"/>
      <c r="BA205" s="29"/>
      <c r="BB205" s="29"/>
      <c r="BC205" s="29"/>
      <c r="BD205" s="29"/>
      <c r="BE205" s="29"/>
      <c r="BF205" s="29"/>
      <c r="BG205" s="29"/>
      <c r="BH205" s="33"/>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33"/>
      <c r="CE205" s="29"/>
      <c r="CF205" s="29"/>
      <c r="CG205" s="29"/>
      <c r="CH205" s="29"/>
      <c r="CI205" s="29"/>
      <c r="CJ205" s="29"/>
      <c r="CK205" s="29"/>
      <c r="CL205" s="29"/>
      <c r="CM205" s="29"/>
      <c r="CN205" s="29"/>
      <c r="CO205" s="29"/>
      <c r="CP205" s="29"/>
      <c r="CQ205" s="29"/>
      <c r="CR205" s="29"/>
      <c r="CS205" s="29"/>
      <c r="CT205" s="29"/>
      <c r="CU205" s="29"/>
      <c r="CV205" s="29"/>
      <c r="CW205" s="33"/>
    </row>
    <row r="206" spans="3:101">
      <c r="C206" s="29"/>
      <c r="D206" s="29"/>
      <c r="E206" s="29"/>
      <c r="F206" s="29"/>
      <c r="G206" s="29"/>
      <c r="H206" s="29"/>
      <c r="I206"/>
      <c r="J206"/>
      <c r="K206"/>
      <c r="L206"/>
      <c r="M206"/>
      <c r="N206"/>
      <c r="O206"/>
      <c r="P206"/>
      <c r="Q206"/>
      <c r="R206"/>
      <c r="AY206" s="29"/>
      <c r="AZ206" s="33"/>
      <c r="BA206" s="29"/>
      <c r="BB206" s="29"/>
      <c r="BC206" s="29"/>
      <c r="BD206" s="29"/>
      <c r="BE206" s="29"/>
      <c r="BF206" s="29"/>
      <c r="BG206" s="29"/>
      <c r="BH206" s="33"/>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33"/>
      <c r="CE206" s="29"/>
      <c r="CF206" s="29"/>
      <c r="CG206" s="29"/>
      <c r="CH206" s="29"/>
      <c r="CI206" s="29"/>
      <c r="CJ206" s="29"/>
      <c r="CK206" s="29"/>
      <c r="CL206" s="29"/>
      <c r="CM206" s="29"/>
      <c r="CN206" s="29"/>
      <c r="CO206" s="29"/>
      <c r="CP206" s="29"/>
      <c r="CQ206" s="29"/>
      <c r="CR206" s="29"/>
      <c r="CS206" s="29"/>
      <c r="CT206" s="29"/>
      <c r="CU206" s="29"/>
      <c r="CV206" s="29"/>
      <c r="CW206" s="33"/>
    </row>
    <row r="207" spans="3:101">
      <c r="C207" s="29"/>
      <c r="D207" s="29"/>
      <c r="E207" s="29"/>
      <c r="F207" s="29"/>
      <c r="G207" s="29"/>
      <c r="H207" s="29"/>
      <c r="I207"/>
      <c r="J207"/>
      <c r="K207"/>
      <c r="L207"/>
      <c r="M207"/>
      <c r="N207"/>
      <c r="O207"/>
      <c r="P207"/>
      <c r="Q207"/>
      <c r="R207"/>
      <c r="AY207" s="29"/>
      <c r="AZ207" s="33"/>
      <c r="BA207" s="29"/>
      <c r="BB207" s="29"/>
      <c r="BC207" s="29"/>
      <c r="BD207" s="29"/>
      <c r="BE207" s="29"/>
      <c r="BF207" s="29"/>
      <c r="BG207" s="29"/>
      <c r="BH207" s="33"/>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33"/>
      <c r="CE207" s="29"/>
      <c r="CF207" s="29"/>
      <c r="CG207" s="29"/>
      <c r="CH207" s="29"/>
      <c r="CI207" s="29"/>
      <c r="CJ207" s="29"/>
      <c r="CK207" s="29"/>
      <c r="CL207" s="29"/>
      <c r="CM207" s="29"/>
      <c r="CN207" s="29"/>
      <c r="CO207" s="29"/>
      <c r="CP207" s="29"/>
      <c r="CQ207" s="29"/>
      <c r="CR207" s="29"/>
      <c r="CS207" s="29"/>
      <c r="CT207" s="29"/>
      <c r="CU207" s="29"/>
      <c r="CV207" s="29"/>
      <c r="CW207" s="33"/>
    </row>
    <row r="208" spans="3:101">
      <c r="C208" s="29"/>
      <c r="D208" s="29"/>
      <c r="E208" s="29"/>
      <c r="F208" s="29"/>
      <c r="G208" s="29"/>
      <c r="H208" s="29"/>
      <c r="I208"/>
      <c r="J208"/>
      <c r="K208"/>
      <c r="L208"/>
      <c r="M208"/>
      <c r="N208"/>
      <c r="O208"/>
      <c r="P208"/>
      <c r="Q208"/>
      <c r="R208"/>
      <c r="AY208" s="29"/>
      <c r="AZ208" s="33"/>
      <c r="BA208" s="29"/>
      <c r="BB208" s="29"/>
      <c r="BC208" s="29"/>
      <c r="BD208" s="29"/>
      <c r="BE208" s="29"/>
      <c r="BF208" s="29"/>
      <c r="BG208" s="29"/>
      <c r="BH208" s="33"/>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33"/>
      <c r="CE208" s="29"/>
      <c r="CF208" s="29"/>
      <c r="CG208" s="29"/>
      <c r="CH208" s="29"/>
      <c r="CI208" s="29"/>
      <c r="CJ208" s="29"/>
      <c r="CK208" s="29"/>
      <c r="CL208" s="29"/>
      <c r="CM208" s="29"/>
      <c r="CN208" s="29"/>
      <c r="CO208" s="29"/>
      <c r="CP208" s="29"/>
      <c r="CQ208" s="29"/>
      <c r="CR208" s="29"/>
      <c r="CS208" s="29"/>
      <c r="CT208" s="29"/>
      <c r="CU208" s="29"/>
      <c r="CV208" s="29"/>
      <c r="CW208" s="33"/>
    </row>
    <row r="209" spans="3:101">
      <c r="C209" s="29"/>
      <c r="D209" s="29"/>
      <c r="E209" s="29"/>
      <c r="F209" s="29"/>
      <c r="G209" s="29"/>
      <c r="H209" s="29"/>
      <c r="I209"/>
      <c r="J209"/>
      <c r="K209"/>
      <c r="L209"/>
      <c r="M209"/>
      <c r="N209"/>
      <c r="O209"/>
      <c r="P209"/>
      <c r="Q209"/>
      <c r="R209"/>
      <c r="AY209" s="29"/>
      <c r="AZ209" s="33"/>
      <c r="BA209" s="29"/>
      <c r="BB209" s="29"/>
      <c r="BC209" s="29"/>
      <c r="BD209" s="29"/>
      <c r="BE209" s="29"/>
      <c r="BF209" s="29"/>
      <c r="BG209" s="29"/>
      <c r="BH209" s="33"/>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33"/>
      <c r="CE209" s="29"/>
      <c r="CF209" s="29"/>
      <c r="CG209" s="29"/>
      <c r="CH209" s="29"/>
      <c r="CI209" s="29"/>
      <c r="CJ209" s="29"/>
      <c r="CK209" s="29"/>
      <c r="CL209" s="29"/>
      <c r="CM209" s="29"/>
      <c r="CN209" s="29"/>
      <c r="CO209" s="29"/>
      <c r="CP209" s="29"/>
      <c r="CQ209" s="29"/>
      <c r="CR209" s="29"/>
      <c r="CS209" s="29"/>
      <c r="CT209" s="29"/>
      <c r="CU209" s="29"/>
      <c r="CV209" s="29"/>
      <c r="CW209" s="33"/>
    </row>
    <row r="210" spans="3:101">
      <c r="C210" s="29"/>
      <c r="D210" s="29"/>
      <c r="E210" s="29"/>
      <c r="F210" s="29"/>
      <c r="G210" s="29"/>
      <c r="H210" s="29"/>
      <c r="I210"/>
      <c r="J210"/>
      <c r="K210"/>
      <c r="L210"/>
      <c r="M210"/>
      <c r="N210"/>
      <c r="O210"/>
      <c r="P210"/>
      <c r="Q210"/>
      <c r="R210"/>
      <c r="AY210" s="29"/>
      <c r="AZ210" s="33"/>
      <c r="BA210" s="29"/>
      <c r="BB210" s="29"/>
      <c r="BC210" s="29"/>
      <c r="BD210" s="29"/>
      <c r="BE210" s="29"/>
      <c r="BF210" s="29"/>
      <c r="BG210" s="29"/>
      <c r="BH210" s="33"/>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33"/>
      <c r="CE210" s="29"/>
      <c r="CF210" s="29"/>
      <c r="CG210" s="29"/>
      <c r="CH210" s="29"/>
      <c r="CI210" s="29"/>
      <c r="CJ210" s="29"/>
      <c r="CK210" s="29"/>
      <c r="CL210" s="29"/>
      <c r="CM210" s="29"/>
      <c r="CN210" s="29"/>
      <c r="CO210" s="29"/>
      <c r="CP210" s="29"/>
      <c r="CQ210" s="29"/>
      <c r="CR210" s="29"/>
      <c r="CS210" s="29"/>
      <c r="CT210" s="29"/>
      <c r="CU210" s="29"/>
      <c r="CV210" s="29"/>
      <c r="CW210" s="33"/>
    </row>
    <row r="211" spans="3:101">
      <c r="C211" s="29"/>
      <c r="D211" s="29"/>
      <c r="E211" s="29"/>
      <c r="F211" s="29"/>
      <c r="G211" s="29"/>
      <c r="H211" s="29"/>
      <c r="I211"/>
      <c r="J211"/>
      <c r="K211"/>
      <c r="L211"/>
      <c r="M211"/>
      <c r="N211"/>
      <c r="O211"/>
      <c r="P211"/>
      <c r="Q211"/>
      <c r="R211"/>
      <c r="AY211" s="29"/>
      <c r="AZ211" s="33"/>
      <c r="BA211" s="29"/>
      <c r="BB211" s="29"/>
      <c r="BC211" s="29"/>
      <c r="BD211" s="29"/>
      <c r="BE211" s="29"/>
      <c r="BF211" s="29"/>
      <c r="BG211" s="29"/>
      <c r="BH211" s="33"/>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33"/>
      <c r="CE211" s="29"/>
      <c r="CF211" s="29"/>
      <c r="CG211" s="29"/>
      <c r="CH211" s="29"/>
      <c r="CI211" s="29"/>
      <c r="CJ211" s="29"/>
      <c r="CK211" s="29"/>
      <c r="CL211" s="29"/>
      <c r="CM211" s="29"/>
      <c r="CN211" s="29"/>
      <c r="CO211" s="29"/>
      <c r="CP211" s="29"/>
      <c r="CQ211" s="29"/>
      <c r="CR211" s="29"/>
      <c r="CS211" s="29"/>
      <c r="CT211" s="29"/>
      <c r="CU211" s="29"/>
      <c r="CV211" s="29"/>
      <c r="CW211" s="33"/>
    </row>
    <row r="212" spans="3:101">
      <c r="C212" s="29"/>
      <c r="D212" s="29"/>
      <c r="E212" s="29"/>
      <c r="F212" s="29"/>
      <c r="G212" s="29"/>
      <c r="H212" s="29"/>
      <c r="I212"/>
      <c r="J212"/>
      <c r="K212"/>
      <c r="L212"/>
      <c r="M212"/>
      <c r="N212"/>
      <c r="O212"/>
      <c r="P212"/>
      <c r="Q212"/>
      <c r="R212"/>
      <c r="AY212" s="29"/>
      <c r="AZ212" s="33"/>
      <c r="BA212" s="29"/>
      <c r="BB212" s="29"/>
      <c r="BC212" s="29"/>
      <c r="BD212" s="29"/>
      <c r="BE212" s="29"/>
      <c r="BF212" s="29"/>
      <c r="BG212" s="29"/>
      <c r="BH212" s="33"/>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33"/>
      <c r="CE212" s="29"/>
      <c r="CF212" s="29"/>
      <c r="CG212" s="29"/>
      <c r="CH212" s="29"/>
      <c r="CI212" s="29"/>
      <c r="CJ212" s="29"/>
      <c r="CK212" s="29"/>
      <c r="CL212" s="29"/>
      <c r="CM212" s="29"/>
      <c r="CN212" s="29"/>
      <c r="CO212" s="29"/>
      <c r="CP212" s="29"/>
      <c r="CQ212" s="29"/>
      <c r="CR212" s="29"/>
      <c r="CS212" s="29"/>
      <c r="CT212" s="29"/>
      <c r="CU212" s="29"/>
      <c r="CV212" s="29"/>
      <c r="CW212" s="33"/>
    </row>
    <row r="213" spans="3:101">
      <c r="C213" s="29"/>
      <c r="D213" s="29"/>
      <c r="E213" s="29"/>
      <c r="F213" s="29"/>
      <c r="G213" s="29"/>
      <c r="H213" s="29"/>
      <c r="I213"/>
      <c r="J213"/>
      <c r="K213"/>
      <c r="L213"/>
      <c r="M213"/>
      <c r="N213"/>
      <c r="O213"/>
      <c r="P213"/>
      <c r="Q213"/>
      <c r="R213"/>
      <c r="AY213" s="29"/>
      <c r="AZ213" s="33"/>
      <c r="BA213" s="29"/>
      <c r="BB213" s="29"/>
      <c r="BC213" s="29"/>
      <c r="BD213" s="29"/>
      <c r="BE213" s="29"/>
      <c r="BF213" s="29"/>
      <c r="BG213" s="29"/>
      <c r="BH213" s="33"/>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33"/>
      <c r="CE213" s="29"/>
      <c r="CF213" s="29"/>
      <c r="CG213" s="29"/>
      <c r="CH213" s="29"/>
      <c r="CI213" s="29"/>
      <c r="CJ213" s="29"/>
      <c r="CK213" s="29"/>
      <c r="CL213" s="29"/>
      <c r="CM213" s="29"/>
      <c r="CN213" s="29"/>
      <c r="CO213" s="29"/>
      <c r="CP213" s="29"/>
      <c r="CQ213" s="29"/>
      <c r="CR213" s="29"/>
      <c r="CS213" s="29"/>
      <c r="CT213" s="29"/>
      <c r="CU213" s="29"/>
      <c r="CV213" s="29"/>
      <c r="CW213" s="33"/>
    </row>
    <row r="214" spans="3:101">
      <c r="C214" s="29"/>
      <c r="D214" s="29"/>
      <c r="E214" s="29"/>
      <c r="F214" s="29"/>
      <c r="G214" s="29"/>
      <c r="H214" s="29"/>
      <c r="I214"/>
      <c r="J214"/>
      <c r="K214"/>
      <c r="L214"/>
      <c r="M214"/>
      <c r="N214"/>
      <c r="O214"/>
      <c r="P214"/>
      <c r="Q214"/>
      <c r="R214"/>
      <c r="AY214" s="29"/>
      <c r="AZ214" s="33"/>
      <c r="BA214" s="29"/>
      <c r="BB214" s="29"/>
      <c r="BC214" s="29"/>
      <c r="BD214" s="29"/>
      <c r="BE214" s="29"/>
      <c r="BF214" s="29"/>
      <c r="BG214" s="29"/>
      <c r="BH214" s="33"/>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33"/>
      <c r="CE214" s="29"/>
      <c r="CF214" s="29"/>
      <c r="CG214" s="29"/>
      <c r="CH214" s="29"/>
      <c r="CI214" s="29"/>
      <c r="CJ214" s="29"/>
      <c r="CK214" s="29"/>
      <c r="CL214" s="29"/>
      <c r="CM214" s="29"/>
      <c r="CN214" s="29"/>
      <c r="CO214" s="29"/>
      <c r="CP214" s="29"/>
      <c r="CQ214" s="29"/>
      <c r="CR214" s="29"/>
      <c r="CS214" s="29"/>
      <c r="CT214" s="29"/>
      <c r="CU214" s="29"/>
      <c r="CV214" s="29"/>
      <c r="CW214" s="33"/>
    </row>
    <row r="215" spans="3:101">
      <c r="C215" s="29"/>
      <c r="D215" s="29"/>
      <c r="E215" s="29"/>
      <c r="F215" s="29"/>
      <c r="G215" s="29"/>
      <c r="H215" s="29"/>
      <c r="I215"/>
      <c r="J215"/>
      <c r="K215"/>
      <c r="L215"/>
      <c r="M215"/>
      <c r="N215"/>
      <c r="O215"/>
      <c r="P215"/>
      <c r="Q215"/>
      <c r="R215"/>
      <c r="AY215" s="29"/>
      <c r="AZ215" s="33"/>
      <c r="BA215" s="29"/>
      <c r="BB215" s="29"/>
      <c r="BC215" s="29"/>
      <c r="BD215" s="29"/>
      <c r="BE215" s="29"/>
      <c r="BF215" s="29"/>
      <c r="BG215" s="29"/>
      <c r="BH215" s="33"/>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33"/>
      <c r="CE215" s="29"/>
      <c r="CF215" s="29"/>
      <c r="CG215" s="29"/>
      <c r="CH215" s="29"/>
      <c r="CI215" s="29"/>
      <c r="CJ215" s="29"/>
      <c r="CK215" s="29"/>
      <c r="CL215" s="29"/>
      <c r="CM215" s="29"/>
      <c r="CN215" s="29"/>
      <c r="CO215" s="29"/>
      <c r="CP215" s="29"/>
      <c r="CQ215" s="29"/>
      <c r="CR215" s="29"/>
      <c r="CS215" s="29"/>
      <c r="CT215" s="29"/>
      <c r="CU215" s="29"/>
      <c r="CV215" s="29"/>
      <c r="CW215" s="33"/>
    </row>
    <row r="216" spans="3:101">
      <c r="C216" s="29"/>
      <c r="D216" s="29"/>
      <c r="E216" s="29"/>
      <c r="F216" s="29"/>
      <c r="G216" s="29"/>
      <c r="H216" s="29"/>
      <c r="I216"/>
      <c r="J216"/>
      <c r="K216"/>
      <c r="L216"/>
      <c r="M216"/>
      <c r="N216"/>
      <c r="O216"/>
      <c r="P216"/>
      <c r="Q216"/>
      <c r="R216"/>
      <c r="AY216" s="29"/>
      <c r="AZ216" s="33"/>
      <c r="BA216" s="29"/>
      <c r="BB216" s="29"/>
      <c r="BC216" s="29"/>
      <c r="BD216" s="29"/>
      <c r="BE216" s="29"/>
      <c r="BF216" s="29"/>
      <c r="BG216" s="29"/>
      <c r="BH216" s="33"/>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33"/>
      <c r="CE216" s="29"/>
      <c r="CF216" s="29"/>
      <c r="CG216" s="29"/>
      <c r="CH216" s="29"/>
      <c r="CI216" s="29"/>
      <c r="CJ216" s="29"/>
      <c r="CK216" s="29"/>
      <c r="CL216" s="29"/>
      <c r="CM216" s="29"/>
      <c r="CN216" s="29"/>
      <c r="CO216" s="29"/>
      <c r="CP216" s="29"/>
      <c r="CQ216" s="29"/>
      <c r="CR216" s="29"/>
      <c r="CS216" s="29"/>
      <c r="CT216" s="29"/>
      <c r="CU216" s="29"/>
      <c r="CV216" s="29"/>
      <c r="CW216" s="33"/>
    </row>
    <row r="217" spans="3:101">
      <c r="C217" s="29"/>
      <c r="D217" s="29"/>
      <c r="E217" s="29"/>
      <c r="F217" s="29"/>
      <c r="G217" s="29"/>
      <c r="H217" s="29"/>
      <c r="I217"/>
      <c r="J217"/>
      <c r="K217"/>
      <c r="L217"/>
      <c r="M217"/>
      <c r="N217"/>
      <c r="O217"/>
      <c r="P217"/>
      <c r="Q217"/>
      <c r="R217"/>
      <c r="AY217" s="29"/>
      <c r="AZ217" s="33"/>
      <c r="BA217" s="29"/>
      <c r="BB217" s="29"/>
      <c r="BC217" s="29"/>
      <c r="BD217" s="29"/>
      <c r="BE217" s="29"/>
      <c r="BF217" s="29"/>
      <c r="BG217" s="29"/>
      <c r="BH217" s="33"/>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33"/>
      <c r="CE217" s="29"/>
      <c r="CF217" s="29"/>
      <c r="CG217" s="29"/>
      <c r="CH217" s="29"/>
      <c r="CI217" s="29"/>
      <c r="CJ217" s="29"/>
      <c r="CK217" s="29"/>
      <c r="CL217" s="29"/>
      <c r="CM217" s="29"/>
      <c r="CN217" s="29"/>
      <c r="CO217" s="29"/>
      <c r="CP217" s="29"/>
      <c r="CQ217" s="29"/>
      <c r="CR217" s="29"/>
      <c r="CS217" s="29"/>
      <c r="CT217" s="29"/>
      <c r="CU217" s="29"/>
      <c r="CV217" s="29"/>
      <c r="CW217" s="33"/>
    </row>
    <row r="218" spans="3:101">
      <c r="C218" s="29"/>
      <c r="D218" s="29"/>
      <c r="E218" s="29"/>
      <c r="F218" s="29"/>
      <c r="G218" s="29"/>
      <c r="H218" s="29"/>
      <c r="I218"/>
      <c r="J218"/>
      <c r="K218"/>
      <c r="L218"/>
      <c r="M218"/>
      <c r="N218"/>
      <c r="O218"/>
      <c r="P218"/>
      <c r="Q218"/>
      <c r="R218"/>
      <c r="AY218" s="29"/>
      <c r="AZ218" s="33"/>
      <c r="BA218" s="29"/>
      <c r="BB218" s="29"/>
      <c r="BC218" s="29"/>
      <c r="BD218" s="29"/>
      <c r="BE218" s="29"/>
      <c r="BF218" s="29"/>
      <c r="BG218" s="29"/>
      <c r="BH218" s="33"/>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33"/>
      <c r="CE218" s="29"/>
      <c r="CF218" s="29"/>
      <c r="CG218" s="29"/>
      <c r="CH218" s="29"/>
      <c r="CI218" s="29"/>
      <c r="CJ218" s="29"/>
      <c r="CK218" s="29"/>
      <c r="CL218" s="29"/>
      <c r="CM218" s="29"/>
      <c r="CN218" s="29"/>
      <c r="CO218" s="29"/>
      <c r="CP218" s="29"/>
      <c r="CQ218" s="29"/>
      <c r="CR218" s="29"/>
      <c r="CS218" s="29"/>
      <c r="CT218" s="29"/>
      <c r="CU218" s="29"/>
      <c r="CV218" s="29"/>
      <c r="CW218" s="33"/>
    </row>
    <row r="219" spans="3:101">
      <c r="C219" s="29"/>
      <c r="D219" s="29"/>
      <c r="E219" s="29"/>
      <c r="F219" s="29"/>
      <c r="G219" s="29"/>
      <c r="H219" s="29"/>
      <c r="I219"/>
      <c r="J219"/>
      <c r="K219"/>
      <c r="L219"/>
      <c r="M219"/>
      <c r="N219"/>
      <c r="O219"/>
      <c r="P219"/>
      <c r="Q219"/>
      <c r="R219"/>
      <c r="AY219" s="29"/>
      <c r="AZ219" s="109"/>
      <c r="BA219" s="29"/>
      <c r="BB219" s="29"/>
      <c r="BC219" s="29"/>
      <c r="BD219" s="29"/>
      <c r="BE219" s="29"/>
      <c r="BF219" s="29"/>
      <c r="BG219" s="29"/>
      <c r="BH219" s="10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109"/>
      <c r="CE219" s="29"/>
      <c r="CF219" s="29"/>
      <c r="CG219" s="29"/>
      <c r="CH219" s="29"/>
      <c r="CI219" s="29"/>
      <c r="CJ219" s="29"/>
      <c r="CK219" s="29"/>
      <c r="CL219" s="29"/>
      <c r="CM219" s="29"/>
      <c r="CN219" s="29"/>
      <c r="CO219" s="29"/>
      <c r="CP219" s="29"/>
      <c r="CQ219" s="29"/>
      <c r="CR219" s="29"/>
      <c r="CS219" s="29"/>
      <c r="CT219" s="29"/>
      <c r="CU219" s="29"/>
      <c r="CV219" s="29"/>
      <c r="CW219" s="33"/>
    </row>
    <row r="220" spans="3:101">
      <c r="C220" s="29"/>
      <c r="D220" s="29"/>
      <c r="E220" s="29"/>
      <c r="F220" s="29"/>
      <c r="G220" s="29"/>
      <c r="H220" s="29"/>
      <c r="I220"/>
      <c r="J220"/>
      <c r="K220"/>
      <c r="L220"/>
      <c r="M220"/>
      <c r="N220"/>
      <c r="O220"/>
      <c r="P220"/>
      <c r="Q220"/>
      <c r="R220"/>
      <c r="AY220" s="29"/>
      <c r="AZ220" s="109"/>
      <c r="BA220" s="29"/>
      <c r="BB220" s="29"/>
      <c r="BC220" s="29"/>
      <c r="BD220" s="29"/>
      <c r="BE220" s="29"/>
      <c r="BF220" s="29"/>
      <c r="BG220" s="29"/>
      <c r="BH220" s="10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109"/>
      <c r="CE220" s="29"/>
      <c r="CF220" s="29"/>
      <c r="CG220" s="29"/>
      <c r="CH220" s="29"/>
      <c r="CI220" s="29"/>
      <c r="CJ220" s="29"/>
      <c r="CK220" s="29"/>
      <c r="CL220" s="29"/>
      <c r="CM220" s="29"/>
      <c r="CN220" s="29"/>
      <c r="CO220" s="29"/>
      <c r="CP220" s="29"/>
      <c r="CQ220" s="29"/>
      <c r="CR220" s="29"/>
      <c r="CS220" s="29"/>
      <c r="CT220" s="29"/>
      <c r="CU220" s="29"/>
      <c r="CV220" s="29"/>
      <c r="CW220" s="33"/>
    </row>
    <row r="221" spans="3:101">
      <c r="C221" s="29"/>
      <c r="D221" s="29"/>
      <c r="E221" s="29"/>
      <c r="F221" s="29"/>
      <c r="G221" s="29"/>
      <c r="H221" s="29"/>
      <c r="I221"/>
      <c r="J221"/>
      <c r="K221"/>
      <c r="L221"/>
      <c r="M221"/>
      <c r="N221"/>
      <c r="O221"/>
      <c r="P221"/>
      <c r="Q221"/>
      <c r="R221"/>
      <c r="AY221" s="29"/>
      <c r="AZ221" s="33"/>
      <c r="BA221" s="29"/>
      <c r="BB221" s="29"/>
      <c r="BC221" s="29"/>
      <c r="BD221" s="29"/>
      <c r="BE221" s="29"/>
      <c r="BF221" s="29"/>
      <c r="BG221" s="29"/>
      <c r="BH221" s="33"/>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33"/>
      <c r="CE221" s="29"/>
      <c r="CF221" s="29"/>
      <c r="CG221" s="29"/>
      <c r="CH221" s="29"/>
      <c r="CI221" s="29"/>
      <c r="CJ221" s="29"/>
      <c r="CK221" s="29"/>
      <c r="CL221" s="29"/>
      <c r="CM221" s="29"/>
      <c r="CN221" s="29"/>
      <c r="CO221" s="29"/>
      <c r="CP221" s="29"/>
      <c r="CQ221" s="29"/>
      <c r="CR221" s="29"/>
      <c r="CS221" s="29"/>
      <c r="CT221" s="29"/>
      <c r="CU221" s="29"/>
      <c r="CV221" s="29"/>
      <c r="CW221" s="33"/>
    </row>
    <row r="222" spans="3:101">
      <c r="C222" s="29"/>
      <c r="D222" s="29"/>
      <c r="E222" s="29"/>
      <c r="F222" s="29"/>
      <c r="G222" s="29"/>
      <c r="H222" s="29"/>
      <c r="I222"/>
      <c r="J222"/>
      <c r="K222"/>
      <c r="L222"/>
      <c r="M222"/>
      <c r="N222"/>
      <c r="O222"/>
      <c r="P222"/>
      <c r="Q222"/>
      <c r="R222"/>
      <c r="AY222" s="29"/>
      <c r="AZ222" s="109"/>
      <c r="BA222" s="29"/>
      <c r="BB222" s="29"/>
      <c r="BC222" s="29"/>
      <c r="BD222" s="29"/>
      <c r="BE222" s="29"/>
      <c r="BF222" s="29"/>
      <c r="BG222" s="29"/>
      <c r="BH222" s="10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109"/>
      <c r="CE222" s="29"/>
      <c r="CF222" s="29"/>
      <c r="CG222" s="29"/>
      <c r="CH222" s="29"/>
      <c r="CI222" s="29"/>
      <c r="CJ222" s="29"/>
      <c r="CK222" s="29"/>
      <c r="CL222" s="29"/>
      <c r="CM222" s="29"/>
      <c r="CN222" s="29"/>
      <c r="CO222" s="29"/>
      <c r="CP222" s="29"/>
      <c r="CQ222" s="29"/>
      <c r="CR222" s="29"/>
      <c r="CS222" s="29"/>
      <c r="CT222" s="29"/>
      <c r="CU222" s="29"/>
      <c r="CV222" s="29"/>
      <c r="CW222" s="33"/>
    </row>
    <row r="223" spans="3:101">
      <c r="C223" s="29"/>
      <c r="D223" s="29"/>
      <c r="E223" s="29"/>
      <c r="F223" s="29"/>
      <c r="G223" s="29"/>
      <c r="H223" s="29"/>
      <c r="I223"/>
      <c r="J223"/>
      <c r="K223"/>
      <c r="L223"/>
      <c r="M223"/>
      <c r="N223"/>
      <c r="O223"/>
      <c r="P223"/>
      <c r="Q223"/>
      <c r="R223"/>
      <c r="AY223" s="29"/>
      <c r="AZ223" s="109"/>
      <c r="BA223" s="29"/>
      <c r="BB223" s="29"/>
      <c r="BC223" s="29"/>
      <c r="BD223" s="29"/>
      <c r="BE223" s="29"/>
      <c r="BF223" s="29"/>
      <c r="BG223" s="29"/>
      <c r="BH223" s="10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109"/>
      <c r="CE223" s="29"/>
      <c r="CF223" s="29"/>
      <c r="CG223" s="29"/>
      <c r="CH223" s="29"/>
      <c r="CI223" s="29"/>
      <c r="CJ223" s="29"/>
      <c r="CK223" s="29"/>
      <c r="CL223" s="29"/>
      <c r="CM223" s="29"/>
      <c r="CN223" s="29"/>
      <c r="CO223" s="29"/>
      <c r="CP223" s="29"/>
      <c r="CQ223" s="29"/>
      <c r="CR223" s="29"/>
      <c r="CS223" s="29"/>
      <c r="CT223" s="29"/>
      <c r="CU223" s="29"/>
      <c r="CV223" s="29"/>
      <c r="CW223" s="33"/>
    </row>
    <row r="224" spans="3:101">
      <c r="C224" s="29"/>
      <c r="D224" s="29"/>
      <c r="E224" s="29"/>
      <c r="F224" s="29"/>
      <c r="G224" s="29"/>
      <c r="H224" s="29"/>
      <c r="I224"/>
      <c r="J224"/>
      <c r="K224"/>
      <c r="L224"/>
      <c r="M224"/>
      <c r="N224"/>
      <c r="O224"/>
      <c r="P224"/>
      <c r="Q224"/>
      <c r="R224"/>
      <c r="AY224" s="29"/>
      <c r="AZ224" s="33"/>
      <c r="BA224" s="29"/>
      <c r="BB224" s="29"/>
      <c r="BC224" s="29"/>
      <c r="BD224" s="29"/>
      <c r="BE224" s="29"/>
      <c r="BF224" s="29"/>
      <c r="BG224" s="29"/>
      <c r="BH224" s="33"/>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33"/>
      <c r="CE224" s="29"/>
      <c r="CF224" s="29"/>
      <c r="CG224" s="29"/>
      <c r="CH224" s="29"/>
      <c r="CI224" s="29"/>
      <c r="CJ224" s="29"/>
      <c r="CK224" s="29"/>
      <c r="CL224" s="29"/>
      <c r="CM224" s="29"/>
      <c r="CN224" s="29"/>
      <c r="CO224" s="29"/>
      <c r="CP224" s="29"/>
      <c r="CQ224" s="29"/>
      <c r="CR224" s="29"/>
      <c r="CS224" s="29"/>
      <c r="CT224" s="29"/>
      <c r="CU224" s="29"/>
      <c r="CV224" s="29"/>
      <c r="CW224" s="33"/>
    </row>
    <row r="225" spans="3:101">
      <c r="C225" s="29"/>
      <c r="D225" s="29"/>
      <c r="E225" s="29"/>
      <c r="F225" s="29"/>
      <c r="G225" s="29"/>
      <c r="H225" s="29"/>
      <c r="I225"/>
      <c r="J225"/>
      <c r="K225"/>
      <c r="L225"/>
      <c r="M225"/>
      <c r="N225"/>
      <c r="O225"/>
      <c r="P225"/>
      <c r="Q225"/>
      <c r="R225"/>
      <c r="AY225" s="29"/>
      <c r="AZ225" s="109"/>
      <c r="BA225" s="29"/>
      <c r="BB225" s="29"/>
      <c r="BC225" s="29"/>
      <c r="BD225" s="29"/>
      <c r="BE225" s="29"/>
      <c r="BF225" s="29"/>
      <c r="BG225" s="29"/>
      <c r="BH225" s="10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109"/>
      <c r="CE225" s="29"/>
      <c r="CF225" s="29"/>
      <c r="CG225" s="29"/>
      <c r="CH225" s="29"/>
      <c r="CI225" s="29"/>
      <c r="CJ225" s="29"/>
      <c r="CK225" s="29"/>
      <c r="CL225" s="29"/>
      <c r="CM225" s="29"/>
      <c r="CN225" s="29"/>
      <c r="CO225" s="29"/>
      <c r="CP225" s="29"/>
      <c r="CQ225" s="29"/>
      <c r="CR225" s="29"/>
      <c r="CS225" s="29"/>
      <c r="CT225" s="29"/>
      <c r="CU225" s="29"/>
      <c r="CV225" s="29"/>
      <c r="CW225" s="33"/>
    </row>
    <row r="226" spans="3:101">
      <c r="C226" s="29"/>
      <c r="D226" s="29"/>
      <c r="E226" s="29"/>
      <c r="F226" s="29"/>
      <c r="G226" s="29"/>
      <c r="H226" s="29"/>
      <c r="I226"/>
      <c r="J226"/>
      <c r="K226"/>
      <c r="L226"/>
      <c r="M226"/>
      <c r="N226"/>
      <c r="O226"/>
      <c r="P226"/>
      <c r="Q226"/>
      <c r="R226"/>
      <c r="AY226" s="29"/>
      <c r="AZ226" s="109"/>
      <c r="BA226" s="29"/>
      <c r="BB226" s="29"/>
      <c r="BC226" s="29"/>
      <c r="BD226" s="29"/>
      <c r="BE226" s="29"/>
      <c r="BF226" s="29"/>
      <c r="BG226" s="29"/>
      <c r="BH226" s="10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109"/>
      <c r="CE226" s="29"/>
      <c r="CF226" s="29"/>
      <c r="CG226" s="29"/>
      <c r="CH226" s="29"/>
      <c r="CI226" s="29"/>
      <c r="CJ226" s="29"/>
      <c r="CK226" s="29"/>
      <c r="CL226" s="29"/>
      <c r="CM226" s="29"/>
      <c r="CN226" s="29"/>
      <c r="CO226" s="29"/>
      <c r="CP226" s="29"/>
      <c r="CQ226" s="29"/>
      <c r="CR226" s="29"/>
      <c r="CS226" s="29"/>
      <c r="CT226" s="29"/>
      <c r="CU226" s="29"/>
      <c r="CV226" s="29"/>
      <c r="CW226" s="33"/>
    </row>
    <row r="227" spans="3:101">
      <c r="C227" s="29"/>
      <c r="D227" s="29"/>
      <c r="E227" s="29"/>
      <c r="F227" s="29"/>
      <c r="G227" s="29"/>
      <c r="H227" s="29"/>
      <c r="I227"/>
      <c r="J227"/>
      <c r="K227"/>
      <c r="L227"/>
      <c r="M227"/>
      <c r="N227"/>
      <c r="O227"/>
      <c r="P227"/>
      <c r="Q227"/>
      <c r="R227"/>
      <c r="AY227" s="29"/>
      <c r="AZ227" s="33"/>
      <c r="BA227" s="29"/>
      <c r="BB227" s="29"/>
      <c r="BC227" s="29"/>
      <c r="BD227" s="29"/>
      <c r="BE227" s="29"/>
      <c r="BF227" s="29"/>
      <c r="BG227" s="29"/>
      <c r="BH227" s="33"/>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33"/>
      <c r="CE227" s="29"/>
      <c r="CF227" s="29"/>
      <c r="CG227" s="29"/>
      <c r="CH227" s="29"/>
      <c r="CI227" s="29"/>
      <c r="CJ227" s="29"/>
      <c r="CK227" s="29"/>
      <c r="CL227" s="29"/>
      <c r="CM227" s="29"/>
      <c r="CN227" s="29"/>
      <c r="CO227" s="29"/>
      <c r="CP227" s="29"/>
      <c r="CQ227" s="29"/>
      <c r="CR227" s="29"/>
      <c r="CS227" s="29"/>
      <c r="CT227" s="29"/>
      <c r="CU227" s="29"/>
      <c r="CV227" s="29"/>
      <c r="CW227" s="33"/>
    </row>
    <row r="228" spans="3:101">
      <c r="C228" s="29"/>
      <c r="D228" s="29"/>
      <c r="E228" s="29"/>
      <c r="F228" s="29"/>
      <c r="G228" s="29"/>
      <c r="H228" s="29"/>
      <c r="I228"/>
      <c r="J228"/>
      <c r="K228"/>
      <c r="L228"/>
      <c r="M228"/>
      <c r="N228"/>
      <c r="O228"/>
      <c r="P228"/>
      <c r="Q228"/>
      <c r="R228"/>
      <c r="AY228" s="29"/>
      <c r="AZ228" s="109"/>
      <c r="BA228" s="29"/>
      <c r="BB228" s="29"/>
      <c r="BC228" s="29"/>
      <c r="BD228" s="29"/>
      <c r="BE228" s="29"/>
      <c r="BF228" s="29"/>
      <c r="BG228" s="29"/>
      <c r="BH228" s="10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109"/>
      <c r="CE228" s="29"/>
      <c r="CF228" s="29"/>
      <c r="CG228" s="29"/>
      <c r="CH228" s="29"/>
      <c r="CI228" s="29"/>
      <c r="CJ228" s="29"/>
      <c r="CK228" s="29"/>
      <c r="CL228" s="29"/>
      <c r="CM228" s="29"/>
      <c r="CN228" s="29"/>
      <c r="CO228" s="29"/>
      <c r="CP228" s="29"/>
      <c r="CQ228" s="29"/>
      <c r="CR228" s="29"/>
      <c r="CS228" s="29"/>
      <c r="CT228" s="29"/>
      <c r="CU228" s="29"/>
      <c r="CV228" s="29"/>
      <c r="CW228" s="33"/>
    </row>
    <row r="229" spans="3:101">
      <c r="C229" s="29"/>
      <c r="D229" s="29"/>
      <c r="E229" s="29"/>
      <c r="F229" s="29"/>
      <c r="G229" s="29"/>
      <c r="H229" s="29"/>
      <c r="I229"/>
      <c r="J229"/>
      <c r="K229"/>
      <c r="L229"/>
      <c r="M229"/>
      <c r="N229"/>
      <c r="O229"/>
      <c r="P229"/>
      <c r="Q229"/>
      <c r="R229"/>
      <c r="AY229" s="29"/>
      <c r="AZ229" s="109"/>
      <c r="BA229" s="29"/>
      <c r="BB229" s="29"/>
      <c r="BC229" s="29"/>
      <c r="BD229" s="29"/>
      <c r="BE229" s="29"/>
      <c r="BF229" s="29"/>
      <c r="BG229" s="29"/>
      <c r="BH229" s="10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109"/>
      <c r="CE229" s="29"/>
      <c r="CF229" s="29"/>
      <c r="CG229" s="29"/>
      <c r="CH229" s="29"/>
      <c r="CI229" s="29"/>
      <c r="CJ229" s="29"/>
      <c r="CK229" s="29"/>
      <c r="CL229" s="29"/>
      <c r="CM229" s="29"/>
      <c r="CN229" s="29"/>
      <c r="CO229" s="29"/>
      <c r="CP229" s="29"/>
      <c r="CQ229" s="29"/>
      <c r="CR229" s="29"/>
      <c r="CS229" s="29"/>
      <c r="CT229" s="29"/>
      <c r="CU229" s="29"/>
      <c r="CV229" s="29"/>
      <c r="CW229" s="33"/>
    </row>
    <row r="230" spans="3:101">
      <c r="C230" s="29"/>
      <c r="D230" s="29"/>
      <c r="E230" s="29"/>
      <c r="F230" s="29"/>
      <c r="G230" s="29"/>
      <c r="H230" s="29"/>
      <c r="I230"/>
      <c r="J230"/>
      <c r="K230"/>
      <c r="L230"/>
      <c r="M230"/>
      <c r="N230"/>
      <c r="O230"/>
      <c r="P230"/>
      <c r="Q230"/>
      <c r="R230"/>
      <c r="AY230" s="29"/>
      <c r="AZ230" s="33"/>
      <c r="BA230" s="29"/>
      <c r="BB230" s="29"/>
      <c r="BC230" s="29"/>
      <c r="BD230" s="29"/>
      <c r="BE230" s="29"/>
      <c r="BF230" s="29"/>
      <c r="BG230" s="29"/>
      <c r="BH230" s="33"/>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33"/>
      <c r="CE230" s="29"/>
      <c r="CF230" s="29"/>
      <c r="CG230" s="29"/>
      <c r="CH230" s="29"/>
      <c r="CI230" s="29"/>
      <c r="CJ230" s="29"/>
      <c r="CK230" s="29"/>
      <c r="CL230" s="29"/>
      <c r="CM230" s="29"/>
      <c r="CN230" s="29"/>
      <c r="CO230" s="29"/>
      <c r="CP230" s="29"/>
      <c r="CQ230" s="29"/>
      <c r="CR230" s="29"/>
      <c r="CS230" s="29"/>
      <c r="CT230" s="29"/>
      <c r="CU230" s="29"/>
      <c r="CV230" s="29"/>
      <c r="CW230" s="33"/>
    </row>
    <row r="231" spans="3:101">
      <c r="C231" s="29"/>
      <c r="D231" s="29"/>
      <c r="E231" s="29"/>
      <c r="F231" s="29"/>
      <c r="G231" s="29"/>
      <c r="H231" s="29"/>
      <c r="I231"/>
      <c r="J231"/>
      <c r="K231"/>
      <c r="L231"/>
      <c r="M231"/>
      <c r="N231"/>
      <c r="O231"/>
      <c r="P231"/>
      <c r="Q231"/>
      <c r="R231"/>
      <c r="AY231" s="29"/>
      <c r="AZ231" s="109"/>
      <c r="BA231" s="29"/>
      <c r="BB231" s="29"/>
      <c r="BC231" s="29"/>
      <c r="BD231" s="29"/>
      <c r="BE231" s="29"/>
      <c r="BF231" s="29"/>
      <c r="BG231" s="29"/>
      <c r="BH231" s="10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109"/>
      <c r="CE231" s="29"/>
      <c r="CF231" s="29"/>
      <c r="CG231" s="29"/>
      <c r="CH231" s="29"/>
      <c r="CI231" s="29"/>
      <c r="CJ231" s="29"/>
      <c r="CK231" s="29"/>
      <c r="CL231" s="29"/>
      <c r="CM231" s="29"/>
      <c r="CN231" s="29"/>
      <c r="CO231" s="29"/>
      <c r="CP231" s="29"/>
      <c r="CQ231" s="29"/>
      <c r="CR231" s="29"/>
      <c r="CS231" s="29"/>
      <c r="CT231" s="29"/>
      <c r="CU231" s="29"/>
      <c r="CV231" s="29"/>
      <c r="CW231" s="33"/>
    </row>
    <row r="232" spans="3:101">
      <c r="C232" s="29"/>
      <c r="D232" s="29"/>
      <c r="E232" s="29"/>
      <c r="F232" s="29"/>
      <c r="G232" s="29"/>
      <c r="H232" s="29"/>
      <c r="I232"/>
      <c r="J232"/>
      <c r="K232"/>
      <c r="L232"/>
      <c r="M232"/>
      <c r="N232"/>
      <c r="O232"/>
      <c r="P232"/>
      <c r="Q232"/>
      <c r="R232"/>
      <c r="AY232" s="29"/>
      <c r="AZ232" s="109"/>
      <c r="BA232" s="29"/>
      <c r="BB232" s="29"/>
      <c r="BC232" s="29"/>
      <c r="BD232" s="29"/>
      <c r="BE232" s="29"/>
      <c r="BF232" s="29"/>
      <c r="BG232" s="29"/>
      <c r="BH232" s="10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109"/>
      <c r="CE232" s="29"/>
      <c r="CF232" s="29"/>
      <c r="CG232" s="29"/>
      <c r="CH232" s="29"/>
      <c r="CI232" s="29"/>
      <c r="CJ232" s="29"/>
      <c r="CK232" s="29"/>
      <c r="CL232" s="29"/>
      <c r="CM232" s="29"/>
      <c r="CN232" s="29"/>
      <c r="CO232" s="29"/>
      <c r="CP232" s="29"/>
      <c r="CQ232" s="29"/>
      <c r="CR232" s="29"/>
      <c r="CS232" s="29"/>
      <c r="CT232" s="29"/>
      <c r="CU232" s="29"/>
      <c r="CV232" s="29"/>
      <c r="CW232" s="33"/>
    </row>
    <row r="233" spans="3:101">
      <c r="C233" s="29"/>
      <c r="D233" s="29"/>
      <c r="E233" s="29"/>
      <c r="F233" s="29"/>
      <c r="G233" s="29"/>
      <c r="H233" s="29"/>
      <c r="I233"/>
      <c r="J233"/>
      <c r="K233"/>
      <c r="L233"/>
      <c r="M233"/>
      <c r="N233"/>
      <c r="O233"/>
      <c r="P233"/>
      <c r="Q233"/>
      <c r="R233"/>
      <c r="AY233" s="29"/>
      <c r="AZ233" s="33"/>
      <c r="BA233" s="29"/>
      <c r="BB233" s="29"/>
      <c r="BC233" s="29"/>
      <c r="BD233" s="29"/>
      <c r="BE233" s="29"/>
      <c r="BF233" s="29"/>
      <c r="BG233" s="29"/>
      <c r="BH233" s="33"/>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33"/>
      <c r="CE233" s="29"/>
      <c r="CF233" s="29"/>
      <c r="CG233" s="29"/>
      <c r="CH233" s="29"/>
      <c r="CI233" s="29"/>
      <c r="CJ233" s="29"/>
      <c r="CK233" s="29"/>
      <c r="CL233" s="29"/>
      <c r="CM233" s="29"/>
      <c r="CN233" s="29"/>
      <c r="CO233" s="29"/>
      <c r="CP233" s="29"/>
      <c r="CQ233" s="29"/>
      <c r="CR233" s="29"/>
      <c r="CS233" s="29"/>
      <c r="CT233" s="29"/>
      <c r="CU233" s="29"/>
      <c r="CV233" s="29"/>
      <c r="CW233" s="33"/>
    </row>
    <row r="234" spans="3:101">
      <c r="C234" s="29"/>
      <c r="D234" s="29"/>
      <c r="E234" s="29"/>
      <c r="F234" s="29"/>
      <c r="G234" s="29"/>
      <c r="H234" s="29"/>
      <c r="I234"/>
      <c r="J234"/>
      <c r="K234"/>
      <c r="L234"/>
      <c r="M234"/>
      <c r="N234"/>
      <c r="O234"/>
      <c r="P234"/>
      <c r="Q234"/>
      <c r="R234"/>
      <c r="AY234" s="29"/>
      <c r="AZ234" s="109"/>
      <c r="BA234" s="29"/>
      <c r="BB234" s="29"/>
      <c r="BC234" s="29"/>
      <c r="BD234" s="29"/>
      <c r="BE234" s="29"/>
      <c r="BF234" s="29"/>
      <c r="BG234" s="29"/>
      <c r="BH234" s="10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109"/>
      <c r="CE234" s="29"/>
      <c r="CF234" s="29"/>
      <c r="CG234" s="29"/>
      <c r="CH234" s="29"/>
      <c r="CI234" s="29"/>
      <c r="CJ234" s="29"/>
      <c r="CK234" s="29"/>
      <c r="CL234" s="29"/>
      <c r="CM234" s="29"/>
      <c r="CN234" s="29"/>
      <c r="CO234" s="29"/>
      <c r="CP234" s="29"/>
      <c r="CQ234" s="29"/>
      <c r="CR234" s="29"/>
      <c r="CS234" s="29"/>
      <c r="CT234" s="29"/>
      <c r="CU234" s="29"/>
      <c r="CV234" s="29"/>
      <c r="CW234" s="33"/>
    </row>
    <row r="235" spans="3:101">
      <c r="C235" s="29"/>
      <c r="D235" s="29"/>
      <c r="E235" s="29"/>
      <c r="F235" s="29"/>
      <c r="G235" s="29"/>
      <c r="H235" s="29"/>
      <c r="I235"/>
      <c r="J235"/>
      <c r="K235"/>
      <c r="L235"/>
      <c r="M235"/>
      <c r="N235"/>
      <c r="O235"/>
      <c r="P235"/>
      <c r="Q235"/>
      <c r="R235"/>
      <c r="AY235" s="29"/>
      <c r="AZ235" s="109"/>
      <c r="BA235" s="29"/>
      <c r="BB235" s="29"/>
      <c r="BC235" s="29"/>
      <c r="BD235" s="29"/>
      <c r="BE235" s="29"/>
      <c r="BF235" s="29"/>
      <c r="BG235" s="29"/>
      <c r="BH235" s="10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109"/>
      <c r="CE235" s="29"/>
      <c r="CF235" s="29"/>
      <c r="CG235" s="29"/>
      <c r="CH235" s="29"/>
      <c r="CI235" s="29"/>
      <c r="CJ235" s="29"/>
      <c r="CK235" s="29"/>
      <c r="CL235" s="29"/>
      <c r="CM235" s="29"/>
      <c r="CN235" s="29"/>
      <c r="CO235" s="29"/>
      <c r="CP235" s="29"/>
      <c r="CQ235" s="29"/>
      <c r="CR235" s="29"/>
      <c r="CS235" s="29"/>
      <c r="CT235" s="29"/>
      <c r="CU235" s="29"/>
      <c r="CV235" s="29"/>
      <c r="CW235" s="33"/>
    </row>
    <row r="236" spans="3:101">
      <c r="C236" s="29"/>
      <c r="D236" s="29"/>
      <c r="E236" s="29"/>
      <c r="F236" s="29"/>
      <c r="G236" s="29"/>
      <c r="H236" s="29"/>
      <c r="I236"/>
      <c r="J236"/>
      <c r="K236"/>
      <c r="L236"/>
      <c r="M236"/>
      <c r="N236"/>
      <c r="O236"/>
      <c r="P236"/>
      <c r="Q236"/>
      <c r="R236"/>
      <c r="AY236" s="29"/>
      <c r="AZ236" s="33"/>
      <c r="BA236" s="29"/>
      <c r="BB236" s="29"/>
      <c r="BC236" s="29"/>
      <c r="BD236" s="29"/>
      <c r="BE236" s="29"/>
      <c r="BF236" s="29"/>
      <c r="BG236" s="29"/>
      <c r="BH236" s="33"/>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33"/>
      <c r="CE236" s="29"/>
      <c r="CF236" s="29"/>
      <c r="CG236" s="29"/>
      <c r="CH236" s="29"/>
      <c r="CI236" s="29"/>
      <c r="CJ236" s="29"/>
      <c r="CK236" s="29"/>
      <c r="CL236" s="29"/>
      <c r="CM236" s="29"/>
      <c r="CN236" s="29"/>
      <c r="CO236" s="29"/>
      <c r="CP236" s="29"/>
      <c r="CQ236" s="29"/>
      <c r="CR236" s="29"/>
      <c r="CS236" s="29"/>
      <c r="CT236" s="29"/>
      <c r="CU236" s="29"/>
      <c r="CV236" s="29"/>
      <c r="CW236" s="33"/>
    </row>
    <row r="237" spans="3:101">
      <c r="C237" s="29"/>
      <c r="D237" s="29"/>
      <c r="E237" s="29"/>
      <c r="F237" s="29"/>
      <c r="G237" s="29"/>
      <c r="H237" s="29"/>
      <c r="I237"/>
      <c r="J237"/>
      <c r="K237"/>
      <c r="L237"/>
      <c r="M237"/>
      <c r="N237"/>
      <c r="O237"/>
      <c r="P237"/>
      <c r="Q237"/>
      <c r="R237"/>
      <c r="AY237" s="29"/>
      <c r="AZ237" s="109"/>
      <c r="BA237" s="29"/>
      <c r="BB237" s="29"/>
      <c r="BC237" s="29"/>
      <c r="BD237" s="29"/>
      <c r="BE237" s="29"/>
      <c r="BF237" s="29"/>
      <c r="BG237" s="29"/>
      <c r="BH237" s="10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109"/>
      <c r="CE237" s="29"/>
      <c r="CF237" s="29"/>
      <c r="CG237" s="29"/>
      <c r="CH237" s="29"/>
      <c r="CI237" s="29"/>
      <c r="CJ237" s="29"/>
      <c r="CK237" s="29"/>
      <c r="CL237" s="29"/>
      <c r="CM237" s="29"/>
      <c r="CN237" s="29"/>
      <c r="CO237" s="29"/>
      <c r="CP237" s="29"/>
      <c r="CQ237" s="29"/>
      <c r="CR237" s="29"/>
      <c r="CS237" s="29"/>
      <c r="CT237" s="29"/>
      <c r="CU237" s="29"/>
      <c r="CV237" s="29"/>
      <c r="CW237" s="33"/>
    </row>
    <row r="238" spans="3:101">
      <c r="C238" s="29"/>
      <c r="D238" s="29"/>
      <c r="E238" s="29"/>
      <c r="F238" s="29"/>
      <c r="G238" s="29"/>
      <c r="H238" s="29"/>
      <c r="I238"/>
      <c r="J238"/>
      <c r="K238"/>
      <c r="L238"/>
      <c r="M238"/>
      <c r="N238"/>
      <c r="O238"/>
      <c r="P238"/>
      <c r="Q238"/>
      <c r="R238"/>
      <c r="AY238" s="29"/>
      <c r="AZ238" s="109"/>
      <c r="BA238" s="29"/>
      <c r="BB238" s="29"/>
      <c r="BC238" s="29"/>
      <c r="BD238" s="29"/>
      <c r="BE238" s="29"/>
      <c r="BF238" s="29"/>
      <c r="BG238" s="29"/>
      <c r="BH238" s="10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109"/>
      <c r="CE238" s="29"/>
      <c r="CF238" s="29"/>
      <c r="CG238" s="29"/>
      <c r="CH238" s="29"/>
      <c r="CI238" s="29"/>
      <c r="CJ238" s="29"/>
      <c r="CK238" s="29"/>
      <c r="CL238" s="29"/>
      <c r="CM238" s="29"/>
      <c r="CN238" s="29"/>
      <c r="CO238" s="29"/>
      <c r="CP238" s="29"/>
      <c r="CQ238" s="29"/>
      <c r="CR238" s="29"/>
      <c r="CS238" s="29"/>
      <c r="CT238" s="29"/>
      <c r="CU238" s="29"/>
      <c r="CV238" s="29"/>
      <c r="CW238" s="33"/>
    </row>
    <row r="239" spans="3:101">
      <c r="C239" s="29"/>
      <c r="D239" s="29"/>
      <c r="E239" s="29"/>
      <c r="F239" s="29"/>
      <c r="G239" s="29"/>
      <c r="H239" s="29"/>
      <c r="I239"/>
      <c r="J239"/>
      <c r="K239"/>
      <c r="L239"/>
      <c r="M239"/>
      <c r="N239"/>
      <c r="O239"/>
      <c r="P239"/>
      <c r="Q239"/>
      <c r="R239"/>
      <c r="AY239" s="29"/>
      <c r="AZ239" s="33"/>
      <c r="BA239" s="29"/>
      <c r="BB239" s="29"/>
      <c r="BC239" s="29"/>
      <c r="BD239" s="29"/>
      <c r="BE239" s="29"/>
      <c r="BF239" s="29"/>
      <c r="BG239" s="29"/>
      <c r="BH239" s="33"/>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33"/>
      <c r="CE239" s="29"/>
      <c r="CF239" s="29"/>
      <c r="CG239" s="29"/>
      <c r="CH239" s="29"/>
      <c r="CI239" s="29"/>
      <c r="CJ239" s="29"/>
      <c r="CK239" s="29"/>
      <c r="CL239" s="29"/>
      <c r="CM239" s="29"/>
      <c r="CN239" s="29"/>
      <c r="CO239" s="29"/>
      <c r="CP239" s="29"/>
      <c r="CQ239" s="29"/>
      <c r="CR239" s="29"/>
      <c r="CS239" s="29"/>
      <c r="CT239" s="29"/>
      <c r="CU239" s="29"/>
      <c r="CV239" s="29"/>
      <c r="CW239" s="33"/>
    </row>
    <row r="240" spans="3:101">
      <c r="C240" s="29"/>
      <c r="D240" s="29"/>
      <c r="E240" s="29"/>
      <c r="F240" s="29"/>
      <c r="G240" s="29"/>
      <c r="H240" s="29"/>
      <c r="I240"/>
      <c r="J240"/>
      <c r="K240"/>
      <c r="L240"/>
      <c r="M240"/>
      <c r="N240"/>
      <c r="O240"/>
      <c r="P240"/>
      <c r="Q240"/>
      <c r="R240"/>
      <c r="AY240" s="29"/>
      <c r="AZ240" s="109"/>
      <c r="BA240" s="29"/>
      <c r="BB240" s="29"/>
      <c r="BC240" s="29"/>
      <c r="BD240" s="29"/>
      <c r="BE240" s="29"/>
      <c r="BF240" s="29"/>
      <c r="BG240" s="29"/>
      <c r="BH240" s="10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109"/>
      <c r="CE240" s="29"/>
      <c r="CF240" s="29"/>
      <c r="CG240" s="29"/>
      <c r="CH240" s="29"/>
      <c r="CI240" s="29"/>
      <c r="CJ240" s="29"/>
      <c r="CK240" s="29"/>
      <c r="CL240" s="29"/>
      <c r="CM240" s="29"/>
      <c r="CN240" s="29"/>
      <c r="CO240" s="29"/>
      <c r="CP240" s="29"/>
      <c r="CQ240" s="29"/>
      <c r="CR240" s="29"/>
      <c r="CS240" s="29"/>
      <c r="CT240" s="29"/>
      <c r="CU240" s="29"/>
      <c r="CV240" s="29"/>
      <c r="CW240" s="33"/>
    </row>
    <row r="241" spans="3:101">
      <c r="C241" s="29"/>
      <c r="D241" s="29"/>
      <c r="E241" s="29"/>
      <c r="F241" s="29"/>
      <c r="G241" s="29"/>
      <c r="H241" s="29"/>
      <c r="I241"/>
      <c r="J241"/>
      <c r="K241"/>
      <c r="L241"/>
      <c r="M241"/>
      <c r="N241"/>
      <c r="O241"/>
      <c r="P241"/>
      <c r="Q241"/>
      <c r="R241"/>
      <c r="AY241" s="29"/>
      <c r="AZ241" s="109"/>
      <c r="BA241" s="29"/>
      <c r="BB241" s="29"/>
      <c r="BC241" s="29"/>
      <c r="BD241" s="29"/>
      <c r="BE241" s="29"/>
      <c r="BF241" s="29"/>
      <c r="BG241" s="29"/>
      <c r="BH241" s="10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109"/>
      <c r="CE241" s="29"/>
      <c r="CF241" s="29"/>
      <c r="CG241" s="29"/>
      <c r="CH241" s="29"/>
      <c r="CI241" s="29"/>
      <c r="CJ241" s="29"/>
      <c r="CK241" s="29"/>
      <c r="CL241" s="29"/>
      <c r="CM241" s="29"/>
      <c r="CN241" s="29"/>
      <c r="CO241" s="29"/>
      <c r="CP241" s="29"/>
      <c r="CQ241" s="29"/>
      <c r="CR241" s="29"/>
      <c r="CS241" s="29"/>
      <c r="CT241" s="29"/>
      <c r="CU241" s="29"/>
      <c r="CV241" s="29"/>
      <c r="CW241" s="33"/>
    </row>
    <row r="242" spans="3:101">
      <c r="C242" s="29"/>
      <c r="D242" s="29"/>
      <c r="E242" s="29"/>
      <c r="F242" s="29"/>
      <c r="G242" s="29"/>
      <c r="H242" s="29"/>
      <c r="I242"/>
      <c r="J242"/>
      <c r="K242"/>
      <c r="L242"/>
      <c r="M242"/>
      <c r="N242"/>
      <c r="O242"/>
      <c r="P242"/>
      <c r="Q242"/>
      <c r="R242"/>
      <c r="AY242" s="29"/>
      <c r="AZ242" s="33"/>
      <c r="BA242" s="29"/>
      <c r="BB242" s="29"/>
      <c r="BC242" s="29"/>
      <c r="BD242" s="29"/>
      <c r="BE242" s="29"/>
      <c r="BF242" s="29"/>
      <c r="BG242" s="29"/>
      <c r="BH242" s="33"/>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33"/>
      <c r="CE242" s="29"/>
      <c r="CF242" s="29"/>
      <c r="CG242" s="29"/>
      <c r="CH242" s="29"/>
      <c r="CI242" s="29"/>
      <c r="CJ242" s="29"/>
      <c r="CK242" s="29"/>
      <c r="CL242" s="29"/>
      <c r="CM242" s="29"/>
      <c r="CN242" s="29"/>
      <c r="CO242" s="29"/>
      <c r="CP242" s="29"/>
      <c r="CQ242" s="29"/>
      <c r="CR242" s="29"/>
      <c r="CS242" s="29"/>
      <c r="CT242" s="29"/>
      <c r="CU242" s="29"/>
      <c r="CV242" s="29"/>
      <c r="CW242" s="33"/>
    </row>
    <row r="243" spans="3:101">
      <c r="C243" s="29"/>
      <c r="D243" s="29"/>
      <c r="E243" s="29"/>
      <c r="F243" s="29"/>
      <c r="G243" s="29"/>
      <c r="H243" s="29"/>
      <c r="I243"/>
      <c r="J243"/>
      <c r="K243"/>
      <c r="L243"/>
      <c r="M243"/>
      <c r="N243"/>
      <c r="O243"/>
      <c r="P243"/>
      <c r="Q243"/>
      <c r="R243"/>
      <c r="AY243" s="29"/>
      <c r="AZ243" s="109"/>
      <c r="BA243" s="29"/>
      <c r="BB243" s="29"/>
      <c r="BC243" s="29"/>
      <c r="BD243" s="29"/>
      <c r="BE243" s="29"/>
      <c r="BF243" s="29"/>
      <c r="BG243" s="29"/>
      <c r="BH243" s="10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109"/>
      <c r="CE243" s="29"/>
      <c r="CF243" s="29"/>
      <c r="CG243" s="29"/>
      <c r="CH243" s="29"/>
      <c r="CI243" s="29"/>
      <c r="CJ243" s="29"/>
      <c r="CK243" s="29"/>
      <c r="CL243" s="29"/>
      <c r="CM243" s="29"/>
      <c r="CN243" s="29"/>
      <c r="CO243" s="29"/>
      <c r="CP243" s="29"/>
      <c r="CQ243" s="29"/>
      <c r="CR243" s="29"/>
      <c r="CS243" s="29"/>
      <c r="CT243" s="29"/>
      <c r="CU243" s="29"/>
      <c r="CV243" s="29"/>
      <c r="CW243" s="33"/>
    </row>
    <row r="244" spans="3:101">
      <c r="C244" s="29"/>
      <c r="D244" s="29"/>
      <c r="E244" s="29"/>
      <c r="F244" s="29"/>
      <c r="G244" s="29"/>
      <c r="H244" s="29"/>
      <c r="I244"/>
      <c r="J244"/>
      <c r="K244"/>
      <c r="L244"/>
      <c r="M244"/>
      <c r="N244"/>
      <c r="O244"/>
      <c r="P244"/>
      <c r="Q244"/>
      <c r="R244"/>
      <c r="AY244" s="29"/>
      <c r="AZ244" s="109"/>
      <c r="BA244" s="29"/>
      <c r="BB244" s="29"/>
      <c r="BC244" s="29"/>
      <c r="BD244" s="29"/>
      <c r="BE244" s="29"/>
      <c r="BF244" s="29"/>
      <c r="BG244" s="29"/>
      <c r="BH244" s="10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109"/>
      <c r="CE244" s="29"/>
      <c r="CF244" s="29"/>
      <c r="CG244" s="29"/>
      <c r="CH244" s="29"/>
      <c r="CI244" s="29"/>
      <c r="CJ244" s="29"/>
      <c r="CK244" s="29"/>
      <c r="CL244" s="29"/>
      <c r="CM244" s="29"/>
      <c r="CN244" s="29"/>
      <c r="CO244" s="29"/>
      <c r="CP244" s="29"/>
      <c r="CQ244" s="29"/>
      <c r="CR244" s="29"/>
      <c r="CS244" s="29"/>
      <c r="CT244" s="29"/>
      <c r="CU244" s="29"/>
      <c r="CV244" s="29"/>
      <c r="CW244" s="33"/>
    </row>
    <row r="245" spans="3:101">
      <c r="C245" s="29"/>
      <c r="D245" s="29"/>
      <c r="E245" s="29"/>
      <c r="F245" s="29"/>
      <c r="G245" s="29"/>
      <c r="H245" s="29"/>
      <c r="I245"/>
      <c r="J245"/>
      <c r="K245"/>
      <c r="L245"/>
      <c r="M245"/>
      <c r="N245"/>
      <c r="O245"/>
      <c r="P245"/>
      <c r="Q245"/>
      <c r="R245"/>
      <c r="AY245" s="29"/>
      <c r="AZ245" s="33"/>
      <c r="BA245" s="29"/>
      <c r="BB245" s="29"/>
      <c r="BC245" s="29"/>
      <c r="BD245" s="29"/>
      <c r="BE245" s="29"/>
      <c r="BF245" s="29"/>
      <c r="BG245" s="29"/>
      <c r="BH245" s="33"/>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33"/>
      <c r="CE245" s="29"/>
      <c r="CF245" s="29"/>
      <c r="CG245" s="29"/>
      <c r="CH245" s="29"/>
      <c r="CI245" s="29"/>
      <c r="CJ245" s="29"/>
      <c r="CK245" s="29"/>
      <c r="CL245" s="29"/>
      <c r="CM245" s="29"/>
      <c r="CN245" s="29"/>
      <c r="CO245" s="29"/>
      <c r="CP245" s="29"/>
      <c r="CQ245" s="29"/>
      <c r="CR245" s="29"/>
      <c r="CS245" s="29"/>
      <c r="CT245" s="29"/>
      <c r="CU245" s="29"/>
      <c r="CV245" s="29"/>
      <c r="CW245" s="33"/>
    </row>
    <row r="246" spans="3:101">
      <c r="C246" s="29"/>
      <c r="D246" s="29"/>
      <c r="E246" s="29"/>
      <c r="F246" s="29"/>
      <c r="G246" s="29"/>
      <c r="H246" s="29"/>
      <c r="I246"/>
      <c r="J246"/>
      <c r="K246"/>
      <c r="L246"/>
      <c r="M246"/>
      <c r="N246"/>
      <c r="O246"/>
      <c r="P246"/>
      <c r="Q246"/>
      <c r="R246"/>
      <c r="AY246" s="29"/>
      <c r="AZ246" s="33"/>
      <c r="BA246" s="29"/>
      <c r="BB246" s="29"/>
      <c r="BC246" s="29"/>
      <c r="BD246" s="29"/>
      <c r="BE246" s="29"/>
      <c r="BF246" s="29"/>
      <c r="BG246" s="29"/>
      <c r="BH246" s="33"/>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33"/>
      <c r="CE246" s="29"/>
      <c r="CF246" s="29"/>
      <c r="CG246" s="29"/>
      <c r="CH246" s="29"/>
      <c r="CI246" s="29"/>
      <c r="CJ246" s="29"/>
      <c r="CK246" s="29"/>
      <c r="CL246" s="29"/>
      <c r="CM246" s="29"/>
      <c r="CN246" s="29"/>
      <c r="CO246" s="29"/>
      <c r="CP246" s="29"/>
      <c r="CQ246" s="29"/>
      <c r="CR246" s="29"/>
      <c r="CS246" s="29"/>
      <c r="CT246" s="29"/>
      <c r="CU246" s="29"/>
      <c r="CV246" s="29"/>
      <c r="CW246" s="33"/>
    </row>
    <row r="247" spans="3:101">
      <c r="C247" s="29"/>
      <c r="D247" s="29"/>
      <c r="E247" s="29"/>
      <c r="F247" s="29"/>
      <c r="G247" s="29"/>
      <c r="H247" s="29"/>
      <c r="I247"/>
      <c r="J247"/>
      <c r="K247"/>
      <c r="L247"/>
      <c r="M247"/>
      <c r="N247"/>
      <c r="O247"/>
      <c r="P247"/>
      <c r="Q247"/>
      <c r="R247"/>
      <c r="AY247" s="29"/>
      <c r="AZ247" s="33"/>
      <c r="BA247" s="29"/>
      <c r="BB247" s="29"/>
      <c r="BC247" s="29"/>
      <c r="BD247" s="29"/>
      <c r="BE247" s="29"/>
      <c r="BF247" s="29"/>
      <c r="BG247" s="29"/>
      <c r="BH247" s="33"/>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33"/>
      <c r="CE247" s="29"/>
      <c r="CF247" s="29"/>
      <c r="CG247" s="29"/>
      <c r="CH247" s="29"/>
      <c r="CI247" s="29"/>
      <c r="CJ247" s="29"/>
      <c r="CK247" s="29"/>
      <c r="CL247" s="29"/>
      <c r="CM247" s="29"/>
      <c r="CN247" s="29"/>
      <c r="CO247" s="29"/>
      <c r="CP247" s="29"/>
      <c r="CQ247" s="29"/>
      <c r="CR247" s="29"/>
      <c r="CS247" s="29"/>
      <c r="CT247" s="29"/>
      <c r="CU247" s="29"/>
      <c r="CV247" s="29"/>
      <c r="CW247" s="33"/>
    </row>
    <row r="248" spans="3:101">
      <c r="C248" s="29"/>
      <c r="D248" s="29"/>
      <c r="E248" s="29"/>
      <c r="F248" s="29"/>
      <c r="G248" s="29"/>
      <c r="H248" s="29"/>
      <c r="I248"/>
      <c r="J248"/>
      <c r="K248"/>
      <c r="L248"/>
      <c r="M248"/>
      <c r="N248"/>
      <c r="O248"/>
      <c r="P248"/>
      <c r="Q248"/>
      <c r="R248"/>
      <c r="AY248" s="29"/>
      <c r="AZ248" s="33"/>
      <c r="BA248" s="29"/>
      <c r="BB248" s="29"/>
      <c r="BC248" s="29"/>
      <c r="BD248" s="29"/>
      <c r="BE248" s="29"/>
      <c r="BF248" s="29"/>
      <c r="BG248" s="29"/>
      <c r="BH248" s="33"/>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33"/>
      <c r="CE248" s="29"/>
      <c r="CF248" s="29"/>
      <c r="CG248" s="29"/>
      <c r="CH248" s="29"/>
      <c r="CI248" s="29"/>
      <c r="CJ248" s="29"/>
      <c r="CK248" s="29"/>
      <c r="CL248" s="29"/>
      <c r="CM248" s="29"/>
      <c r="CN248" s="29"/>
      <c r="CO248" s="29"/>
      <c r="CP248" s="29"/>
      <c r="CQ248" s="29"/>
      <c r="CR248" s="29"/>
      <c r="CS248" s="29"/>
      <c r="CT248" s="29"/>
      <c r="CU248" s="29"/>
      <c r="CV248" s="29"/>
      <c r="CW248" s="33"/>
    </row>
    <row r="249" spans="3:101">
      <c r="C249" s="29"/>
      <c r="D249" s="29"/>
      <c r="E249" s="29"/>
      <c r="F249" s="29"/>
      <c r="G249" s="29"/>
      <c r="H249" s="29"/>
      <c r="I249"/>
      <c r="J249"/>
      <c r="K249"/>
      <c r="L249"/>
      <c r="M249"/>
      <c r="N249"/>
      <c r="O249"/>
      <c r="P249"/>
      <c r="Q249"/>
      <c r="R249"/>
      <c r="AY249" s="29"/>
      <c r="AZ249" s="33"/>
      <c r="BA249" s="29"/>
      <c r="BB249" s="29"/>
      <c r="BC249" s="29"/>
      <c r="BD249" s="29"/>
      <c r="BE249" s="29"/>
      <c r="BF249" s="29"/>
      <c r="BG249" s="29"/>
      <c r="BH249" s="33"/>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33"/>
      <c r="CE249" s="29"/>
      <c r="CF249" s="29"/>
      <c r="CG249" s="29"/>
      <c r="CH249" s="29"/>
      <c r="CI249" s="29"/>
      <c r="CJ249" s="29"/>
      <c r="CK249" s="29"/>
      <c r="CL249" s="29"/>
      <c r="CM249" s="29"/>
      <c r="CN249" s="29"/>
      <c r="CO249" s="29"/>
      <c r="CP249" s="29"/>
      <c r="CQ249" s="29"/>
      <c r="CR249" s="29"/>
      <c r="CS249" s="29"/>
      <c r="CT249" s="29"/>
      <c r="CU249" s="29"/>
      <c r="CV249" s="29"/>
      <c r="CW249" s="33"/>
    </row>
    <row r="250" spans="3:101">
      <c r="C250" s="29"/>
      <c r="D250" s="29"/>
      <c r="E250" s="29"/>
      <c r="F250" s="29"/>
      <c r="G250" s="29"/>
      <c r="H250" s="29"/>
      <c r="I250"/>
      <c r="J250"/>
      <c r="K250"/>
      <c r="L250"/>
      <c r="M250"/>
      <c r="N250"/>
      <c r="O250"/>
      <c r="P250"/>
      <c r="Q250"/>
      <c r="R250"/>
      <c r="AY250" s="29"/>
      <c r="AZ250" s="33"/>
      <c r="BA250" s="29"/>
      <c r="BB250" s="29"/>
      <c r="BC250" s="29"/>
      <c r="BD250" s="29"/>
      <c r="BE250" s="29"/>
      <c r="BF250" s="29"/>
      <c r="BG250" s="29"/>
      <c r="BH250" s="33"/>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33"/>
      <c r="CE250" s="29"/>
      <c r="CF250" s="29"/>
      <c r="CG250" s="29"/>
      <c r="CH250" s="29"/>
      <c r="CI250" s="29"/>
      <c r="CJ250" s="29"/>
      <c r="CK250" s="29"/>
      <c r="CL250" s="29"/>
      <c r="CM250" s="29"/>
      <c r="CN250" s="29"/>
      <c r="CO250" s="29"/>
      <c r="CP250" s="29"/>
      <c r="CQ250" s="29"/>
      <c r="CR250" s="29"/>
      <c r="CS250" s="29"/>
      <c r="CT250" s="29"/>
      <c r="CU250" s="29"/>
      <c r="CV250" s="29"/>
      <c r="CW250" s="33"/>
    </row>
    <row r="251" spans="3:101">
      <c r="C251" s="29"/>
      <c r="D251" s="29"/>
      <c r="E251" s="29"/>
      <c r="F251" s="29"/>
      <c r="G251" s="29"/>
      <c r="H251" s="29"/>
      <c r="I251"/>
      <c r="J251"/>
      <c r="K251"/>
      <c r="L251"/>
      <c r="M251"/>
      <c r="N251"/>
      <c r="O251"/>
      <c r="P251"/>
      <c r="Q251"/>
      <c r="R251"/>
      <c r="AY251" s="29"/>
      <c r="AZ251" s="33"/>
      <c r="BA251" s="29"/>
      <c r="BB251" s="29"/>
      <c r="BC251" s="29"/>
      <c r="BD251" s="29"/>
      <c r="BE251" s="29"/>
      <c r="BF251" s="29"/>
      <c r="BG251" s="29"/>
      <c r="BH251" s="33"/>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33"/>
      <c r="CE251" s="29"/>
      <c r="CF251" s="29"/>
      <c r="CG251" s="29"/>
      <c r="CH251" s="29"/>
      <c r="CI251" s="29"/>
      <c r="CJ251" s="29"/>
      <c r="CK251" s="29"/>
      <c r="CL251" s="29"/>
      <c r="CM251" s="29"/>
      <c r="CN251" s="29"/>
      <c r="CO251" s="29"/>
      <c r="CP251" s="29"/>
      <c r="CQ251" s="29"/>
      <c r="CR251" s="29"/>
      <c r="CS251" s="29"/>
      <c r="CT251" s="29"/>
      <c r="CU251" s="29"/>
      <c r="CV251" s="29"/>
      <c r="CW251" s="33"/>
    </row>
    <row r="252" spans="3:101">
      <c r="C252" s="29"/>
      <c r="D252" s="29"/>
      <c r="E252" s="29"/>
      <c r="F252" s="29"/>
      <c r="G252" s="29"/>
      <c r="H252" s="29"/>
      <c r="I252"/>
      <c r="J252"/>
      <c r="K252"/>
      <c r="L252"/>
      <c r="M252"/>
      <c r="N252"/>
      <c r="O252"/>
      <c r="P252"/>
      <c r="Q252"/>
      <c r="R252"/>
      <c r="AY252" s="29"/>
      <c r="AZ252" s="33"/>
      <c r="BA252" s="29"/>
      <c r="BB252" s="29"/>
      <c r="BC252" s="29"/>
      <c r="BD252" s="29"/>
      <c r="BE252" s="29"/>
      <c r="BF252" s="29"/>
      <c r="BG252" s="29"/>
      <c r="BH252" s="33"/>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33"/>
      <c r="CE252" s="29"/>
      <c r="CF252" s="29"/>
      <c r="CG252" s="29"/>
      <c r="CH252" s="29"/>
      <c r="CI252" s="29"/>
      <c r="CJ252" s="29"/>
      <c r="CK252" s="29"/>
      <c r="CL252" s="29"/>
      <c r="CM252" s="29"/>
      <c r="CN252" s="29"/>
      <c r="CO252" s="29"/>
      <c r="CP252" s="29"/>
      <c r="CQ252" s="29"/>
      <c r="CR252" s="29"/>
      <c r="CS252" s="29"/>
      <c r="CT252" s="29"/>
      <c r="CU252" s="29"/>
      <c r="CV252" s="29"/>
      <c r="CW252" s="33"/>
    </row>
    <row r="253" spans="3:101">
      <c r="C253" s="29"/>
      <c r="D253" s="29"/>
      <c r="E253" s="29"/>
      <c r="F253" s="29"/>
      <c r="G253" s="29"/>
      <c r="H253" s="29"/>
      <c r="I253"/>
      <c r="J253"/>
      <c r="K253"/>
      <c r="L253"/>
      <c r="M253"/>
      <c r="N253"/>
      <c r="O253"/>
      <c r="P253"/>
      <c r="Q253"/>
      <c r="R253"/>
      <c r="AY253" s="29"/>
      <c r="AZ253" s="33"/>
      <c r="BA253" s="29"/>
      <c r="BB253" s="29"/>
      <c r="BC253" s="29"/>
      <c r="BD253" s="29"/>
      <c r="BE253" s="29"/>
      <c r="BF253" s="29"/>
      <c r="BG253" s="29"/>
      <c r="BH253" s="33"/>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33"/>
      <c r="CE253" s="29"/>
      <c r="CF253" s="29"/>
      <c r="CG253" s="29"/>
      <c r="CH253" s="29"/>
      <c r="CI253" s="29"/>
      <c r="CJ253" s="29"/>
      <c r="CK253" s="29"/>
      <c r="CL253" s="29"/>
      <c r="CM253" s="29"/>
      <c r="CN253" s="29"/>
      <c r="CO253" s="29"/>
      <c r="CP253" s="29"/>
      <c r="CQ253" s="29"/>
      <c r="CR253" s="29"/>
      <c r="CS253" s="29"/>
      <c r="CT253" s="29"/>
      <c r="CU253" s="29"/>
      <c r="CV253" s="29"/>
      <c r="CW253" s="33"/>
    </row>
    <row r="254" spans="3:101">
      <c r="C254" s="29"/>
      <c r="D254" s="29"/>
      <c r="E254" s="29"/>
      <c r="F254" s="29"/>
      <c r="G254" s="29"/>
      <c r="H254" s="29"/>
      <c r="I254"/>
      <c r="J254"/>
      <c r="K254"/>
      <c r="L254"/>
      <c r="M254"/>
      <c r="N254"/>
      <c r="O254"/>
      <c r="P254"/>
      <c r="Q254"/>
      <c r="R254"/>
      <c r="AY254" s="29"/>
      <c r="AZ254" s="33"/>
      <c r="BA254" s="29"/>
      <c r="BB254" s="29"/>
      <c r="BC254" s="29"/>
      <c r="BD254" s="29"/>
      <c r="BE254" s="29"/>
      <c r="BF254" s="29"/>
      <c r="BG254" s="29"/>
      <c r="BH254" s="33"/>
      <c r="BI254" s="29"/>
      <c r="BJ254" s="29"/>
      <c r="BK254" s="29"/>
      <c r="BL254" s="29"/>
      <c r="BM254" s="29"/>
      <c r="BN254" s="29"/>
      <c r="BO254" s="29"/>
      <c r="BP254" s="29"/>
      <c r="BQ254" s="29"/>
      <c r="BR254" s="29"/>
      <c r="BS254" s="29"/>
      <c r="BT254" s="29"/>
      <c r="BU254" s="29"/>
      <c r="BV254" s="29"/>
      <c r="BW254" s="29"/>
      <c r="BX254" s="29"/>
      <c r="BY254" s="29"/>
      <c r="BZ254" s="29"/>
      <c r="CA254" s="29"/>
      <c r="CB254" s="29"/>
      <c r="CC254" s="29"/>
      <c r="CD254" s="33"/>
      <c r="CE254" s="29"/>
      <c r="CF254" s="29"/>
      <c r="CG254" s="29"/>
      <c r="CH254" s="29"/>
      <c r="CI254" s="29"/>
      <c r="CJ254" s="29"/>
      <c r="CK254" s="29"/>
      <c r="CL254" s="29"/>
      <c r="CM254" s="29"/>
      <c r="CN254" s="29"/>
      <c r="CO254" s="29"/>
      <c r="CP254" s="29"/>
      <c r="CQ254" s="29"/>
      <c r="CR254" s="29"/>
      <c r="CS254" s="29"/>
      <c r="CT254" s="29"/>
      <c r="CU254" s="29"/>
      <c r="CV254" s="29"/>
      <c r="CW254" s="33"/>
    </row>
    <row r="255" spans="3:101">
      <c r="C255" s="29"/>
      <c r="D255" s="29"/>
      <c r="E255" s="29"/>
      <c r="F255" s="29"/>
      <c r="G255" s="29"/>
      <c r="H255" s="29"/>
      <c r="I255"/>
      <c r="J255"/>
      <c r="K255"/>
      <c r="L255"/>
      <c r="M255"/>
      <c r="N255"/>
      <c r="O255"/>
      <c r="P255"/>
      <c r="Q255"/>
      <c r="R255"/>
      <c r="AY255" s="29"/>
      <c r="AZ255" s="33"/>
      <c r="BA255" s="29"/>
      <c r="BB255" s="29"/>
      <c r="BC255" s="29"/>
      <c r="BD255" s="29"/>
      <c r="BE255" s="29"/>
      <c r="BF255" s="29"/>
      <c r="BG255" s="29"/>
      <c r="BH255" s="33"/>
      <c r="BI255" s="29"/>
      <c r="BJ255" s="29"/>
      <c r="BK255" s="29"/>
      <c r="BL255" s="29"/>
      <c r="BM255" s="29"/>
      <c r="BN255" s="29"/>
      <c r="BO255" s="29"/>
      <c r="BP255" s="29"/>
      <c r="BQ255" s="29"/>
      <c r="BR255" s="29"/>
      <c r="BS255" s="29"/>
      <c r="BT255" s="29"/>
      <c r="BU255" s="29"/>
      <c r="BV255" s="29"/>
      <c r="BW255" s="29"/>
      <c r="BX255" s="29"/>
      <c r="BY255" s="29"/>
      <c r="BZ255" s="29"/>
      <c r="CA255" s="29"/>
      <c r="CB255" s="29"/>
      <c r="CC255" s="29"/>
      <c r="CD255" s="33"/>
      <c r="CE255" s="29"/>
      <c r="CF255" s="29"/>
      <c r="CG255" s="29"/>
      <c r="CH255" s="29"/>
      <c r="CI255" s="29"/>
      <c r="CJ255" s="29"/>
      <c r="CK255" s="29"/>
      <c r="CL255" s="29"/>
      <c r="CM255" s="29"/>
      <c r="CN255" s="29"/>
      <c r="CO255" s="29"/>
      <c r="CP255" s="29"/>
      <c r="CQ255" s="29"/>
      <c r="CR255" s="29"/>
      <c r="CS255" s="29"/>
      <c r="CT255" s="29"/>
      <c r="CU255" s="29"/>
      <c r="CV255" s="29"/>
      <c r="CW255" s="33"/>
    </row>
    <row r="256" spans="3:101">
      <c r="C256" s="29"/>
      <c r="D256" s="29"/>
      <c r="E256" s="29"/>
      <c r="F256" s="29"/>
      <c r="G256" s="29"/>
      <c r="H256" s="29"/>
      <c r="I256"/>
      <c r="J256"/>
      <c r="K256"/>
      <c r="L256"/>
      <c r="M256"/>
      <c r="N256"/>
      <c r="O256"/>
      <c r="P256"/>
      <c r="Q256"/>
      <c r="R256"/>
      <c r="AY256" s="29"/>
      <c r="AZ256" s="33"/>
      <c r="BA256" s="29"/>
      <c r="BB256" s="29"/>
      <c r="BC256" s="29"/>
      <c r="BD256" s="29"/>
      <c r="BE256" s="29"/>
      <c r="BF256" s="29"/>
      <c r="BG256" s="29"/>
      <c r="BH256" s="33"/>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33"/>
      <c r="CE256" s="29"/>
      <c r="CF256" s="29"/>
      <c r="CG256" s="29"/>
      <c r="CH256" s="29"/>
      <c r="CI256" s="29"/>
      <c r="CJ256" s="29"/>
      <c r="CK256" s="29"/>
      <c r="CL256" s="29"/>
      <c r="CM256" s="29"/>
      <c r="CN256" s="29"/>
      <c r="CO256" s="29"/>
      <c r="CP256" s="29"/>
      <c r="CQ256" s="29"/>
      <c r="CR256" s="29"/>
      <c r="CS256" s="29"/>
      <c r="CT256" s="29"/>
      <c r="CU256" s="29"/>
      <c r="CV256" s="29"/>
      <c r="CW256" s="33"/>
    </row>
    <row r="257" spans="3:101">
      <c r="C257" s="29"/>
      <c r="D257" s="29"/>
      <c r="E257" s="29"/>
      <c r="F257" s="29"/>
      <c r="G257" s="29"/>
      <c r="H257" s="29"/>
      <c r="I257"/>
      <c r="J257"/>
      <c r="K257"/>
      <c r="L257"/>
      <c r="M257"/>
      <c r="N257"/>
      <c r="O257"/>
      <c r="P257"/>
      <c r="Q257"/>
      <c r="R257"/>
      <c r="AY257" s="29"/>
      <c r="AZ257" s="33"/>
      <c r="BA257" s="29"/>
      <c r="BB257" s="29"/>
      <c r="BC257" s="29"/>
      <c r="BD257" s="29"/>
      <c r="BE257" s="29"/>
      <c r="BF257" s="29"/>
      <c r="BG257" s="29"/>
      <c r="BH257" s="33"/>
      <c r="BI257" s="29"/>
      <c r="BJ257" s="29"/>
      <c r="BK257" s="29"/>
      <c r="BL257" s="29"/>
      <c r="BM257" s="29"/>
      <c r="BN257" s="29"/>
      <c r="BO257" s="29"/>
      <c r="BP257" s="29"/>
      <c r="BQ257" s="29"/>
      <c r="BR257" s="29"/>
      <c r="BS257" s="29"/>
      <c r="BT257" s="29"/>
      <c r="BU257" s="29"/>
      <c r="BV257" s="29"/>
      <c r="BW257" s="29"/>
      <c r="BX257" s="29"/>
      <c r="BY257" s="29"/>
      <c r="BZ257" s="29"/>
      <c r="CA257" s="29"/>
      <c r="CB257" s="29"/>
      <c r="CC257" s="29"/>
      <c r="CD257" s="33"/>
      <c r="CE257" s="29"/>
      <c r="CF257" s="29"/>
      <c r="CG257" s="29"/>
      <c r="CH257" s="29"/>
      <c r="CI257" s="29"/>
      <c r="CJ257" s="29"/>
      <c r="CK257" s="29"/>
      <c r="CL257" s="29"/>
      <c r="CM257" s="29"/>
      <c r="CN257" s="29"/>
      <c r="CO257" s="29"/>
      <c r="CP257" s="29"/>
      <c r="CQ257" s="29"/>
      <c r="CR257" s="29"/>
      <c r="CS257" s="29"/>
      <c r="CT257" s="29"/>
      <c r="CU257" s="29"/>
      <c r="CV257" s="29"/>
      <c r="CW257" s="33"/>
    </row>
    <row r="258" spans="3:101">
      <c r="C258" s="29"/>
      <c r="D258" s="29"/>
      <c r="E258" s="29"/>
      <c r="F258" s="29"/>
      <c r="G258" s="29"/>
      <c r="H258" s="29"/>
      <c r="I258"/>
      <c r="J258"/>
      <c r="K258"/>
      <c r="L258"/>
      <c r="M258"/>
      <c r="N258"/>
      <c r="O258"/>
      <c r="P258"/>
      <c r="Q258"/>
      <c r="R258"/>
      <c r="AY258" s="29"/>
      <c r="AZ258" s="109"/>
      <c r="BA258" s="29"/>
      <c r="BB258" s="29"/>
      <c r="BC258" s="29"/>
      <c r="BD258" s="29"/>
      <c r="BE258" s="29"/>
      <c r="BF258" s="29"/>
      <c r="BG258" s="29"/>
      <c r="BH258" s="109"/>
      <c r="BI258" s="29"/>
      <c r="BJ258" s="29"/>
      <c r="BK258" s="29"/>
      <c r="BL258" s="29"/>
      <c r="BM258" s="29"/>
      <c r="BN258" s="29"/>
      <c r="BO258" s="29"/>
      <c r="BP258" s="29"/>
      <c r="BQ258" s="29"/>
      <c r="BR258" s="29"/>
      <c r="BS258" s="29"/>
      <c r="BT258" s="29"/>
      <c r="BU258" s="29"/>
      <c r="BV258" s="29"/>
      <c r="BW258" s="29"/>
      <c r="BX258" s="29"/>
      <c r="BY258" s="29"/>
      <c r="BZ258" s="29"/>
      <c r="CA258" s="29"/>
      <c r="CB258" s="29"/>
      <c r="CC258" s="29"/>
      <c r="CD258" s="109"/>
      <c r="CE258" s="29"/>
      <c r="CF258" s="29"/>
      <c r="CG258" s="29"/>
      <c r="CH258" s="29"/>
      <c r="CI258" s="29"/>
      <c r="CJ258" s="29"/>
      <c r="CK258" s="29"/>
      <c r="CL258" s="29"/>
      <c r="CM258" s="29"/>
      <c r="CN258" s="29"/>
      <c r="CO258" s="29"/>
      <c r="CP258" s="29"/>
      <c r="CQ258" s="29"/>
      <c r="CR258" s="29"/>
      <c r="CS258" s="29"/>
      <c r="CT258" s="29"/>
      <c r="CU258" s="29"/>
      <c r="CV258" s="29"/>
      <c r="CW258" s="33"/>
    </row>
    <row r="259" spans="3:101">
      <c r="C259" s="29"/>
      <c r="D259" s="29"/>
      <c r="E259" s="29"/>
      <c r="F259" s="29"/>
      <c r="G259" s="29"/>
      <c r="H259" s="29"/>
      <c r="I259"/>
      <c r="J259"/>
      <c r="K259"/>
      <c r="L259"/>
      <c r="M259"/>
      <c r="N259"/>
      <c r="O259"/>
      <c r="P259"/>
      <c r="Q259"/>
      <c r="R259"/>
      <c r="AY259" s="29"/>
      <c r="AZ259" s="109"/>
      <c r="BA259" s="29"/>
      <c r="BB259" s="29"/>
      <c r="BC259" s="29"/>
      <c r="BD259" s="29"/>
      <c r="BE259" s="29"/>
      <c r="BF259" s="29"/>
      <c r="BG259" s="29"/>
      <c r="BH259" s="109"/>
      <c r="BI259" s="29"/>
      <c r="BJ259" s="29"/>
      <c r="BK259" s="29"/>
      <c r="BL259" s="29"/>
      <c r="BM259" s="29"/>
      <c r="BN259" s="29"/>
      <c r="BO259" s="29"/>
      <c r="BP259" s="29"/>
      <c r="BQ259" s="29"/>
      <c r="BR259" s="29"/>
      <c r="BS259" s="29"/>
      <c r="BT259" s="29"/>
      <c r="BU259" s="29"/>
      <c r="BV259" s="29"/>
      <c r="BW259" s="29"/>
      <c r="BX259" s="29"/>
      <c r="BY259" s="29"/>
      <c r="BZ259" s="29"/>
      <c r="CA259" s="29"/>
      <c r="CB259" s="29"/>
      <c r="CC259" s="29"/>
      <c r="CD259" s="109"/>
      <c r="CE259" s="29"/>
      <c r="CF259" s="29"/>
      <c r="CG259" s="29"/>
      <c r="CH259" s="29"/>
      <c r="CI259" s="29"/>
      <c r="CJ259" s="29"/>
      <c r="CK259" s="29"/>
      <c r="CL259" s="29"/>
      <c r="CM259" s="29"/>
      <c r="CN259" s="29"/>
      <c r="CO259" s="29"/>
      <c r="CP259" s="29"/>
      <c r="CQ259" s="29"/>
      <c r="CR259" s="29"/>
      <c r="CS259" s="29"/>
      <c r="CT259" s="29"/>
      <c r="CU259" s="29"/>
      <c r="CV259" s="29"/>
      <c r="CW259" s="33"/>
    </row>
    <row r="260" spans="3:101">
      <c r="C260" s="29"/>
      <c r="D260" s="29"/>
      <c r="E260" s="29"/>
      <c r="F260" s="29"/>
      <c r="G260" s="29"/>
      <c r="H260" s="29"/>
      <c r="I260"/>
      <c r="J260"/>
      <c r="K260"/>
      <c r="L260"/>
      <c r="M260"/>
      <c r="N260"/>
      <c r="O260"/>
      <c r="P260"/>
      <c r="Q260"/>
      <c r="R260"/>
      <c r="AY260" s="29"/>
      <c r="AZ260" s="109"/>
      <c r="BA260" s="29"/>
      <c r="BB260" s="29"/>
      <c r="BC260" s="29"/>
      <c r="BD260" s="29"/>
      <c r="BE260" s="29"/>
      <c r="BF260" s="29"/>
      <c r="BG260" s="29"/>
      <c r="BH260" s="109"/>
      <c r="BI260" s="29"/>
      <c r="BJ260" s="29"/>
      <c r="BK260" s="29"/>
      <c r="BL260" s="29"/>
      <c r="BM260" s="29"/>
      <c r="BN260" s="29"/>
      <c r="BO260" s="29"/>
      <c r="BP260" s="29"/>
      <c r="BQ260" s="29"/>
      <c r="BR260" s="29"/>
      <c r="BS260" s="29"/>
      <c r="BT260" s="29"/>
      <c r="BU260" s="29"/>
      <c r="BV260" s="29"/>
      <c r="BW260" s="29"/>
      <c r="BX260" s="29"/>
      <c r="BY260" s="29"/>
      <c r="BZ260" s="29"/>
      <c r="CA260" s="29"/>
      <c r="CB260" s="29"/>
      <c r="CC260" s="29"/>
      <c r="CD260" s="109"/>
      <c r="CE260" s="29"/>
      <c r="CF260" s="29"/>
      <c r="CG260" s="29"/>
      <c r="CH260" s="29"/>
      <c r="CI260" s="29"/>
      <c r="CJ260" s="29"/>
      <c r="CK260" s="29"/>
      <c r="CL260" s="29"/>
      <c r="CM260" s="29"/>
      <c r="CN260" s="29"/>
      <c r="CO260" s="29"/>
      <c r="CP260" s="29"/>
      <c r="CQ260" s="29"/>
      <c r="CR260" s="29"/>
      <c r="CS260" s="29"/>
      <c r="CT260" s="29"/>
      <c r="CU260" s="29"/>
      <c r="CV260" s="29"/>
      <c r="CW260" s="33"/>
    </row>
    <row r="261" spans="3:101">
      <c r="C261" s="29"/>
      <c r="D261" s="29"/>
      <c r="E261" s="29"/>
      <c r="F261" s="29"/>
      <c r="G261" s="29"/>
      <c r="H261" s="29"/>
      <c r="I261"/>
      <c r="J261"/>
      <c r="K261"/>
      <c r="L261"/>
      <c r="M261"/>
      <c r="N261"/>
      <c r="O261"/>
      <c r="P261"/>
      <c r="Q261"/>
      <c r="R261"/>
      <c r="AY261" s="29"/>
      <c r="AZ261" s="33"/>
      <c r="BA261" s="29"/>
      <c r="BB261" s="29"/>
      <c r="BC261" s="29"/>
      <c r="BD261" s="29"/>
      <c r="BE261" s="29"/>
      <c r="BF261" s="29"/>
      <c r="BG261" s="29"/>
      <c r="BH261" s="33"/>
      <c r="BI261" s="29"/>
      <c r="BJ261" s="29"/>
      <c r="BK261" s="29"/>
      <c r="BL261" s="29"/>
      <c r="BM261" s="29"/>
      <c r="BN261" s="29"/>
      <c r="BO261" s="29"/>
      <c r="BP261" s="29"/>
      <c r="BQ261" s="29"/>
      <c r="BR261" s="29"/>
      <c r="BS261" s="29"/>
      <c r="BT261" s="29"/>
      <c r="BU261" s="29"/>
      <c r="BV261" s="29"/>
      <c r="BW261" s="29"/>
      <c r="BX261" s="29"/>
      <c r="BY261" s="29"/>
      <c r="BZ261" s="29"/>
      <c r="CA261" s="29"/>
      <c r="CB261" s="29"/>
      <c r="CC261" s="29"/>
      <c r="CD261" s="33"/>
      <c r="CE261" s="29"/>
      <c r="CF261" s="29"/>
      <c r="CG261" s="29"/>
      <c r="CH261" s="29"/>
      <c r="CI261" s="29"/>
      <c r="CJ261" s="29"/>
      <c r="CK261" s="29"/>
      <c r="CL261" s="29"/>
      <c r="CM261" s="29"/>
      <c r="CN261" s="29"/>
      <c r="CO261" s="29"/>
      <c r="CP261" s="29"/>
      <c r="CQ261" s="29"/>
      <c r="CR261" s="29"/>
      <c r="CS261" s="29"/>
      <c r="CT261" s="29"/>
      <c r="CU261" s="29"/>
      <c r="CV261" s="29"/>
      <c r="CW261" s="33"/>
    </row>
    <row r="262" spans="3:101">
      <c r="C262" s="29"/>
      <c r="D262" s="29"/>
      <c r="E262" s="29"/>
      <c r="F262" s="29"/>
      <c r="G262" s="29"/>
      <c r="H262" s="29"/>
      <c r="I262"/>
      <c r="J262"/>
      <c r="K262"/>
      <c r="L262"/>
      <c r="M262"/>
      <c r="N262"/>
      <c r="O262"/>
      <c r="P262"/>
      <c r="Q262"/>
      <c r="R262"/>
      <c r="AY262" s="29"/>
      <c r="AZ262" s="33"/>
      <c r="BA262" s="29"/>
      <c r="BB262" s="29"/>
      <c r="BC262" s="29"/>
      <c r="BD262" s="29"/>
      <c r="BE262" s="29"/>
      <c r="BF262" s="29"/>
      <c r="BG262" s="29"/>
      <c r="BH262" s="33"/>
      <c r="BI262" s="29"/>
      <c r="BJ262" s="29"/>
      <c r="BK262" s="29"/>
      <c r="BL262" s="29"/>
      <c r="BM262" s="29"/>
      <c r="BN262" s="29"/>
      <c r="BO262" s="29"/>
      <c r="BP262" s="29"/>
      <c r="BQ262" s="29"/>
      <c r="BR262" s="29"/>
      <c r="BS262" s="29"/>
      <c r="BT262" s="29"/>
      <c r="BU262" s="29"/>
      <c r="BV262" s="29"/>
      <c r="BW262" s="29"/>
      <c r="BX262" s="29"/>
      <c r="BY262" s="29"/>
      <c r="BZ262" s="29"/>
      <c r="CA262" s="29"/>
      <c r="CB262" s="29"/>
      <c r="CC262" s="29"/>
      <c r="CD262" s="33"/>
      <c r="CE262" s="29"/>
      <c r="CF262" s="29"/>
      <c r="CG262" s="29"/>
      <c r="CH262" s="29"/>
      <c r="CI262" s="29"/>
      <c r="CJ262" s="29"/>
      <c r="CK262" s="29"/>
      <c r="CL262" s="29"/>
      <c r="CM262" s="29"/>
      <c r="CN262" s="29"/>
      <c r="CO262" s="29"/>
      <c r="CP262" s="29"/>
      <c r="CQ262" s="29"/>
      <c r="CR262" s="29"/>
      <c r="CS262" s="29"/>
      <c r="CT262" s="29"/>
      <c r="CU262" s="29"/>
      <c r="CV262" s="29"/>
      <c r="CW262" s="33"/>
    </row>
    <row r="263" spans="3:101">
      <c r="C263" s="29"/>
      <c r="D263" s="29"/>
      <c r="E263" s="29"/>
      <c r="F263" s="29"/>
      <c r="G263" s="29"/>
      <c r="H263" s="29"/>
      <c r="I263"/>
      <c r="J263"/>
      <c r="K263"/>
      <c r="L263"/>
      <c r="M263"/>
      <c r="N263"/>
      <c r="O263"/>
      <c r="P263"/>
      <c r="Q263"/>
      <c r="R263"/>
      <c r="AY263" s="29"/>
      <c r="AZ263" s="33"/>
      <c r="BA263" s="29"/>
      <c r="BB263" s="29"/>
      <c r="BC263" s="29"/>
      <c r="BD263" s="29"/>
      <c r="BE263" s="29"/>
      <c r="BF263" s="29"/>
      <c r="BG263" s="29"/>
      <c r="BH263" s="33"/>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33"/>
      <c r="CE263" s="29"/>
      <c r="CF263" s="29"/>
      <c r="CG263" s="29"/>
      <c r="CH263" s="29"/>
      <c r="CI263" s="29"/>
      <c r="CJ263" s="29"/>
      <c r="CK263" s="29"/>
      <c r="CL263" s="29"/>
      <c r="CM263" s="29"/>
      <c r="CN263" s="29"/>
      <c r="CO263" s="29"/>
      <c r="CP263" s="29"/>
      <c r="CQ263" s="29"/>
      <c r="CR263" s="29"/>
      <c r="CS263" s="29"/>
      <c r="CT263" s="29"/>
      <c r="CU263" s="29"/>
      <c r="CV263" s="29"/>
      <c r="CW263" s="33"/>
    </row>
    <row r="264" spans="3:101">
      <c r="C264" s="29"/>
      <c r="D264" s="29"/>
      <c r="E264" s="29"/>
      <c r="F264" s="29"/>
      <c r="G264" s="29"/>
      <c r="H264" s="29"/>
      <c r="I264"/>
      <c r="J264"/>
      <c r="K264"/>
      <c r="L264"/>
      <c r="M264"/>
      <c r="N264"/>
      <c r="O264"/>
      <c r="P264"/>
      <c r="Q264"/>
      <c r="R264"/>
      <c r="AY264" s="29"/>
      <c r="AZ264" s="33"/>
      <c r="BA264" s="29"/>
      <c r="BB264" s="29"/>
      <c r="BC264" s="29"/>
      <c r="BD264" s="29"/>
      <c r="BE264" s="29"/>
      <c r="BF264" s="29"/>
      <c r="BG264" s="29"/>
      <c r="BH264" s="33"/>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33"/>
      <c r="CE264" s="29"/>
      <c r="CF264" s="29"/>
      <c r="CG264" s="29"/>
      <c r="CH264" s="29"/>
      <c r="CI264" s="29"/>
      <c r="CJ264" s="29"/>
      <c r="CK264" s="29"/>
      <c r="CL264" s="29"/>
      <c r="CM264" s="29"/>
      <c r="CN264" s="29"/>
      <c r="CO264" s="29"/>
      <c r="CP264" s="29"/>
      <c r="CQ264" s="29"/>
      <c r="CR264" s="29"/>
      <c r="CS264" s="29"/>
      <c r="CT264" s="29"/>
      <c r="CU264" s="29"/>
      <c r="CV264" s="29"/>
      <c r="CW264" s="33"/>
    </row>
    <row r="265" spans="3:101">
      <c r="C265" s="29"/>
      <c r="D265" s="29"/>
      <c r="E265" s="29"/>
      <c r="F265" s="29"/>
      <c r="G265" s="29"/>
      <c r="H265" s="29"/>
      <c r="I265"/>
      <c r="J265"/>
      <c r="K265"/>
      <c r="L265"/>
      <c r="M265"/>
      <c r="N265"/>
      <c r="O265"/>
      <c r="P265"/>
      <c r="Q265"/>
      <c r="R265"/>
      <c r="AY265" s="29"/>
      <c r="AZ265" s="33"/>
      <c r="BA265" s="29"/>
      <c r="BB265" s="29"/>
      <c r="BC265" s="29"/>
      <c r="BD265" s="29"/>
      <c r="BE265" s="29"/>
      <c r="BF265" s="29"/>
      <c r="BG265" s="29"/>
      <c r="BH265" s="33"/>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33"/>
      <c r="CE265" s="29"/>
      <c r="CF265" s="29"/>
      <c r="CG265" s="29"/>
      <c r="CH265" s="29"/>
      <c r="CI265" s="29"/>
      <c r="CJ265" s="29"/>
      <c r="CK265" s="29"/>
      <c r="CL265" s="29"/>
      <c r="CM265" s="29"/>
      <c r="CN265" s="29"/>
      <c r="CO265" s="29"/>
      <c r="CP265" s="29"/>
      <c r="CQ265" s="29"/>
      <c r="CR265" s="29"/>
      <c r="CS265" s="29"/>
      <c r="CT265" s="29"/>
      <c r="CU265" s="29"/>
      <c r="CV265" s="29"/>
      <c r="CW265" s="33"/>
    </row>
    <row r="266" spans="3:101">
      <c r="C266" s="29"/>
      <c r="D266" s="29"/>
      <c r="E266" s="29"/>
      <c r="F266" s="29"/>
      <c r="G266" s="29"/>
      <c r="H266" s="29"/>
      <c r="I266"/>
      <c r="J266"/>
      <c r="K266"/>
      <c r="L266"/>
      <c r="M266"/>
      <c r="N266"/>
      <c r="O266"/>
      <c r="P266"/>
      <c r="Q266"/>
      <c r="R266"/>
      <c r="AY266" s="29"/>
      <c r="AZ266" s="33"/>
      <c r="BA266" s="29"/>
      <c r="BB266" s="29"/>
      <c r="BC266" s="29"/>
      <c r="BD266" s="29"/>
      <c r="BE266" s="29"/>
      <c r="BF266" s="29"/>
      <c r="BG266" s="29"/>
      <c r="BH266" s="33"/>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33"/>
      <c r="CE266" s="29"/>
      <c r="CF266" s="29"/>
      <c r="CG266" s="29"/>
      <c r="CH266" s="29"/>
      <c r="CI266" s="29"/>
      <c r="CJ266" s="29"/>
      <c r="CK266" s="29"/>
      <c r="CL266" s="29"/>
      <c r="CM266" s="29"/>
      <c r="CN266" s="29"/>
      <c r="CO266" s="29"/>
      <c r="CP266" s="29"/>
      <c r="CQ266" s="29"/>
      <c r="CR266" s="29"/>
      <c r="CS266" s="29"/>
      <c r="CT266" s="29"/>
      <c r="CU266" s="29"/>
      <c r="CV266" s="29"/>
      <c r="CW266" s="33"/>
    </row>
    <row r="267" spans="3:101">
      <c r="C267" s="29"/>
      <c r="D267" s="29"/>
      <c r="E267" s="29"/>
      <c r="F267" s="29"/>
      <c r="G267" s="29"/>
      <c r="H267" s="29"/>
      <c r="I267"/>
      <c r="J267"/>
      <c r="K267"/>
      <c r="L267"/>
      <c r="M267"/>
      <c r="N267"/>
      <c r="O267"/>
      <c r="P267"/>
      <c r="Q267"/>
      <c r="R267"/>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29"/>
      <c r="CC267" s="29"/>
      <c r="CD267" s="29"/>
      <c r="CE267" s="29"/>
      <c r="CF267" s="29"/>
      <c r="CG267" s="29"/>
      <c r="CH267" s="29"/>
      <c r="CI267" s="29"/>
      <c r="CJ267" s="29"/>
      <c r="CK267" s="29"/>
      <c r="CL267" s="29"/>
      <c r="CM267" s="29"/>
      <c r="CN267" s="29"/>
      <c r="CO267" s="29"/>
      <c r="CP267" s="29"/>
      <c r="CQ267" s="29"/>
      <c r="CR267" s="29"/>
      <c r="CS267" s="29"/>
      <c r="CT267" s="29"/>
      <c r="CU267" s="29"/>
      <c r="CV267" s="29"/>
      <c r="CW267" s="29"/>
    </row>
    <row r="268" spans="3:101" customFormat="1"/>
    <row r="269" spans="3:101" customFormat="1"/>
    <row r="270" spans="3:101" customFormat="1"/>
    <row r="271" spans="3:101" customFormat="1"/>
    <row r="272" spans="3:101"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spans="9:18" customFormat="1"/>
    <row r="418" spans="9:18" customFormat="1"/>
    <row r="419" spans="9:18" customFormat="1"/>
    <row r="420" spans="9:18" customFormat="1"/>
    <row r="421" spans="9:18" customFormat="1"/>
    <row r="422" spans="9:18" customFormat="1"/>
    <row r="423" spans="9:18" customFormat="1"/>
    <row r="424" spans="9:18" customFormat="1"/>
    <row r="425" spans="9:18" customFormat="1"/>
    <row r="426" spans="9:18" customFormat="1"/>
    <row r="427" spans="9:18" customFormat="1">
      <c r="I427" s="7"/>
      <c r="J427" s="7"/>
      <c r="K427" s="7"/>
      <c r="L427" s="7"/>
      <c r="M427" s="7"/>
      <c r="N427" s="7"/>
      <c r="O427" s="7"/>
      <c r="P427" s="7"/>
      <c r="Q427" s="7"/>
      <c r="R427" s="7"/>
    </row>
    <row r="428" spans="9:18" customFormat="1">
      <c r="I428" s="7"/>
      <c r="J428" s="7"/>
      <c r="K428" s="7"/>
      <c r="L428" s="7"/>
      <c r="M428" s="7"/>
      <c r="N428" s="7"/>
      <c r="O428" s="7"/>
      <c r="P428" s="7"/>
      <c r="Q428" s="7"/>
      <c r="R428" s="7"/>
    </row>
    <row r="429" spans="9:18" customFormat="1">
      <c r="I429" s="7"/>
      <c r="J429" s="7"/>
      <c r="K429" s="7"/>
      <c r="L429" s="7"/>
      <c r="M429" s="7"/>
      <c r="N429" s="7"/>
      <c r="O429" s="7"/>
      <c r="P429" s="7"/>
      <c r="Q429" s="7"/>
      <c r="R429" s="7"/>
    </row>
    <row r="430" spans="9:18" customFormat="1">
      <c r="I430" s="7"/>
      <c r="J430" s="7"/>
      <c r="K430" s="7"/>
      <c r="L430" s="7"/>
      <c r="M430" s="7"/>
      <c r="N430" s="7"/>
      <c r="O430" s="7"/>
      <c r="P430" s="7"/>
      <c r="Q430" s="7"/>
      <c r="R430" s="7"/>
    </row>
    <row r="431" spans="9:18" customFormat="1">
      <c r="I431" s="7"/>
      <c r="J431" s="7"/>
      <c r="K431" s="7"/>
      <c r="L431" s="7"/>
      <c r="M431" s="7"/>
      <c r="N431" s="7"/>
      <c r="O431" s="7"/>
      <c r="P431" s="7"/>
      <c r="Q431" s="7"/>
      <c r="R431" s="7"/>
    </row>
    <row r="432" spans="9:18" customFormat="1">
      <c r="I432" s="7"/>
      <c r="J432" s="7"/>
      <c r="K432" s="7"/>
      <c r="L432" s="7"/>
      <c r="M432" s="7"/>
      <c r="N432" s="7"/>
      <c r="O432" s="7"/>
      <c r="P432" s="7"/>
      <c r="Q432" s="7"/>
      <c r="R432" s="7"/>
    </row>
    <row r="433" spans="3:101" customFormat="1">
      <c r="I433" s="7"/>
      <c r="J433" s="7"/>
      <c r="K433" s="7"/>
      <c r="L433" s="7"/>
      <c r="M433" s="7"/>
      <c r="N433" s="7"/>
      <c r="O433" s="7"/>
      <c r="P433" s="7"/>
      <c r="Q433" s="7"/>
      <c r="R433" s="7"/>
    </row>
    <row r="434" spans="3:101" customFormat="1">
      <c r="I434" s="7"/>
      <c r="J434" s="7"/>
      <c r="K434" s="7"/>
      <c r="L434" s="7"/>
      <c r="M434" s="7"/>
      <c r="N434" s="7"/>
      <c r="O434" s="7"/>
      <c r="P434" s="7"/>
      <c r="Q434" s="7"/>
      <c r="R434" s="7"/>
    </row>
    <row r="435" spans="3:101" customFormat="1">
      <c r="I435" s="7"/>
      <c r="J435" s="7"/>
      <c r="K435" s="7"/>
      <c r="L435" s="7"/>
      <c r="M435" s="7"/>
      <c r="N435" s="7"/>
      <c r="O435" s="7"/>
      <c r="P435" s="7"/>
      <c r="Q435" s="7"/>
      <c r="R435" s="7"/>
    </row>
    <row r="436" spans="3:101" customFormat="1">
      <c r="I436" s="7"/>
      <c r="J436" s="7"/>
      <c r="K436" s="7"/>
      <c r="L436" s="7"/>
      <c r="M436" s="7"/>
      <c r="N436" s="7"/>
      <c r="O436" s="7"/>
      <c r="P436" s="7"/>
      <c r="Q436" s="7"/>
      <c r="R436" s="7"/>
    </row>
    <row r="437" spans="3:101" customFormat="1">
      <c r="I437" s="7"/>
      <c r="J437" s="7"/>
      <c r="K437" s="7"/>
      <c r="L437" s="7"/>
      <c r="M437" s="7"/>
      <c r="N437" s="7"/>
      <c r="O437" s="7"/>
      <c r="P437" s="7"/>
      <c r="Q437" s="7"/>
      <c r="R437" s="7"/>
    </row>
    <row r="438" spans="3:101" customFormat="1">
      <c r="I438" s="7"/>
      <c r="J438" s="7"/>
      <c r="K438" s="7"/>
      <c r="L438" s="7"/>
      <c r="M438" s="7"/>
      <c r="N438" s="7"/>
      <c r="O438" s="7"/>
      <c r="P438" s="7"/>
      <c r="Q438" s="7"/>
      <c r="R438" s="7"/>
    </row>
    <row r="439" spans="3:101" customFormat="1">
      <c r="I439" s="7"/>
      <c r="J439" s="7"/>
      <c r="K439" s="7"/>
      <c r="L439" s="7"/>
      <c r="M439" s="7"/>
      <c r="N439" s="7"/>
      <c r="O439" s="7"/>
      <c r="P439" s="7"/>
      <c r="Q439" s="7"/>
      <c r="R439" s="7"/>
    </row>
    <row r="440" spans="3:101" customFormat="1">
      <c r="I440" s="7"/>
      <c r="J440" s="7"/>
      <c r="K440" s="7"/>
      <c r="L440" s="7"/>
      <c r="M440" s="7"/>
      <c r="N440" s="7"/>
      <c r="O440" s="7"/>
      <c r="P440" s="7"/>
      <c r="Q440" s="7"/>
      <c r="R440" s="7"/>
    </row>
    <row r="441" spans="3:101" customFormat="1">
      <c r="I441" s="7"/>
      <c r="J441" s="7"/>
      <c r="K441" s="7"/>
      <c r="L441" s="7"/>
      <c r="M441" s="7"/>
      <c r="N441" s="7"/>
      <c r="O441" s="7"/>
      <c r="P441" s="7"/>
      <c r="Q441" s="7"/>
      <c r="R441" s="7"/>
    </row>
    <row r="442" spans="3:101" customFormat="1">
      <c r="I442" s="7"/>
      <c r="J442" s="7"/>
      <c r="K442" s="7"/>
      <c r="L442" s="7"/>
      <c r="M442" s="7"/>
      <c r="N442" s="7"/>
      <c r="O442" s="7"/>
      <c r="P442" s="7"/>
      <c r="Q442" s="7"/>
      <c r="R442" s="7"/>
    </row>
    <row r="443" spans="3:101" customFormat="1">
      <c r="I443" s="7"/>
      <c r="J443" s="7"/>
      <c r="K443" s="7"/>
      <c r="L443" s="7"/>
      <c r="M443" s="7"/>
      <c r="N443" s="7"/>
      <c r="O443" s="7"/>
      <c r="P443" s="7"/>
      <c r="Q443" s="7"/>
      <c r="R443" s="7"/>
    </row>
    <row r="444" spans="3:101" customFormat="1">
      <c r="I444" s="7"/>
      <c r="J444" s="7"/>
      <c r="K444" s="7"/>
      <c r="L444" s="7"/>
      <c r="M444" s="7"/>
      <c r="N444" s="7"/>
      <c r="O444" s="7"/>
      <c r="P444" s="7"/>
      <c r="Q444" s="7"/>
      <c r="R444" s="7"/>
    </row>
    <row r="445" spans="3:101">
      <c r="C445" s="29"/>
      <c r="D445" s="29"/>
      <c r="E445" s="29"/>
      <c r="F445" s="29"/>
      <c r="G445" s="29"/>
      <c r="H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29"/>
      <c r="CC445" s="29"/>
      <c r="CD445" s="29"/>
      <c r="CE445" s="29"/>
      <c r="CF445" s="29"/>
      <c r="CG445" s="29"/>
      <c r="CH445" s="29"/>
      <c r="CI445" s="29"/>
      <c r="CJ445" s="29"/>
      <c r="CK445" s="29"/>
      <c r="CL445" s="29"/>
      <c r="CM445" s="29"/>
      <c r="CN445" s="29"/>
      <c r="CO445" s="29"/>
      <c r="CP445" s="29"/>
      <c r="CQ445" s="29"/>
      <c r="CR445" s="29"/>
      <c r="CS445" s="29"/>
      <c r="CT445" s="29"/>
      <c r="CU445" s="29"/>
      <c r="CV445" s="29"/>
      <c r="CW445" s="29"/>
    </row>
    <row r="446" spans="3:101">
      <c r="C446" s="29"/>
      <c r="D446" s="29"/>
      <c r="E446" s="29"/>
      <c r="F446" s="29"/>
      <c r="G446" s="29"/>
      <c r="H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row>
    <row r="447" spans="3:101">
      <c r="C447" s="29"/>
      <c r="D447" s="29"/>
      <c r="E447" s="29"/>
      <c r="F447" s="29"/>
      <c r="G447" s="29"/>
      <c r="H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29"/>
      <c r="CC447" s="29"/>
      <c r="CD447" s="29"/>
      <c r="CE447" s="29"/>
      <c r="CF447" s="29"/>
      <c r="CG447" s="29"/>
      <c r="CH447" s="29"/>
      <c r="CI447" s="29"/>
      <c r="CJ447" s="29"/>
      <c r="CK447" s="29"/>
      <c r="CL447" s="29"/>
      <c r="CM447" s="29"/>
      <c r="CN447" s="29"/>
      <c r="CO447" s="29"/>
      <c r="CP447" s="29"/>
      <c r="CQ447" s="29"/>
      <c r="CR447" s="29"/>
      <c r="CS447" s="29"/>
      <c r="CT447" s="29"/>
      <c r="CU447" s="29"/>
      <c r="CV447" s="29"/>
      <c r="CW447" s="29"/>
    </row>
    <row r="448" spans="3:101">
      <c r="C448" s="29"/>
      <c r="D448" s="29"/>
      <c r="E448" s="29"/>
      <c r="F448" s="29"/>
      <c r="G448" s="29"/>
      <c r="H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29"/>
      <c r="CC448" s="29"/>
      <c r="CD448" s="29"/>
      <c r="CE448" s="29"/>
      <c r="CF448" s="29"/>
      <c r="CG448" s="29"/>
      <c r="CH448" s="29"/>
      <c r="CI448" s="29"/>
      <c r="CJ448" s="29"/>
      <c r="CK448" s="29"/>
      <c r="CL448" s="29"/>
      <c r="CM448" s="29"/>
      <c r="CN448" s="29"/>
      <c r="CO448" s="29"/>
      <c r="CP448" s="29"/>
      <c r="CQ448" s="29"/>
      <c r="CR448" s="29"/>
      <c r="CS448" s="29"/>
      <c r="CT448" s="29"/>
      <c r="CU448" s="29"/>
      <c r="CV448" s="29"/>
      <c r="CW448" s="29"/>
    </row>
    <row r="449" spans="3:101">
      <c r="C449" s="29"/>
      <c r="D449" s="29"/>
      <c r="E449" s="29"/>
      <c r="F449" s="29"/>
      <c r="G449" s="29"/>
      <c r="H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29"/>
      <c r="CC449" s="29"/>
      <c r="CD449" s="29"/>
      <c r="CE449" s="29"/>
      <c r="CF449" s="29"/>
      <c r="CG449" s="29"/>
      <c r="CH449" s="29"/>
      <c r="CI449" s="29"/>
      <c r="CJ449" s="29"/>
      <c r="CK449" s="29"/>
      <c r="CL449" s="29"/>
      <c r="CM449" s="29"/>
      <c r="CN449" s="29"/>
      <c r="CO449" s="29"/>
      <c r="CP449" s="29"/>
      <c r="CQ449" s="29"/>
      <c r="CR449" s="29"/>
      <c r="CS449" s="29"/>
      <c r="CT449" s="29"/>
      <c r="CU449" s="29"/>
      <c r="CV449" s="29"/>
      <c r="CW449" s="29"/>
    </row>
    <row r="450" spans="3:101">
      <c r="C450" s="29"/>
      <c r="D450" s="29"/>
      <c r="E450" s="29"/>
      <c r="F450" s="29"/>
      <c r="G450" s="29"/>
      <c r="H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29"/>
      <c r="CC450" s="29"/>
      <c r="CD450" s="29"/>
      <c r="CE450" s="29"/>
      <c r="CF450" s="29"/>
      <c r="CG450" s="29"/>
      <c r="CH450" s="29"/>
      <c r="CI450" s="29"/>
      <c r="CJ450" s="29"/>
      <c r="CK450" s="29"/>
      <c r="CL450" s="29"/>
      <c r="CM450" s="29"/>
      <c r="CN450" s="29"/>
      <c r="CO450" s="29"/>
      <c r="CP450" s="29"/>
      <c r="CQ450" s="29"/>
      <c r="CR450" s="29"/>
      <c r="CS450" s="29"/>
      <c r="CT450" s="29"/>
      <c r="CU450" s="29"/>
      <c r="CV450" s="29"/>
      <c r="CW450" s="29"/>
    </row>
    <row r="451" spans="3:101">
      <c r="C451" s="29"/>
      <c r="D451" s="29"/>
      <c r="E451" s="29"/>
      <c r="F451" s="29"/>
      <c r="G451" s="29"/>
      <c r="H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29"/>
      <c r="CC451" s="29"/>
      <c r="CD451" s="29"/>
      <c r="CE451" s="29"/>
      <c r="CF451" s="29"/>
      <c r="CG451" s="29"/>
      <c r="CH451" s="29"/>
      <c r="CI451" s="29"/>
      <c r="CJ451" s="29"/>
      <c r="CK451" s="29"/>
      <c r="CL451" s="29"/>
      <c r="CM451" s="29"/>
      <c r="CN451" s="29"/>
      <c r="CO451" s="29"/>
      <c r="CP451" s="29"/>
      <c r="CQ451" s="29"/>
      <c r="CR451" s="29"/>
      <c r="CS451" s="29"/>
      <c r="CT451" s="29"/>
      <c r="CU451" s="29"/>
      <c r="CV451" s="29"/>
      <c r="CW451" s="29"/>
    </row>
    <row r="452" spans="3:101">
      <c r="C452" s="29"/>
      <c r="D452" s="29"/>
      <c r="E452" s="29"/>
      <c r="F452" s="29"/>
      <c r="G452" s="29"/>
      <c r="H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29"/>
      <c r="CC452" s="29"/>
      <c r="CD452" s="29"/>
      <c r="CE452" s="29"/>
      <c r="CF452" s="29"/>
      <c r="CG452" s="29"/>
      <c r="CH452" s="29"/>
      <c r="CI452" s="29"/>
      <c r="CJ452" s="29"/>
      <c r="CK452" s="29"/>
      <c r="CL452" s="29"/>
      <c r="CM452" s="29"/>
      <c r="CN452" s="29"/>
      <c r="CO452" s="29"/>
      <c r="CP452" s="29"/>
      <c r="CQ452" s="29"/>
      <c r="CR452" s="29"/>
      <c r="CS452" s="29"/>
      <c r="CT452" s="29"/>
      <c r="CU452" s="29"/>
      <c r="CV452" s="29"/>
      <c r="CW452" s="29"/>
    </row>
    <row r="453" spans="3:101">
      <c r="C453" s="29"/>
      <c r="D453" s="29"/>
      <c r="E453" s="29"/>
      <c r="F453" s="29"/>
      <c r="G453" s="29"/>
      <c r="H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29"/>
      <c r="CC453" s="29"/>
      <c r="CD453" s="29"/>
      <c r="CE453" s="29"/>
      <c r="CF453" s="29"/>
      <c r="CG453" s="29"/>
      <c r="CH453" s="29"/>
      <c r="CI453" s="29"/>
      <c r="CJ453" s="29"/>
      <c r="CK453" s="29"/>
      <c r="CL453" s="29"/>
      <c r="CM453" s="29"/>
      <c r="CN453" s="29"/>
      <c r="CO453" s="29"/>
      <c r="CP453" s="29"/>
      <c r="CQ453" s="29"/>
      <c r="CR453" s="29"/>
      <c r="CS453" s="29"/>
      <c r="CT453" s="29"/>
      <c r="CU453" s="29"/>
      <c r="CV453" s="29"/>
      <c r="CW453" s="29"/>
    </row>
    <row r="454" spans="3:101">
      <c r="C454" s="29"/>
      <c r="D454" s="29"/>
      <c r="E454" s="29"/>
      <c r="F454" s="29"/>
      <c r="G454" s="29"/>
      <c r="H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29"/>
      <c r="CC454" s="29"/>
      <c r="CD454" s="29"/>
      <c r="CE454" s="29"/>
      <c r="CF454" s="29"/>
      <c r="CG454" s="29"/>
      <c r="CH454" s="29"/>
      <c r="CI454" s="29"/>
      <c r="CJ454" s="29"/>
      <c r="CK454" s="29"/>
      <c r="CL454" s="29"/>
      <c r="CM454" s="29"/>
      <c r="CN454" s="29"/>
      <c r="CO454" s="29"/>
      <c r="CP454" s="29"/>
      <c r="CQ454" s="29"/>
      <c r="CR454" s="29"/>
      <c r="CS454" s="29"/>
      <c r="CT454" s="29"/>
      <c r="CU454" s="29"/>
      <c r="CV454" s="29"/>
      <c r="CW454" s="29"/>
    </row>
    <row r="455" spans="3:101">
      <c r="C455" s="29"/>
      <c r="D455" s="29"/>
      <c r="E455" s="29"/>
      <c r="F455" s="29"/>
      <c r="G455" s="29"/>
      <c r="H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29"/>
      <c r="CC455" s="29"/>
      <c r="CD455" s="29"/>
      <c r="CE455" s="29"/>
      <c r="CF455" s="29"/>
      <c r="CG455" s="29"/>
      <c r="CH455" s="29"/>
      <c r="CI455" s="29"/>
      <c r="CJ455" s="29"/>
      <c r="CK455" s="29"/>
      <c r="CL455" s="29"/>
      <c r="CM455" s="29"/>
      <c r="CN455" s="29"/>
      <c r="CO455" s="29"/>
      <c r="CP455" s="29"/>
      <c r="CQ455" s="29"/>
      <c r="CR455" s="29"/>
      <c r="CS455" s="29"/>
      <c r="CT455" s="29"/>
      <c r="CU455" s="29"/>
      <c r="CV455" s="29"/>
      <c r="CW455" s="29"/>
    </row>
    <row r="456" spans="3:101">
      <c r="C456" s="29"/>
      <c r="D456" s="29"/>
      <c r="E456" s="29"/>
      <c r="F456" s="29"/>
      <c r="G456" s="29"/>
      <c r="H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29"/>
      <c r="CC456" s="29"/>
      <c r="CD456" s="29"/>
      <c r="CE456" s="29"/>
      <c r="CF456" s="29"/>
      <c r="CG456" s="29"/>
      <c r="CH456" s="29"/>
      <c r="CI456" s="29"/>
      <c r="CJ456" s="29"/>
      <c r="CK456" s="29"/>
      <c r="CL456" s="29"/>
      <c r="CM456" s="29"/>
      <c r="CN456" s="29"/>
      <c r="CO456" s="29"/>
      <c r="CP456" s="29"/>
      <c r="CQ456" s="29"/>
      <c r="CR456" s="29"/>
      <c r="CS456" s="29"/>
      <c r="CT456" s="29"/>
      <c r="CU456" s="29"/>
      <c r="CV456" s="29"/>
      <c r="CW456" s="29"/>
    </row>
    <row r="457" spans="3:101">
      <c r="C457" s="29"/>
      <c r="D457" s="29"/>
      <c r="E457" s="29"/>
      <c r="F457" s="29"/>
      <c r="G457" s="29"/>
      <c r="H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29"/>
      <c r="CC457" s="29"/>
      <c r="CD457" s="29"/>
      <c r="CE457" s="29"/>
      <c r="CF457" s="29"/>
      <c r="CG457" s="29"/>
      <c r="CH457" s="29"/>
      <c r="CI457" s="29"/>
      <c r="CJ457" s="29"/>
      <c r="CK457" s="29"/>
      <c r="CL457" s="29"/>
      <c r="CM457" s="29"/>
      <c r="CN457" s="29"/>
      <c r="CO457" s="29"/>
      <c r="CP457" s="29"/>
      <c r="CQ457" s="29"/>
      <c r="CR457" s="29"/>
      <c r="CS457" s="29"/>
      <c r="CT457" s="29"/>
      <c r="CU457" s="29"/>
      <c r="CV457" s="29"/>
      <c r="CW457" s="29"/>
    </row>
    <row r="458" spans="3:101">
      <c r="C458" s="29"/>
      <c r="D458" s="29"/>
      <c r="E458" s="29"/>
      <c r="F458" s="29"/>
      <c r="G458" s="29"/>
      <c r="H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29"/>
      <c r="CC458" s="29"/>
      <c r="CD458" s="29"/>
      <c r="CE458" s="29"/>
      <c r="CF458" s="29"/>
      <c r="CG458" s="29"/>
      <c r="CH458" s="29"/>
      <c r="CI458" s="29"/>
      <c r="CJ458" s="29"/>
      <c r="CK458" s="29"/>
      <c r="CL458" s="29"/>
      <c r="CM458" s="29"/>
      <c r="CN458" s="29"/>
      <c r="CO458" s="29"/>
      <c r="CP458" s="29"/>
      <c r="CQ458" s="29"/>
      <c r="CR458" s="29"/>
      <c r="CS458" s="29"/>
      <c r="CT458" s="29"/>
      <c r="CU458" s="29"/>
      <c r="CV458" s="29"/>
      <c r="CW458" s="29"/>
    </row>
    <row r="459" spans="3:101">
      <c r="C459" s="29"/>
      <c r="D459" s="29"/>
      <c r="E459" s="29"/>
      <c r="F459" s="29"/>
      <c r="G459" s="29"/>
      <c r="H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29"/>
      <c r="CC459" s="29"/>
      <c r="CD459" s="29"/>
      <c r="CE459" s="29"/>
      <c r="CF459" s="29"/>
      <c r="CG459" s="29"/>
      <c r="CH459" s="29"/>
      <c r="CI459" s="29"/>
      <c r="CJ459" s="29"/>
      <c r="CK459" s="29"/>
      <c r="CL459" s="29"/>
      <c r="CM459" s="29"/>
      <c r="CN459" s="29"/>
      <c r="CO459" s="29"/>
      <c r="CP459" s="29"/>
      <c r="CQ459" s="29"/>
      <c r="CR459" s="29"/>
      <c r="CS459" s="29"/>
      <c r="CT459" s="29"/>
      <c r="CU459" s="29"/>
      <c r="CV459" s="29"/>
      <c r="CW459" s="29"/>
    </row>
    <row r="460" spans="3:101">
      <c r="C460" s="29"/>
      <c r="D460" s="29"/>
      <c r="E460" s="29"/>
      <c r="F460" s="29"/>
      <c r="G460" s="29"/>
      <c r="H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29"/>
      <c r="CC460" s="29"/>
      <c r="CD460" s="29"/>
      <c r="CE460" s="29"/>
      <c r="CF460" s="29"/>
      <c r="CG460" s="29"/>
      <c r="CH460" s="29"/>
      <c r="CI460" s="29"/>
      <c r="CJ460" s="29"/>
      <c r="CK460" s="29"/>
      <c r="CL460" s="29"/>
      <c r="CM460" s="29"/>
      <c r="CN460" s="29"/>
      <c r="CO460" s="29"/>
      <c r="CP460" s="29"/>
      <c r="CQ460" s="29"/>
      <c r="CR460" s="29"/>
      <c r="CS460" s="29"/>
      <c r="CT460" s="29"/>
      <c r="CU460" s="29"/>
      <c r="CV460" s="29"/>
      <c r="CW460" s="29"/>
    </row>
    <row r="461" spans="3:101">
      <c r="C461" s="29"/>
      <c r="D461" s="29"/>
      <c r="E461" s="29"/>
      <c r="F461" s="29"/>
      <c r="G461" s="29"/>
      <c r="H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29"/>
      <c r="CC461" s="29"/>
      <c r="CD461" s="29"/>
      <c r="CE461" s="29"/>
      <c r="CF461" s="29"/>
      <c r="CG461" s="29"/>
      <c r="CH461" s="29"/>
      <c r="CI461" s="29"/>
      <c r="CJ461" s="29"/>
      <c r="CK461" s="29"/>
      <c r="CL461" s="29"/>
      <c r="CM461" s="29"/>
      <c r="CN461" s="29"/>
      <c r="CO461" s="29"/>
      <c r="CP461" s="29"/>
      <c r="CQ461" s="29"/>
      <c r="CR461" s="29"/>
      <c r="CS461" s="29"/>
      <c r="CT461" s="29"/>
      <c r="CU461" s="29"/>
      <c r="CV461" s="29"/>
      <c r="CW461" s="29"/>
    </row>
    <row r="462" spans="3:101">
      <c r="C462" s="29"/>
      <c r="D462" s="29"/>
      <c r="E462" s="29"/>
      <c r="F462" s="29"/>
      <c r="G462" s="29"/>
      <c r="H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29"/>
      <c r="CC462" s="29"/>
      <c r="CD462" s="29"/>
      <c r="CE462" s="29"/>
      <c r="CF462" s="29"/>
      <c r="CG462" s="29"/>
      <c r="CH462" s="29"/>
      <c r="CI462" s="29"/>
      <c r="CJ462" s="29"/>
      <c r="CK462" s="29"/>
      <c r="CL462" s="29"/>
      <c r="CM462" s="29"/>
      <c r="CN462" s="29"/>
      <c r="CO462" s="29"/>
      <c r="CP462" s="29"/>
      <c r="CQ462" s="29"/>
      <c r="CR462" s="29"/>
      <c r="CS462" s="29"/>
      <c r="CT462" s="29"/>
      <c r="CU462" s="29"/>
      <c r="CV462" s="29"/>
      <c r="CW462" s="29"/>
    </row>
    <row r="463" spans="3:101">
      <c r="C463" s="29"/>
      <c r="D463" s="29"/>
      <c r="E463" s="29"/>
      <c r="F463" s="29"/>
      <c r="G463" s="29"/>
      <c r="H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29"/>
      <c r="CC463" s="29"/>
      <c r="CD463" s="29"/>
      <c r="CE463" s="29"/>
      <c r="CF463" s="29"/>
      <c r="CG463" s="29"/>
      <c r="CH463" s="29"/>
      <c r="CI463" s="29"/>
      <c r="CJ463" s="29"/>
      <c r="CK463" s="29"/>
      <c r="CL463" s="29"/>
      <c r="CM463" s="29"/>
      <c r="CN463" s="29"/>
      <c r="CO463" s="29"/>
      <c r="CP463" s="29"/>
      <c r="CQ463" s="29"/>
      <c r="CR463" s="29"/>
      <c r="CS463" s="29"/>
      <c r="CT463" s="29"/>
      <c r="CU463" s="29"/>
      <c r="CV463" s="29"/>
      <c r="CW463" s="29"/>
    </row>
    <row r="464" spans="3:101">
      <c r="C464" s="29"/>
      <c r="D464" s="29"/>
      <c r="E464" s="29"/>
      <c r="F464" s="29"/>
      <c r="G464" s="29"/>
      <c r="H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29"/>
      <c r="CC464" s="29"/>
      <c r="CD464" s="29"/>
      <c r="CE464" s="29"/>
      <c r="CF464" s="29"/>
      <c r="CG464" s="29"/>
      <c r="CH464" s="29"/>
      <c r="CI464" s="29"/>
      <c r="CJ464" s="29"/>
      <c r="CK464" s="29"/>
      <c r="CL464" s="29"/>
      <c r="CM464" s="29"/>
      <c r="CN464" s="29"/>
      <c r="CO464" s="29"/>
      <c r="CP464" s="29"/>
      <c r="CQ464" s="29"/>
      <c r="CR464" s="29"/>
      <c r="CS464" s="29"/>
      <c r="CT464" s="29"/>
      <c r="CU464" s="29"/>
      <c r="CV464" s="29"/>
      <c r="CW464" s="29"/>
    </row>
    <row r="465" spans="3:101">
      <c r="C465" s="29"/>
      <c r="D465" s="29"/>
      <c r="E465" s="29"/>
      <c r="F465" s="29"/>
      <c r="G465" s="29"/>
      <c r="H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29"/>
      <c r="CC465" s="29"/>
      <c r="CD465" s="29"/>
      <c r="CE465" s="29"/>
      <c r="CF465" s="29"/>
      <c r="CG465" s="29"/>
      <c r="CH465" s="29"/>
      <c r="CI465" s="29"/>
      <c r="CJ465" s="29"/>
      <c r="CK465" s="29"/>
      <c r="CL465" s="29"/>
      <c r="CM465" s="29"/>
      <c r="CN465" s="29"/>
      <c r="CO465" s="29"/>
      <c r="CP465" s="29"/>
      <c r="CQ465" s="29"/>
      <c r="CR465" s="29"/>
      <c r="CS465" s="29"/>
      <c r="CT465" s="29"/>
      <c r="CU465" s="29"/>
      <c r="CV465" s="29"/>
      <c r="CW465" s="29"/>
    </row>
    <row r="466" spans="3:101">
      <c r="C466" s="29"/>
      <c r="D466" s="29"/>
      <c r="E466" s="29"/>
      <c r="F466" s="29"/>
      <c r="G466" s="29"/>
      <c r="H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29"/>
      <c r="CC466" s="29"/>
      <c r="CD466" s="29"/>
      <c r="CE466" s="29"/>
      <c r="CF466" s="29"/>
      <c r="CG466" s="29"/>
      <c r="CH466" s="29"/>
      <c r="CI466" s="29"/>
      <c r="CJ466" s="29"/>
      <c r="CK466" s="29"/>
      <c r="CL466" s="29"/>
      <c r="CM466" s="29"/>
      <c r="CN466" s="29"/>
      <c r="CO466" s="29"/>
      <c r="CP466" s="29"/>
      <c r="CQ466" s="29"/>
      <c r="CR466" s="29"/>
      <c r="CS466" s="29"/>
      <c r="CT466" s="29"/>
      <c r="CU466" s="29"/>
      <c r="CV466" s="29"/>
      <c r="CW466" s="29"/>
    </row>
    <row r="467" spans="3:101">
      <c r="C467" s="29"/>
      <c r="D467" s="29"/>
      <c r="E467" s="29"/>
      <c r="F467" s="29"/>
      <c r="G467" s="29"/>
      <c r="H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29"/>
      <c r="CC467" s="29"/>
      <c r="CD467" s="29"/>
      <c r="CE467" s="29"/>
      <c r="CF467" s="29"/>
      <c r="CG467" s="29"/>
      <c r="CH467" s="29"/>
      <c r="CI467" s="29"/>
      <c r="CJ467" s="29"/>
      <c r="CK467" s="29"/>
      <c r="CL467" s="29"/>
      <c r="CM467" s="29"/>
      <c r="CN467" s="29"/>
      <c r="CO467" s="29"/>
      <c r="CP467" s="29"/>
      <c r="CQ467" s="29"/>
      <c r="CR467" s="29"/>
      <c r="CS467" s="29"/>
      <c r="CT467" s="29"/>
      <c r="CU467" s="29"/>
      <c r="CV467" s="29"/>
      <c r="CW467" s="29"/>
    </row>
    <row r="468" spans="3:101">
      <c r="C468" s="29"/>
      <c r="D468" s="29"/>
      <c r="E468" s="29"/>
      <c r="F468" s="29"/>
      <c r="G468" s="29"/>
      <c r="H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29"/>
      <c r="CC468" s="29"/>
      <c r="CD468" s="29"/>
      <c r="CE468" s="29"/>
      <c r="CF468" s="29"/>
      <c r="CG468" s="29"/>
      <c r="CH468" s="29"/>
      <c r="CI468" s="29"/>
      <c r="CJ468" s="29"/>
      <c r="CK468" s="29"/>
      <c r="CL468" s="29"/>
      <c r="CM468" s="29"/>
      <c r="CN468" s="29"/>
      <c r="CO468" s="29"/>
      <c r="CP468" s="29"/>
      <c r="CQ468" s="29"/>
      <c r="CR468" s="29"/>
      <c r="CS468" s="29"/>
      <c r="CT468" s="29"/>
      <c r="CU468" s="29"/>
      <c r="CV468" s="29"/>
      <c r="CW468" s="29"/>
    </row>
    <row r="469" spans="3:101">
      <c r="C469" s="29"/>
      <c r="D469" s="29"/>
      <c r="E469" s="29"/>
      <c r="F469" s="29"/>
      <c r="G469" s="29"/>
      <c r="H469" s="29"/>
      <c r="AY469" s="29"/>
      <c r="AZ469" s="29"/>
      <c r="BA469" s="29"/>
      <c r="BB469" s="29"/>
      <c r="BC469" s="29"/>
      <c r="BD469" s="29"/>
      <c r="BE469" s="29"/>
      <c r="BF469" s="29"/>
      <c r="BG469" s="29"/>
      <c r="BH469" s="29"/>
      <c r="BI469" s="29"/>
      <c r="BJ469" s="29"/>
      <c r="BK469" s="29"/>
      <c r="BL469" s="29"/>
      <c r="BM469" s="29"/>
      <c r="BN469" s="29"/>
      <c r="BO469" s="29"/>
      <c r="BP469" s="29"/>
      <c r="BQ469" s="29"/>
      <c r="BR469" s="29"/>
      <c r="BS469" s="29"/>
      <c r="BT469" s="29"/>
      <c r="BU469" s="29"/>
      <c r="BV469" s="29"/>
      <c r="BW469" s="29"/>
      <c r="BX469" s="29"/>
      <c r="BY469" s="29"/>
      <c r="BZ469" s="29"/>
      <c r="CA469" s="29"/>
      <c r="CB469" s="29"/>
      <c r="CC469" s="29"/>
      <c r="CD469" s="29"/>
      <c r="CE469" s="29"/>
      <c r="CF469" s="29"/>
      <c r="CG469" s="29"/>
      <c r="CH469" s="29"/>
      <c r="CI469" s="29"/>
      <c r="CJ469" s="29"/>
      <c r="CK469" s="29"/>
      <c r="CL469" s="29"/>
      <c r="CM469" s="29"/>
      <c r="CN469" s="29"/>
      <c r="CO469" s="29"/>
      <c r="CP469" s="29"/>
      <c r="CQ469" s="29"/>
      <c r="CR469" s="29"/>
      <c r="CS469" s="29"/>
      <c r="CT469" s="29"/>
      <c r="CU469" s="29"/>
      <c r="CV469" s="29"/>
      <c r="CW469" s="29"/>
    </row>
    <row r="470" spans="3:101">
      <c r="C470" s="29"/>
      <c r="D470" s="29"/>
      <c r="E470" s="29"/>
      <c r="F470" s="29"/>
      <c r="G470" s="29"/>
      <c r="H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29"/>
      <c r="CC470" s="29"/>
      <c r="CD470" s="29"/>
      <c r="CE470" s="29"/>
      <c r="CF470" s="29"/>
      <c r="CG470" s="29"/>
      <c r="CH470" s="29"/>
      <c r="CI470" s="29"/>
      <c r="CJ470" s="29"/>
      <c r="CK470" s="29"/>
      <c r="CL470" s="29"/>
      <c r="CM470" s="29"/>
      <c r="CN470" s="29"/>
      <c r="CO470" s="29"/>
      <c r="CP470" s="29"/>
      <c r="CQ470" s="29"/>
      <c r="CR470" s="29"/>
      <c r="CS470" s="29"/>
      <c r="CT470" s="29"/>
      <c r="CU470" s="29"/>
      <c r="CV470" s="29"/>
      <c r="CW470" s="29"/>
    </row>
    <row r="471" spans="3:101">
      <c r="C471" s="29"/>
      <c r="D471" s="29"/>
      <c r="E471" s="29"/>
      <c r="F471" s="29"/>
      <c r="G471" s="29"/>
      <c r="H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29"/>
      <c r="CC471" s="29"/>
      <c r="CD471" s="29"/>
      <c r="CE471" s="29"/>
      <c r="CF471" s="29"/>
      <c r="CG471" s="29"/>
      <c r="CH471" s="29"/>
      <c r="CI471" s="29"/>
      <c r="CJ471" s="29"/>
      <c r="CK471" s="29"/>
      <c r="CL471" s="29"/>
      <c r="CM471" s="29"/>
      <c r="CN471" s="29"/>
      <c r="CO471" s="29"/>
      <c r="CP471" s="29"/>
      <c r="CQ471" s="29"/>
      <c r="CR471" s="29"/>
      <c r="CS471" s="29"/>
      <c r="CT471" s="29"/>
      <c r="CU471" s="29"/>
      <c r="CV471" s="29"/>
      <c r="CW471" s="29"/>
    </row>
    <row r="472" spans="3:101">
      <c r="C472" s="29"/>
      <c r="D472" s="29"/>
      <c r="E472" s="29"/>
      <c r="F472" s="29"/>
      <c r="G472" s="29"/>
      <c r="H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29"/>
      <c r="CC472" s="29"/>
      <c r="CD472" s="29"/>
      <c r="CE472" s="29"/>
      <c r="CF472" s="29"/>
      <c r="CG472" s="29"/>
      <c r="CH472" s="29"/>
      <c r="CI472" s="29"/>
      <c r="CJ472" s="29"/>
      <c r="CK472" s="29"/>
      <c r="CL472" s="29"/>
      <c r="CM472" s="29"/>
      <c r="CN472" s="29"/>
      <c r="CO472" s="29"/>
      <c r="CP472" s="29"/>
      <c r="CQ472" s="29"/>
      <c r="CR472" s="29"/>
      <c r="CS472" s="29"/>
      <c r="CT472" s="29"/>
      <c r="CU472" s="29"/>
      <c r="CV472" s="29"/>
      <c r="CW472" s="29"/>
    </row>
    <row r="473" spans="3:101">
      <c r="C473" s="29"/>
      <c r="D473" s="29"/>
      <c r="E473" s="29"/>
      <c r="F473" s="29"/>
      <c r="G473" s="29"/>
      <c r="H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29"/>
      <c r="CC473" s="29"/>
      <c r="CD473" s="29"/>
      <c r="CE473" s="29"/>
      <c r="CF473" s="29"/>
      <c r="CG473" s="29"/>
      <c r="CH473" s="29"/>
      <c r="CI473" s="29"/>
      <c r="CJ473" s="29"/>
      <c r="CK473" s="29"/>
      <c r="CL473" s="29"/>
      <c r="CM473" s="29"/>
      <c r="CN473" s="29"/>
      <c r="CO473" s="29"/>
      <c r="CP473" s="29"/>
      <c r="CQ473" s="29"/>
      <c r="CR473" s="29"/>
      <c r="CS473" s="29"/>
      <c r="CT473" s="29"/>
      <c r="CU473" s="29"/>
      <c r="CV473" s="29"/>
      <c r="CW473" s="29"/>
    </row>
    <row r="474" spans="3:101">
      <c r="C474" s="29"/>
      <c r="D474" s="29"/>
      <c r="E474" s="29"/>
      <c r="F474" s="29"/>
      <c r="G474" s="29"/>
      <c r="H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29"/>
      <c r="CC474" s="29"/>
      <c r="CD474" s="29"/>
      <c r="CE474" s="29"/>
      <c r="CF474" s="29"/>
      <c r="CG474" s="29"/>
      <c r="CH474" s="29"/>
      <c r="CI474" s="29"/>
      <c r="CJ474" s="29"/>
      <c r="CK474" s="29"/>
      <c r="CL474" s="29"/>
      <c r="CM474" s="29"/>
      <c r="CN474" s="29"/>
      <c r="CO474" s="29"/>
      <c r="CP474" s="29"/>
      <c r="CQ474" s="29"/>
      <c r="CR474" s="29"/>
      <c r="CS474" s="29"/>
      <c r="CT474" s="29"/>
      <c r="CU474" s="29"/>
      <c r="CV474" s="29"/>
      <c r="CW474" s="29"/>
    </row>
    <row r="475" spans="3:101">
      <c r="C475" s="29"/>
      <c r="D475" s="29"/>
      <c r="E475" s="29"/>
      <c r="F475" s="29"/>
      <c r="G475" s="29"/>
      <c r="H475" s="29"/>
      <c r="AY475" s="29"/>
      <c r="AZ475" s="29"/>
      <c r="BA475" s="29"/>
      <c r="BB475" s="29"/>
      <c r="BC475" s="29"/>
      <c r="BD475" s="29"/>
      <c r="BE475" s="29"/>
      <c r="BF475" s="29"/>
      <c r="BG475" s="29"/>
      <c r="BH475" s="29"/>
      <c r="BI475" s="29"/>
      <c r="BJ475" s="29"/>
      <c r="BK475" s="29"/>
      <c r="BL475" s="29"/>
      <c r="BM475" s="29"/>
      <c r="BN475" s="29"/>
      <c r="BO475" s="29"/>
      <c r="BP475" s="29"/>
      <c r="BQ475" s="29"/>
      <c r="BR475" s="29"/>
      <c r="BS475" s="29"/>
      <c r="BT475" s="29"/>
      <c r="BU475" s="29"/>
      <c r="BV475" s="29"/>
      <c r="BW475" s="29"/>
      <c r="BX475" s="29"/>
      <c r="BY475" s="29"/>
      <c r="BZ475" s="29"/>
      <c r="CA475" s="29"/>
      <c r="CB475" s="29"/>
      <c r="CC475" s="29"/>
      <c r="CD475" s="29"/>
      <c r="CE475" s="29"/>
      <c r="CF475" s="29"/>
      <c r="CG475" s="29"/>
      <c r="CH475" s="29"/>
      <c r="CI475" s="29"/>
      <c r="CJ475" s="29"/>
      <c r="CK475" s="29"/>
      <c r="CL475" s="29"/>
      <c r="CM475" s="29"/>
      <c r="CN475" s="29"/>
      <c r="CO475" s="29"/>
      <c r="CP475" s="29"/>
      <c r="CQ475" s="29"/>
      <c r="CR475" s="29"/>
      <c r="CS475" s="29"/>
      <c r="CT475" s="29"/>
      <c r="CU475" s="29"/>
      <c r="CV475" s="29"/>
      <c r="CW475" s="29"/>
    </row>
    <row r="476" spans="3:101">
      <c r="C476" s="29"/>
      <c r="D476" s="29"/>
      <c r="E476" s="29"/>
      <c r="F476" s="29"/>
      <c r="G476" s="29"/>
      <c r="H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29"/>
      <c r="CC476" s="29"/>
      <c r="CD476" s="29"/>
      <c r="CE476" s="29"/>
      <c r="CF476" s="29"/>
      <c r="CG476" s="29"/>
      <c r="CH476" s="29"/>
      <c r="CI476" s="29"/>
      <c r="CJ476" s="29"/>
      <c r="CK476" s="29"/>
      <c r="CL476" s="29"/>
      <c r="CM476" s="29"/>
      <c r="CN476" s="29"/>
      <c r="CO476" s="29"/>
      <c r="CP476" s="29"/>
      <c r="CQ476" s="29"/>
      <c r="CR476" s="29"/>
      <c r="CS476" s="29"/>
      <c r="CT476" s="29"/>
      <c r="CU476" s="29"/>
      <c r="CV476" s="29"/>
      <c r="CW476" s="29"/>
    </row>
    <row r="477" spans="3:101">
      <c r="C477" s="29"/>
      <c r="D477" s="29"/>
      <c r="E477" s="29"/>
      <c r="F477" s="29"/>
      <c r="G477" s="29"/>
      <c r="H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29"/>
      <c r="CC477" s="29"/>
      <c r="CD477" s="29"/>
      <c r="CE477" s="29"/>
      <c r="CF477" s="29"/>
      <c r="CG477" s="29"/>
      <c r="CH477" s="29"/>
      <c r="CI477" s="29"/>
      <c r="CJ477" s="29"/>
      <c r="CK477" s="29"/>
      <c r="CL477" s="29"/>
      <c r="CM477" s="29"/>
      <c r="CN477" s="29"/>
      <c r="CO477" s="29"/>
      <c r="CP477" s="29"/>
      <c r="CQ477" s="29"/>
      <c r="CR477" s="29"/>
      <c r="CS477" s="29"/>
      <c r="CT477" s="29"/>
      <c r="CU477" s="29"/>
      <c r="CV477" s="29"/>
      <c r="CW477" s="29"/>
    </row>
    <row r="478" spans="3:101">
      <c r="C478" s="29"/>
      <c r="D478" s="29"/>
      <c r="E478" s="29"/>
      <c r="F478" s="29"/>
      <c r="G478" s="29"/>
      <c r="H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29"/>
      <c r="CC478" s="29"/>
      <c r="CD478" s="29"/>
      <c r="CE478" s="29"/>
      <c r="CF478" s="29"/>
      <c r="CG478" s="29"/>
      <c r="CH478" s="29"/>
      <c r="CI478" s="29"/>
      <c r="CJ478" s="29"/>
      <c r="CK478" s="29"/>
      <c r="CL478" s="29"/>
      <c r="CM478" s="29"/>
      <c r="CN478" s="29"/>
      <c r="CO478" s="29"/>
      <c r="CP478" s="29"/>
      <c r="CQ478" s="29"/>
      <c r="CR478" s="29"/>
      <c r="CS478" s="29"/>
      <c r="CT478" s="29"/>
      <c r="CU478" s="29"/>
      <c r="CV478" s="29"/>
      <c r="CW478" s="29"/>
    </row>
  </sheetData>
  <mergeCells count="2">
    <mergeCell ref="I6:N6"/>
    <mergeCell ref="O6:P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dimension ref="A2:H29"/>
  <sheetViews>
    <sheetView workbookViewId="0">
      <selection activeCell="B6" sqref="B6"/>
    </sheetView>
  </sheetViews>
  <sheetFormatPr defaultRowHeight="12.75"/>
  <cols>
    <col min="1" max="1" width="51" customWidth="1"/>
  </cols>
  <sheetData>
    <row r="2" spans="1:8">
      <c r="A2" s="378" t="s">
        <v>7</v>
      </c>
      <c r="B2" s="378" t="s">
        <v>624</v>
      </c>
      <c r="C2" s="378" t="s">
        <v>625</v>
      </c>
      <c r="D2" s="378" t="s">
        <v>626</v>
      </c>
      <c r="E2" s="378" t="s">
        <v>627</v>
      </c>
      <c r="F2" s="378" t="s">
        <v>628</v>
      </c>
      <c r="G2" s="378" t="s">
        <v>629</v>
      </c>
      <c r="H2" s="379" t="s">
        <v>630</v>
      </c>
    </row>
    <row r="3" spans="1:8">
      <c r="A3" s="259" t="s">
        <v>631</v>
      </c>
      <c r="B3" s="169">
        <f>SEEMsavings!C14</f>
        <v>65.181045390244577</v>
      </c>
      <c r="C3" s="41">
        <f>SEEMsavings!I14</f>
        <v>0.1967546488120081</v>
      </c>
      <c r="F3">
        <f>SEEMsavings!F14</f>
        <v>5.6210700058283054</v>
      </c>
      <c r="G3">
        <f>F3*'[4]Wood Fuel Credit'!$B$28</f>
        <v>0.45750420921540558</v>
      </c>
    </row>
    <row r="4" spans="1:8">
      <c r="A4" s="267" t="s">
        <v>632</v>
      </c>
      <c r="B4" s="169">
        <f>SEEMsavings!C14</f>
        <v>65.181045390244577</v>
      </c>
      <c r="C4" s="41">
        <f>SEEMsavings!J14</f>
        <v>0.52746579381456427</v>
      </c>
      <c r="F4">
        <f>F3</f>
        <v>5.6210700058283054</v>
      </c>
      <c r="G4">
        <f>F4*'[4]Wood Fuel Credit'!$B$28</f>
        <v>0.45750420921540558</v>
      </c>
    </row>
    <row r="5" spans="1:8">
      <c r="A5" s="267" t="s">
        <v>633</v>
      </c>
      <c r="B5" s="169">
        <f>SEEMsavings!C14</f>
        <v>65.181045390244577</v>
      </c>
      <c r="C5" s="41">
        <f>SEEMsavings!K14</f>
        <v>1.3587718238682325</v>
      </c>
      <c r="F5">
        <f>F3</f>
        <v>5.6210700058283054</v>
      </c>
      <c r="G5">
        <f>F5*'[4]Wood Fuel Credit'!$B$28</f>
        <v>0.45750420921540558</v>
      </c>
    </row>
    <row r="6" spans="1:8">
      <c r="A6" s="267" t="s">
        <v>634</v>
      </c>
      <c r="B6" s="169">
        <f>SEEMsavings!$D$14</f>
        <v>16.955299275205835</v>
      </c>
      <c r="C6" s="41">
        <f t="shared" ref="C6:C11" si="0">C3</f>
        <v>0.1967546488120081</v>
      </c>
      <c r="F6">
        <f>SEEMsavings!G14</f>
        <v>3.3177067674391916</v>
      </c>
      <c r="G6">
        <f>F6*'[4]Wood Fuel Credit'!$B$28</f>
        <v>0.27003129465956516</v>
      </c>
    </row>
    <row r="7" spans="1:8">
      <c r="A7" s="267" t="s">
        <v>635</v>
      </c>
      <c r="B7" s="169">
        <f>SEEMsavings!$D$14</f>
        <v>16.955299275205835</v>
      </c>
      <c r="C7" s="41">
        <f t="shared" si="0"/>
        <v>0.52746579381456427</v>
      </c>
      <c r="F7">
        <f>F6</f>
        <v>3.3177067674391916</v>
      </c>
      <c r="G7">
        <f>F7*'[4]Wood Fuel Credit'!$B$28</f>
        <v>0.27003129465956516</v>
      </c>
    </row>
    <row r="8" spans="1:8">
      <c r="A8" s="267" t="s">
        <v>636</v>
      </c>
      <c r="B8" s="169">
        <f>SEEMsavings!$D$14</f>
        <v>16.955299275205835</v>
      </c>
      <c r="C8" s="41">
        <f t="shared" si="0"/>
        <v>1.3587718238682325</v>
      </c>
      <c r="F8">
        <f>F7</f>
        <v>3.3177067674391916</v>
      </c>
      <c r="G8">
        <f>F8*'[4]Wood Fuel Credit'!$B$28</f>
        <v>0.27003129465956516</v>
      </c>
    </row>
    <row r="9" spans="1:8">
      <c r="A9" s="267" t="s">
        <v>637</v>
      </c>
      <c r="B9" s="169">
        <f>SEEMsavings!$E$14</f>
        <v>5.8163771955361199</v>
      </c>
      <c r="C9" s="41">
        <f t="shared" si="0"/>
        <v>0.1967546488120081</v>
      </c>
      <c r="F9">
        <f>SEEMsavings!H14</f>
        <v>1.1381122603850315</v>
      </c>
      <c r="G9">
        <f>F9*'[4]Wood Fuel Credit'!$B$28</f>
        <v>9.263203431836356E-2</v>
      </c>
    </row>
    <row r="10" spans="1:8">
      <c r="A10" s="267" t="s">
        <v>638</v>
      </c>
      <c r="B10" s="169">
        <f>SEEMsavings!$E$14</f>
        <v>5.8163771955361199</v>
      </c>
      <c r="C10" s="41">
        <f t="shared" si="0"/>
        <v>0.52746579381456427</v>
      </c>
      <c r="F10">
        <f>F9</f>
        <v>1.1381122603850315</v>
      </c>
      <c r="G10">
        <f>F10*'[4]Wood Fuel Credit'!$B$28</f>
        <v>9.263203431836356E-2</v>
      </c>
    </row>
    <row r="11" spans="1:8">
      <c r="A11" s="277" t="s">
        <v>639</v>
      </c>
      <c r="B11" s="169">
        <f>SEEMsavings!$E$14</f>
        <v>5.8163771955361199</v>
      </c>
      <c r="C11" s="41">
        <f t="shared" si="0"/>
        <v>1.3587718238682325</v>
      </c>
      <c r="F11">
        <f>F9</f>
        <v>1.1381122603850315</v>
      </c>
      <c r="G11">
        <f>F11*'[4]Wood Fuel Credit'!$B$28</f>
        <v>9.263203431836356E-2</v>
      </c>
    </row>
    <row r="12" spans="1:8">
      <c r="A12" s="259" t="s">
        <v>674</v>
      </c>
      <c r="B12" s="169">
        <f>SEEMsavings!$C$5</f>
        <v>2836.8798112621266</v>
      </c>
      <c r="C12" s="169">
        <f>'Cost Analysis'!R45</f>
        <v>-274.74426147829428</v>
      </c>
      <c r="F12" s="169">
        <f>SEEMsavings!$F$5</f>
        <v>241.53444703677195</v>
      </c>
      <c r="G12">
        <f>F12*'[4]Wood Fuel Credit'!$B$28</f>
        <v>19.658717303869476</v>
      </c>
      <c r="H12">
        <f>'Cost Analysis'!V45</f>
        <v>22.361695540843087</v>
      </c>
    </row>
    <row r="13" spans="1:8">
      <c r="A13" s="267" t="s">
        <v>675</v>
      </c>
      <c r="B13" s="169">
        <f>SEEMsavings!$C$5</f>
        <v>2836.8798112621266</v>
      </c>
      <c r="C13" s="169">
        <f>'Cost Analysis'!R46</f>
        <v>-389.66332889754005</v>
      </c>
      <c r="F13" s="169">
        <f>SEEMsavings!$F$5</f>
        <v>241.53444703677195</v>
      </c>
      <c r="G13">
        <f>F13*'[4]Wood Fuel Credit'!$B$28</f>
        <v>19.658717303869476</v>
      </c>
      <c r="H13">
        <f>'Cost Analysis'!V46</f>
        <v>31.715067231446408</v>
      </c>
    </row>
    <row r="14" spans="1:8">
      <c r="A14" s="267" t="s">
        <v>676</v>
      </c>
      <c r="B14" s="169">
        <f>SEEMsavings!$C$5</f>
        <v>2836.8798112621266</v>
      </c>
      <c r="C14" s="169">
        <f>'Cost Analysis'!R47</f>
        <v>-605.2690744763288</v>
      </c>
      <c r="F14" s="169">
        <f>SEEMsavings!$F$5</f>
        <v>241.53444703677195</v>
      </c>
      <c r="G14">
        <f>F14*'[4]Wood Fuel Credit'!$B$28</f>
        <v>19.658717303869476</v>
      </c>
      <c r="H14">
        <f>'Cost Analysis'!V47</f>
        <v>49.263422977068593</v>
      </c>
    </row>
    <row r="15" spans="1:8">
      <c r="A15" s="267" t="s">
        <v>677</v>
      </c>
      <c r="B15" s="169">
        <f>SEEMsavings!$D$5</f>
        <v>2659.2918434126977</v>
      </c>
      <c r="C15" s="169">
        <f>'Cost Analysis'!R48</f>
        <v>-274.74426147829428</v>
      </c>
      <c r="F15" s="169">
        <f>SEEMsavings!$G$5</f>
        <v>520.35357219485275</v>
      </c>
      <c r="G15">
        <f>F15*'[4]Wood Fuel Credit'!$B$28</f>
        <v>42.352069857265029</v>
      </c>
      <c r="H15">
        <f>'Cost Analysis'!V48</f>
        <v>22.361695540843087</v>
      </c>
    </row>
    <row r="16" spans="1:8">
      <c r="A16" s="267" t="s">
        <v>678</v>
      </c>
      <c r="B16" s="169">
        <f>SEEMsavings!$D$5</f>
        <v>2659.2918434126977</v>
      </c>
      <c r="C16" s="169">
        <f>'Cost Analysis'!R49</f>
        <v>-389.66332889754005</v>
      </c>
      <c r="F16" s="169">
        <f>SEEMsavings!$G$5</f>
        <v>520.35357219485275</v>
      </c>
      <c r="G16">
        <f>F16*'[4]Wood Fuel Credit'!$B$28</f>
        <v>42.352069857265029</v>
      </c>
      <c r="H16">
        <f>'Cost Analysis'!V49</f>
        <v>31.715067231446408</v>
      </c>
    </row>
    <row r="17" spans="1:8">
      <c r="A17" s="267" t="s">
        <v>679</v>
      </c>
      <c r="B17" s="169">
        <f>SEEMsavings!$D$5</f>
        <v>2659.2918434126977</v>
      </c>
      <c r="C17" s="169">
        <f>'Cost Analysis'!R50</f>
        <v>-605.2690744763288</v>
      </c>
      <c r="F17" s="169">
        <f>SEEMsavings!$G$5</f>
        <v>520.35357219485275</v>
      </c>
      <c r="G17">
        <f>F17*'[4]Wood Fuel Credit'!$B$28</f>
        <v>42.352069857265029</v>
      </c>
      <c r="H17">
        <f>'Cost Analysis'!V50</f>
        <v>49.263422977068593</v>
      </c>
    </row>
    <row r="18" spans="1:8">
      <c r="A18" s="267" t="s">
        <v>680</v>
      </c>
      <c r="B18" s="169">
        <f>SEEMsavings!$E$5</f>
        <v>3527.5259076744492</v>
      </c>
      <c r="C18" s="169">
        <f>'Cost Analysis'!R51</f>
        <v>-274.74426147829428</v>
      </c>
      <c r="F18" s="169">
        <f>SEEMsavings!$H$5</f>
        <v>690.24417595050272</v>
      </c>
      <c r="G18">
        <f>F18*'[4]Wood Fuel Credit'!$B$28</f>
        <v>56.17962693158811</v>
      </c>
      <c r="H18">
        <f>'Cost Analysis'!V51</f>
        <v>22.361695540843087</v>
      </c>
    </row>
    <row r="19" spans="1:8">
      <c r="A19" s="267" t="s">
        <v>681</v>
      </c>
      <c r="B19" s="169">
        <f>SEEMsavings!$E$5</f>
        <v>3527.5259076744492</v>
      </c>
      <c r="C19" s="169">
        <f>'Cost Analysis'!R52</f>
        <v>-389.66332889754005</v>
      </c>
      <c r="F19" s="169">
        <f>SEEMsavings!$H$5</f>
        <v>690.24417595050272</v>
      </c>
      <c r="G19">
        <f>F19*'[4]Wood Fuel Credit'!$B$28</f>
        <v>56.17962693158811</v>
      </c>
      <c r="H19">
        <f>'Cost Analysis'!V52</f>
        <v>31.715067231446408</v>
      </c>
    </row>
    <row r="20" spans="1:8">
      <c r="A20" s="277" t="s">
        <v>682</v>
      </c>
      <c r="B20" s="169">
        <f>SEEMsavings!$E$5</f>
        <v>3527.5259076744492</v>
      </c>
      <c r="C20" s="169">
        <f>'Cost Analysis'!R53</f>
        <v>-605.2690744763288</v>
      </c>
      <c r="F20" s="169">
        <f>SEEMsavings!$H$5</f>
        <v>690.24417595050272</v>
      </c>
      <c r="G20">
        <f>F20*'[4]Wood Fuel Credit'!$B$28</f>
        <v>56.17962693158811</v>
      </c>
      <c r="H20">
        <f>'Cost Analysis'!V53</f>
        <v>49.263422977068593</v>
      </c>
    </row>
    <row r="21" spans="1:8">
      <c r="A21" s="259" t="s">
        <v>683</v>
      </c>
      <c r="B21" s="169">
        <f>SEEMsavings!$C$5</f>
        <v>2836.8798112621266</v>
      </c>
      <c r="C21" s="169"/>
      <c r="F21" s="169">
        <f>SEEMsavings!$F$5</f>
        <v>241.53444703677195</v>
      </c>
      <c r="G21">
        <f>F21*'[4]Wood Fuel Credit'!$B$28</f>
        <v>19.658717303869476</v>
      </c>
    </row>
    <row r="22" spans="1:8">
      <c r="A22" s="267" t="s">
        <v>684</v>
      </c>
      <c r="B22" s="169">
        <f>SEEMsavings!$D$5</f>
        <v>2659.2918434126977</v>
      </c>
      <c r="C22" s="169"/>
      <c r="F22" s="169">
        <f>SEEMsavings!$G$5</f>
        <v>520.35357219485275</v>
      </c>
      <c r="G22">
        <f>F22*'[4]Wood Fuel Credit'!$B$28</f>
        <v>42.352069857265029</v>
      </c>
    </row>
    <row r="23" spans="1:8">
      <c r="A23" s="267" t="s">
        <v>685</v>
      </c>
      <c r="B23" s="169">
        <f>SEEMsavings!$E$5</f>
        <v>3527.5259076744492</v>
      </c>
      <c r="C23" s="169"/>
      <c r="F23" s="169">
        <f>SEEMsavings!$H$5</f>
        <v>690.24417595050272</v>
      </c>
      <c r="G23">
        <f>F23*'[4]Wood Fuel Credit'!$B$28</f>
        <v>56.17962693158811</v>
      </c>
    </row>
    <row r="24" spans="1:8">
      <c r="A24" s="267"/>
      <c r="B24" s="169"/>
      <c r="C24" s="169"/>
    </row>
    <row r="25" spans="1:8">
      <c r="A25" s="267"/>
      <c r="B25" s="169"/>
      <c r="C25" s="169"/>
    </row>
    <row r="26" spans="1:8">
      <c r="A26" s="267"/>
      <c r="B26" s="169"/>
      <c r="C26" s="169"/>
    </row>
    <row r="27" spans="1:8">
      <c r="A27" s="267"/>
      <c r="B27" s="169"/>
      <c r="C27" s="169"/>
    </row>
    <row r="28" spans="1:8">
      <c r="A28" s="267"/>
      <c r="B28" s="169"/>
      <c r="C28" s="169"/>
    </row>
    <row r="29" spans="1:8">
      <c r="A29" s="277"/>
      <c r="B29" s="169"/>
      <c r="C29" s="16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Z176"/>
  <sheetViews>
    <sheetView topLeftCell="B35" workbookViewId="0">
      <selection activeCell="M47" sqref="M47"/>
    </sheetView>
  </sheetViews>
  <sheetFormatPr defaultRowHeight="12.75"/>
  <cols>
    <col min="1" max="1" width="123.5703125" bestFit="1" customWidth="1"/>
  </cols>
  <sheetData>
    <row r="1" spans="1:9">
      <c r="A1" s="7"/>
      <c r="B1" s="7"/>
      <c r="C1" s="7"/>
      <c r="D1" s="7"/>
      <c r="E1" s="7"/>
      <c r="F1" s="7"/>
      <c r="G1" s="7"/>
      <c r="H1" s="7"/>
      <c r="I1" s="7"/>
    </row>
    <row r="2" spans="1:9">
      <c r="A2" s="196" t="s">
        <v>498</v>
      </c>
      <c r="B2" s="196" t="s">
        <v>499</v>
      </c>
      <c r="C2" s="196" t="s">
        <v>500</v>
      </c>
      <c r="D2" s="7"/>
      <c r="E2" s="7"/>
      <c r="F2" s="7"/>
      <c r="G2" s="7"/>
      <c r="H2" s="7"/>
      <c r="I2" s="7"/>
    </row>
    <row r="3" spans="1:9">
      <c r="A3" s="196" t="s">
        <v>501</v>
      </c>
      <c r="B3" s="7">
        <v>596</v>
      </c>
      <c r="C3" s="7">
        <v>265</v>
      </c>
      <c r="D3" s="7"/>
      <c r="E3" s="7"/>
      <c r="F3" s="7"/>
      <c r="G3" s="7"/>
      <c r="H3" s="7"/>
      <c r="I3" s="7"/>
    </row>
    <row r="4" spans="1:9">
      <c r="A4" s="196" t="s">
        <v>502</v>
      </c>
      <c r="B4" s="35">
        <v>4340.8</v>
      </c>
      <c r="C4" s="197">
        <v>1184</v>
      </c>
      <c r="D4" s="7"/>
      <c r="E4" s="7"/>
      <c r="F4" s="7"/>
      <c r="G4" s="7"/>
      <c r="H4" s="7"/>
      <c r="I4" s="7"/>
    </row>
    <row r="5" spans="1:9">
      <c r="A5" s="7"/>
      <c r="B5" s="7"/>
      <c r="C5" s="7"/>
      <c r="D5" s="7"/>
      <c r="E5" s="7"/>
      <c r="F5" s="7"/>
      <c r="G5" s="7"/>
      <c r="H5" s="7"/>
      <c r="I5" s="7"/>
    </row>
    <row r="6" spans="1:9">
      <c r="A6" s="196" t="s">
        <v>503</v>
      </c>
      <c r="B6" s="47">
        <v>1</v>
      </c>
      <c r="C6" s="7"/>
      <c r="D6" s="7"/>
      <c r="E6" s="7"/>
      <c r="F6" s="7"/>
      <c r="G6" s="7"/>
      <c r="H6" s="7"/>
      <c r="I6" s="7"/>
    </row>
    <row r="7" spans="1:9">
      <c r="A7" s="196" t="s">
        <v>504</v>
      </c>
      <c r="B7" s="47">
        <v>0.97399999999999998</v>
      </c>
      <c r="C7" s="7"/>
      <c r="D7" s="7"/>
      <c r="E7" s="7"/>
      <c r="F7" s="7"/>
      <c r="G7" s="7"/>
      <c r="H7" s="7"/>
      <c r="I7" s="7"/>
    </row>
    <row r="8" spans="1:9">
      <c r="A8" s="196"/>
      <c r="B8" s="7"/>
      <c r="C8" s="7"/>
      <c r="D8" s="7"/>
      <c r="E8" s="7"/>
      <c r="F8" s="7"/>
      <c r="G8" s="7"/>
      <c r="H8" s="7"/>
      <c r="I8" s="7"/>
    </row>
    <row r="9" spans="1:9">
      <c r="A9" s="196"/>
      <c r="B9" s="7"/>
      <c r="C9" s="7"/>
      <c r="D9" s="7"/>
      <c r="E9" s="7"/>
      <c r="F9" s="7"/>
      <c r="G9" s="7"/>
      <c r="H9" s="7"/>
      <c r="I9" s="7"/>
    </row>
    <row r="10" spans="1:9">
      <c r="A10" s="196"/>
      <c r="B10" s="7"/>
      <c r="C10" s="7"/>
      <c r="D10" s="198" t="s">
        <v>505</v>
      </c>
      <c r="E10" s="198" t="s">
        <v>506</v>
      </c>
      <c r="F10" s="198" t="s">
        <v>507</v>
      </c>
      <c r="G10" s="7"/>
      <c r="H10" s="7"/>
      <c r="I10" s="7"/>
    </row>
    <row r="11" spans="1:9">
      <c r="A11" s="7"/>
      <c r="B11" s="7"/>
      <c r="C11" s="7"/>
      <c r="D11" s="198" t="s">
        <v>508</v>
      </c>
      <c r="E11" s="198" t="s">
        <v>508</v>
      </c>
      <c r="F11" s="198" t="s">
        <v>508</v>
      </c>
      <c r="G11" s="7"/>
      <c r="H11" s="7"/>
      <c r="I11" s="7"/>
    </row>
    <row r="12" spans="1:9">
      <c r="A12" s="199" t="s">
        <v>509</v>
      </c>
      <c r="B12" s="200" t="s">
        <v>510</v>
      </c>
      <c r="C12" s="200" t="s">
        <v>511</v>
      </c>
      <c r="D12" s="200" t="s">
        <v>512</v>
      </c>
      <c r="E12" s="200" t="s">
        <v>513</v>
      </c>
      <c r="F12" s="201" t="s">
        <v>514</v>
      </c>
      <c r="G12" s="7"/>
      <c r="H12" s="7"/>
      <c r="I12" s="7"/>
    </row>
    <row r="13" spans="1:9">
      <c r="A13" s="202" t="s">
        <v>515</v>
      </c>
      <c r="B13" s="203">
        <v>1</v>
      </c>
      <c r="C13" s="204">
        <v>2.0200864049509297</v>
      </c>
      <c r="D13" s="205">
        <v>5544.7714973507545</v>
      </c>
      <c r="E13" s="205">
        <v>1719.3228973119963</v>
      </c>
      <c r="F13" s="206">
        <v>862</v>
      </c>
      <c r="G13" s="7"/>
      <c r="H13" s="7"/>
      <c r="I13" s="7"/>
    </row>
    <row r="14" spans="1:9">
      <c r="A14" s="207" t="s">
        <v>515</v>
      </c>
      <c r="B14" s="208">
        <v>2</v>
      </c>
      <c r="C14" s="209">
        <v>2.0647578197520788</v>
      </c>
      <c r="D14" s="210">
        <v>5571.3956605722396</v>
      </c>
      <c r="E14" s="210">
        <v>1731.1608222343009</v>
      </c>
      <c r="F14" s="211">
        <v>862</v>
      </c>
      <c r="G14" s="7"/>
      <c r="H14" s="7"/>
      <c r="I14" s="7"/>
    </row>
    <row r="15" spans="1:9">
      <c r="A15" s="212" t="s">
        <v>515</v>
      </c>
      <c r="B15" s="213">
        <v>3</v>
      </c>
      <c r="C15" s="214">
        <v>2.0349476876355062</v>
      </c>
      <c r="D15" s="215">
        <v>5553.6288218307618</v>
      </c>
      <c r="E15" s="215">
        <v>1723.2611372234092</v>
      </c>
      <c r="F15" s="216">
        <v>862</v>
      </c>
      <c r="G15" s="7"/>
      <c r="H15" s="7"/>
      <c r="I15" s="7"/>
    </row>
    <row r="16" spans="1:9">
      <c r="A16" s="7"/>
      <c r="B16" s="49"/>
      <c r="C16" s="7"/>
      <c r="D16" s="7"/>
      <c r="E16" s="7"/>
      <c r="F16" s="7"/>
      <c r="G16" s="7"/>
      <c r="H16" s="7"/>
      <c r="I16" s="7"/>
    </row>
    <row r="17" spans="1:9">
      <c r="A17" s="7"/>
      <c r="B17" s="49"/>
      <c r="C17" s="7"/>
      <c r="D17" s="7"/>
      <c r="E17" s="7"/>
      <c r="F17" s="7"/>
      <c r="G17" s="7"/>
      <c r="H17" s="7"/>
      <c r="I17" s="7"/>
    </row>
    <row r="18" spans="1:9" ht="63.75">
      <c r="A18" s="217" t="s">
        <v>516</v>
      </c>
      <c r="B18" s="217" t="s">
        <v>517</v>
      </c>
      <c r="C18" s="218" t="s">
        <v>518</v>
      </c>
      <c r="D18" s="217" t="s">
        <v>519</v>
      </c>
      <c r="E18" s="7"/>
      <c r="F18" s="7"/>
      <c r="G18" s="7"/>
      <c r="H18" s="7"/>
      <c r="I18" s="7"/>
    </row>
    <row r="19" spans="1:9">
      <c r="A19" s="219">
        <v>8.5</v>
      </c>
      <c r="B19" s="204">
        <v>1.5</v>
      </c>
      <c r="C19" s="220">
        <v>5343</v>
      </c>
      <c r="D19" s="221">
        <v>5343</v>
      </c>
      <c r="E19" s="7"/>
      <c r="F19" s="7"/>
      <c r="G19" s="7"/>
      <c r="H19" s="7"/>
      <c r="I19" s="7"/>
    </row>
    <row r="20" spans="1:9">
      <c r="A20" s="222">
        <v>8.5</v>
      </c>
      <c r="B20" s="209">
        <v>2</v>
      </c>
      <c r="C20" s="223">
        <v>5480</v>
      </c>
      <c r="D20" s="224">
        <v>5480</v>
      </c>
      <c r="E20" s="7"/>
      <c r="F20" s="7"/>
      <c r="G20" s="7"/>
      <c r="H20" s="7"/>
      <c r="I20" s="7"/>
    </row>
    <row r="21" spans="1:9">
      <c r="A21" s="222">
        <v>8.5</v>
      </c>
      <c r="B21" s="209">
        <v>2.5</v>
      </c>
      <c r="C21" s="223">
        <v>5700</v>
      </c>
      <c r="D21" s="224">
        <v>5700</v>
      </c>
      <c r="E21" s="7"/>
      <c r="F21" s="7"/>
      <c r="G21" s="7"/>
      <c r="H21" s="7"/>
      <c r="I21" s="7"/>
    </row>
    <row r="22" spans="1:9">
      <c r="A22" s="222">
        <v>8.5</v>
      </c>
      <c r="B22" s="209">
        <v>3</v>
      </c>
      <c r="C22" s="223">
        <v>6116</v>
      </c>
      <c r="D22" s="224">
        <v>6116</v>
      </c>
      <c r="E22" s="7"/>
      <c r="F22" s="7"/>
      <c r="G22" s="7"/>
      <c r="H22" s="7"/>
      <c r="I22" s="7"/>
    </row>
    <row r="23" spans="1:9">
      <c r="A23" s="225">
        <v>8.5</v>
      </c>
      <c r="B23" s="214">
        <v>3.5</v>
      </c>
      <c r="C23" s="226">
        <v>6515</v>
      </c>
      <c r="D23" s="227">
        <v>6515</v>
      </c>
      <c r="E23" s="7"/>
      <c r="F23" s="7"/>
      <c r="G23" s="7"/>
      <c r="H23" s="7"/>
      <c r="I23" s="7"/>
    </row>
    <row r="24" spans="1:9">
      <c r="A24" s="228" t="s">
        <v>520</v>
      </c>
      <c r="B24" s="204">
        <v>2.5</v>
      </c>
      <c r="C24" s="229">
        <v>9893.75</v>
      </c>
      <c r="D24" s="230">
        <v>9636.5124999999989</v>
      </c>
      <c r="E24" s="7"/>
      <c r="F24" s="7"/>
      <c r="G24" s="7"/>
      <c r="H24" s="7"/>
      <c r="I24" s="7"/>
    </row>
    <row r="25" spans="1:9">
      <c r="A25" s="231" t="s">
        <v>520</v>
      </c>
      <c r="B25" s="209">
        <v>3</v>
      </c>
      <c r="C25" s="232">
        <v>11872.5</v>
      </c>
      <c r="D25" s="233">
        <v>11563.815000000001</v>
      </c>
      <c r="E25" s="7"/>
      <c r="F25" s="7"/>
      <c r="G25" s="7"/>
      <c r="H25" s="7"/>
      <c r="I25" s="7"/>
    </row>
    <row r="26" spans="1:9">
      <c r="A26" s="231" t="s">
        <v>520</v>
      </c>
      <c r="B26" s="209">
        <v>3.5</v>
      </c>
      <c r="C26" s="232">
        <v>13851.25</v>
      </c>
      <c r="D26" s="233">
        <v>13491.1175</v>
      </c>
      <c r="E26" s="7"/>
      <c r="F26" s="7"/>
      <c r="G26" s="7"/>
      <c r="H26" s="7"/>
      <c r="I26" s="7"/>
    </row>
    <row r="27" spans="1:9">
      <c r="A27" s="234" t="s">
        <v>520</v>
      </c>
      <c r="B27" s="214">
        <v>4</v>
      </c>
      <c r="C27" s="235">
        <v>15830</v>
      </c>
      <c r="D27" s="236">
        <v>15418.42</v>
      </c>
      <c r="E27" s="7"/>
      <c r="F27" s="7"/>
      <c r="G27" s="7"/>
      <c r="H27" s="7"/>
      <c r="I27" s="7"/>
    </row>
    <row r="28" spans="1:9">
      <c r="A28" s="7"/>
      <c r="B28" s="49"/>
      <c r="C28" s="7"/>
      <c r="D28" s="7"/>
      <c r="E28" s="7"/>
      <c r="F28" s="7"/>
      <c r="G28" s="7"/>
      <c r="H28" s="7"/>
      <c r="I28" s="7"/>
    </row>
    <row r="29" spans="1:9" ht="13.5" thickBot="1">
      <c r="A29" s="7"/>
      <c r="B29" s="7"/>
      <c r="C29" s="7"/>
      <c r="D29" s="7"/>
      <c r="E29" s="7"/>
      <c r="F29" s="7"/>
      <c r="G29" s="7"/>
      <c r="H29" s="7"/>
      <c r="I29" s="7"/>
    </row>
    <row r="30" spans="1:9">
      <c r="A30" s="237" t="s">
        <v>521</v>
      </c>
      <c r="B30" s="238" t="s">
        <v>522</v>
      </c>
      <c r="C30" s="238" t="s">
        <v>523</v>
      </c>
      <c r="D30" s="239" t="s">
        <v>524</v>
      </c>
      <c r="E30" s="7"/>
      <c r="F30" s="7"/>
      <c r="G30" s="7"/>
      <c r="H30" s="7"/>
      <c r="I30" s="7"/>
    </row>
    <row r="31" spans="1:9">
      <c r="A31" s="240" t="s">
        <v>525</v>
      </c>
      <c r="B31" s="241">
        <v>80.823411921055197</v>
      </c>
      <c r="C31" s="242" t="s">
        <v>526</v>
      </c>
      <c r="D31" s="243" t="s">
        <v>508</v>
      </c>
      <c r="E31" s="7"/>
      <c r="F31" s="7"/>
      <c r="G31" s="7"/>
      <c r="H31" s="7"/>
      <c r="I31" s="7"/>
    </row>
    <row r="32" spans="1:9">
      <c r="A32" s="240" t="s">
        <v>527</v>
      </c>
      <c r="B32" s="241">
        <v>5447.8150000000005</v>
      </c>
      <c r="C32" s="198" t="s">
        <v>528</v>
      </c>
      <c r="D32" s="198" t="s">
        <v>529</v>
      </c>
      <c r="E32" s="7"/>
      <c r="F32" s="7"/>
      <c r="G32" s="7"/>
      <c r="H32" s="7"/>
      <c r="I32" s="7"/>
    </row>
    <row r="33" spans="1:22">
      <c r="A33" s="240"/>
      <c r="B33" s="244"/>
      <c r="C33" s="242"/>
      <c r="D33" s="243"/>
      <c r="E33" s="7"/>
      <c r="F33" s="7"/>
      <c r="G33" s="7"/>
      <c r="H33" s="7"/>
      <c r="I33" s="7"/>
    </row>
    <row r="34" spans="1:22" ht="13.5" thickBot="1">
      <c r="A34" s="245"/>
      <c r="B34" s="246"/>
      <c r="C34" s="247"/>
      <c r="D34" s="248"/>
      <c r="E34" s="7"/>
      <c r="F34" s="7"/>
      <c r="G34" s="7"/>
      <c r="H34" s="7"/>
      <c r="I34" s="7"/>
    </row>
    <row r="38" spans="1:22">
      <c r="G38" t="s">
        <v>340</v>
      </c>
      <c r="H38" s="425">
        <v>1.107352410306802</v>
      </c>
    </row>
    <row r="40" spans="1:22">
      <c r="A40" s="249"/>
      <c r="B40" s="250"/>
      <c r="C40" s="198"/>
      <c r="D40" s="198"/>
      <c r="E40" s="7"/>
      <c r="F40" s="7"/>
      <c r="G40" s="7"/>
      <c r="H40" s="7"/>
      <c r="I40" s="7"/>
    </row>
    <row r="41" spans="1:22" ht="76.5">
      <c r="A41" s="251" t="s">
        <v>22</v>
      </c>
      <c r="B41" s="252" t="s">
        <v>530</v>
      </c>
      <c r="C41" s="252" t="s">
        <v>530</v>
      </c>
      <c r="D41" s="252" t="s">
        <v>531</v>
      </c>
      <c r="E41" s="252" t="s">
        <v>532</v>
      </c>
      <c r="F41" s="252" t="s">
        <v>533</v>
      </c>
      <c r="G41" s="252" t="s">
        <v>534</v>
      </c>
      <c r="H41" s="253" t="s">
        <v>535</v>
      </c>
      <c r="I41" s="253" t="s">
        <v>536</v>
      </c>
      <c r="J41" s="253" t="s">
        <v>537</v>
      </c>
      <c r="K41" s="254" t="s">
        <v>538</v>
      </c>
      <c r="L41" s="252" t="s">
        <v>539</v>
      </c>
      <c r="M41" s="252" t="s">
        <v>540</v>
      </c>
      <c r="N41" s="252" t="s">
        <v>541</v>
      </c>
      <c r="O41" s="252" t="s">
        <v>542</v>
      </c>
      <c r="P41" s="252" t="s">
        <v>543</v>
      </c>
      <c r="Q41" s="252" t="s">
        <v>544</v>
      </c>
      <c r="R41" s="255" t="s">
        <v>545</v>
      </c>
      <c r="S41" s="256" t="s">
        <v>546</v>
      </c>
      <c r="T41" s="257" t="s">
        <v>547</v>
      </c>
      <c r="U41" s="257" t="s">
        <v>548</v>
      </c>
      <c r="V41" s="258" t="s">
        <v>549</v>
      </c>
    </row>
    <row r="42" spans="1:22" s="7" customFormat="1">
      <c r="A42" s="411" t="s">
        <v>649</v>
      </c>
      <c r="B42" s="267" t="s">
        <v>650</v>
      </c>
      <c r="C42" s="268" t="s">
        <v>410</v>
      </c>
      <c r="D42" s="232">
        <f t="shared" ref="D42:E44" si="0">D13</f>
        <v>5544.7714973507545</v>
      </c>
      <c r="E42" s="232">
        <f t="shared" si="0"/>
        <v>1719.3228973119963</v>
      </c>
      <c r="F42" s="270">
        <v>1</v>
      </c>
      <c r="G42" s="232">
        <f t="shared" ref="G42:G53" si="1">F42*E42</f>
        <v>1719.3228973119963</v>
      </c>
      <c r="H42" s="232">
        <f t="shared" ref="H42:H53" si="2">415.675356349249*GDP_Deflator</f>
        <v>460.29910775847969</v>
      </c>
      <c r="I42" s="263">
        <v>0</v>
      </c>
      <c r="J42" s="232">
        <f t="shared" ref="J42:J53" si="3">I42*H42</f>
        <v>0</v>
      </c>
      <c r="K42" s="233">
        <f>D42-G42-J42-F6</f>
        <v>3825.4486000387583</v>
      </c>
      <c r="L42" s="271">
        <v>295</v>
      </c>
      <c r="M42" s="270">
        <v>1</v>
      </c>
      <c r="N42" s="271">
        <f>M42*L42</f>
        <v>295</v>
      </c>
      <c r="O42" s="271">
        <f>L42</f>
        <v>295</v>
      </c>
      <c r="P42" s="270">
        <f>M42</f>
        <v>1</v>
      </c>
      <c r="Q42" s="271">
        <f>N42</f>
        <v>295</v>
      </c>
      <c r="R42" s="412">
        <f>N42-Q42</f>
        <v>0</v>
      </c>
      <c r="S42" s="219">
        <v>0</v>
      </c>
      <c r="T42" s="261">
        <v>0</v>
      </c>
      <c r="U42" s="262">
        <v>0</v>
      </c>
      <c r="V42" s="221">
        <f>U42*'[4]Wood Fuel Credit'!$B$28</f>
        <v>0</v>
      </c>
    </row>
    <row r="43" spans="1:22" s="7" customFormat="1">
      <c r="A43" s="413" t="s">
        <v>651</v>
      </c>
      <c r="B43" s="267" t="s">
        <v>650</v>
      </c>
      <c r="C43" s="268" t="s">
        <v>488</v>
      </c>
      <c r="D43" s="232">
        <f t="shared" si="0"/>
        <v>5571.3956605722396</v>
      </c>
      <c r="E43" s="232">
        <f t="shared" si="0"/>
        <v>1731.1608222343009</v>
      </c>
      <c r="F43" s="270">
        <v>1</v>
      </c>
      <c r="G43" s="232">
        <f t="shared" si="1"/>
        <v>1731.1608222343009</v>
      </c>
      <c r="H43" s="232">
        <f t="shared" si="2"/>
        <v>460.29910775847969</v>
      </c>
      <c r="I43" s="263">
        <v>0</v>
      </c>
      <c r="J43" s="232">
        <f t="shared" si="3"/>
        <v>0</v>
      </c>
      <c r="K43" s="233">
        <f>D43-G43-J43-F7</f>
        <v>3840.2348383379385</v>
      </c>
      <c r="L43" s="271">
        <v>550</v>
      </c>
      <c r="M43" s="270">
        <v>1</v>
      </c>
      <c r="N43" s="271">
        <f t="shared" ref="N43:N47" si="4">M43*L43</f>
        <v>550</v>
      </c>
      <c r="O43" s="271">
        <f t="shared" ref="O43:Q44" si="5">L43</f>
        <v>550</v>
      </c>
      <c r="P43" s="270">
        <f t="shared" si="5"/>
        <v>1</v>
      </c>
      <c r="Q43" s="271">
        <f t="shared" si="5"/>
        <v>550</v>
      </c>
      <c r="R43" s="412">
        <f t="shared" ref="R43:R53" si="6">N43-Q43</f>
        <v>0</v>
      </c>
      <c r="S43" s="222">
        <v>0</v>
      </c>
      <c r="T43" s="263">
        <v>0</v>
      </c>
      <c r="U43" s="269">
        <v>0</v>
      </c>
      <c r="V43" s="224">
        <f>U43*'[4]Wood Fuel Credit'!$B$28</f>
        <v>0</v>
      </c>
    </row>
    <row r="44" spans="1:22" s="7" customFormat="1">
      <c r="A44" s="413" t="s">
        <v>652</v>
      </c>
      <c r="B44" s="267" t="s">
        <v>650</v>
      </c>
      <c r="C44" s="268" t="s">
        <v>489</v>
      </c>
      <c r="D44" s="232">
        <f t="shared" si="0"/>
        <v>5553.6288218307618</v>
      </c>
      <c r="E44" s="232">
        <f t="shared" si="0"/>
        <v>1723.2611372234092</v>
      </c>
      <c r="F44" s="270">
        <v>1</v>
      </c>
      <c r="G44" s="232">
        <f t="shared" si="1"/>
        <v>1723.2611372234092</v>
      </c>
      <c r="H44" s="232">
        <f t="shared" si="2"/>
        <v>460.29910775847969</v>
      </c>
      <c r="I44" s="263">
        <v>0</v>
      </c>
      <c r="J44" s="232">
        <f t="shared" si="3"/>
        <v>0</v>
      </c>
      <c r="K44" s="233">
        <f>D44-G44-J44-F8</f>
        <v>3830.3676846073527</v>
      </c>
      <c r="L44" s="271">
        <v>927</v>
      </c>
      <c r="M44" s="270">
        <v>1</v>
      </c>
      <c r="N44" s="271">
        <f t="shared" si="4"/>
        <v>927</v>
      </c>
      <c r="O44" s="271">
        <f t="shared" si="5"/>
        <v>927</v>
      </c>
      <c r="P44" s="270">
        <f t="shared" si="5"/>
        <v>1</v>
      </c>
      <c r="Q44" s="271">
        <f t="shared" si="5"/>
        <v>927</v>
      </c>
      <c r="R44" s="412">
        <f t="shared" si="6"/>
        <v>0</v>
      </c>
      <c r="S44" s="222">
        <v>0</v>
      </c>
      <c r="T44" s="263">
        <v>0</v>
      </c>
      <c r="U44" s="269">
        <v>0</v>
      </c>
      <c r="V44" s="224">
        <f>U44*'[4]Wood Fuel Credit'!$B$28</f>
        <v>0</v>
      </c>
    </row>
    <row r="45" spans="1:22" s="7" customFormat="1">
      <c r="A45" s="259" t="s">
        <v>653</v>
      </c>
      <c r="B45" s="259" t="s">
        <v>654</v>
      </c>
      <c r="C45" s="414" t="s">
        <v>568</v>
      </c>
      <c r="D45" s="229">
        <f>D42</f>
        <v>5544.7714973507545</v>
      </c>
      <c r="E45" s="229">
        <f>E42</f>
        <v>1719.3228973119963</v>
      </c>
      <c r="F45" s="415">
        <f>N120/(1-N92)</f>
        <v>4.3718558463460629E-2</v>
      </c>
      <c r="G45" s="229">
        <f t="shared" si="1"/>
        <v>75.166318603701029</v>
      </c>
      <c r="H45" s="229">
        <f t="shared" si="2"/>
        <v>460.29910775847969</v>
      </c>
      <c r="I45" s="261">
        <f>O120/(1-O92)</f>
        <v>4.9889923898202376E-2</v>
      </c>
      <c r="J45" s="229">
        <f t="shared" si="3"/>
        <v>22.964287456481006</v>
      </c>
      <c r="K45" s="230">
        <f>D45-G45-J45-$F$13</f>
        <v>4584.6408912905727</v>
      </c>
      <c r="L45" s="264">
        <f>L42</f>
        <v>295</v>
      </c>
      <c r="M45" s="416">
        <f>F45+I45/2</f>
        <v>6.8663520412561824E-2</v>
      </c>
      <c r="N45" s="264">
        <f t="shared" si="4"/>
        <v>20.255738521705737</v>
      </c>
      <c r="O45" s="264">
        <f>O42</f>
        <v>295</v>
      </c>
      <c r="P45" s="265">
        <v>1</v>
      </c>
      <c r="Q45" s="264">
        <f>P45*O45</f>
        <v>295</v>
      </c>
      <c r="R45" s="266">
        <f t="shared" si="6"/>
        <v>-274.74426147829428</v>
      </c>
      <c r="S45" s="417">
        <f>-R45</f>
        <v>274.74426147829428</v>
      </c>
      <c r="T45" s="265">
        <v>1</v>
      </c>
      <c r="U45" s="264">
        <f t="shared" ref="U45:U53" si="7">-R45</f>
        <v>274.74426147829428</v>
      </c>
      <c r="V45" s="221">
        <f>U45*'[4]Wood Fuel Credit'!$B$28</f>
        <v>22.361695540843087</v>
      </c>
    </row>
    <row r="46" spans="1:22" s="7" customFormat="1">
      <c r="A46" s="267" t="s">
        <v>655</v>
      </c>
      <c r="B46" s="267" t="s">
        <v>654</v>
      </c>
      <c r="C46" s="288" t="s">
        <v>571</v>
      </c>
      <c r="D46" s="232">
        <f>D45</f>
        <v>5544.7714973507545</v>
      </c>
      <c r="E46" s="232">
        <f>E45</f>
        <v>1719.3228973119963</v>
      </c>
      <c r="F46" s="418">
        <f>N123/(1-N95)</f>
        <v>0.28172407038384767</v>
      </c>
      <c r="G46" s="232">
        <f t="shared" si="1"/>
        <v>484.37464493488574</v>
      </c>
      <c r="H46" s="232">
        <f t="shared" si="2"/>
        <v>460.29910775847969</v>
      </c>
      <c r="I46" s="263">
        <f>O123/(1-O95)</f>
        <v>1.9594299604886255E-2</v>
      </c>
      <c r="J46" s="232">
        <f t="shared" si="3"/>
        <v>9.0192386252814742</v>
      </c>
      <c r="K46" s="233">
        <f t="shared" ref="K46:K47" si="8">D46-G46-J46-$F$13</f>
        <v>4189.3776137905879</v>
      </c>
      <c r="L46" s="271">
        <f>L43</f>
        <v>550</v>
      </c>
      <c r="M46" s="263">
        <f t="shared" ref="M46:M47" si="9">F46+I46/2</f>
        <v>0.29152122018629079</v>
      </c>
      <c r="N46" s="271">
        <f t="shared" si="4"/>
        <v>160.33667110245995</v>
      </c>
      <c r="O46" s="271">
        <f>O43</f>
        <v>550</v>
      </c>
      <c r="P46" s="270">
        <v>1</v>
      </c>
      <c r="Q46" s="271">
        <f>P46*O46</f>
        <v>550</v>
      </c>
      <c r="R46" s="272">
        <f t="shared" si="6"/>
        <v>-389.66332889754005</v>
      </c>
      <c r="S46" s="412">
        <f t="shared" ref="S46:S53" si="10">-R46</f>
        <v>389.66332889754005</v>
      </c>
      <c r="T46" s="270">
        <v>1</v>
      </c>
      <c r="U46" s="271">
        <f t="shared" si="7"/>
        <v>389.66332889754005</v>
      </c>
      <c r="V46" s="224">
        <f>U46*'[4]Wood Fuel Credit'!$B$28</f>
        <v>31.715067231446408</v>
      </c>
    </row>
    <row r="47" spans="1:22" s="7" customFormat="1">
      <c r="A47" s="267" t="s">
        <v>656</v>
      </c>
      <c r="B47" s="267" t="s">
        <v>654</v>
      </c>
      <c r="C47" s="288" t="s">
        <v>574</v>
      </c>
      <c r="D47" s="232">
        <f>D46</f>
        <v>5544.7714973507545</v>
      </c>
      <c r="E47" s="232">
        <f>E46</f>
        <v>1719.3228973119963</v>
      </c>
      <c r="F47" s="418">
        <f>N126/(1-N98)</f>
        <v>0.34706680207515778</v>
      </c>
      <c r="G47" s="232">
        <f t="shared" si="1"/>
        <v>596.71989970466939</v>
      </c>
      <c r="H47" s="232">
        <f t="shared" si="2"/>
        <v>460.29910775847969</v>
      </c>
      <c r="I47" s="263">
        <f>O126/(1-O112)</f>
        <v>0</v>
      </c>
      <c r="J47" s="232">
        <f t="shared" si="3"/>
        <v>0</v>
      </c>
      <c r="K47" s="233">
        <f t="shared" si="8"/>
        <v>4086.0515976460847</v>
      </c>
      <c r="L47" s="271">
        <f>L44</f>
        <v>927</v>
      </c>
      <c r="M47" s="270">
        <f t="shared" si="9"/>
        <v>0.34706680207515778</v>
      </c>
      <c r="N47" s="271">
        <f t="shared" si="4"/>
        <v>321.73092552367126</v>
      </c>
      <c r="O47" s="271">
        <f>O44</f>
        <v>927</v>
      </c>
      <c r="P47" s="270">
        <v>1</v>
      </c>
      <c r="Q47" s="271">
        <f>P47*O47</f>
        <v>927</v>
      </c>
      <c r="R47" s="272">
        <f t="shared" si="6"/>
        <v>-605.2690744763288</v>
      </c>
      <c r="S47" s="412">
        <f t="shared" si="10"/>
        <v>605.2690744763288</v>
      </c>
      <c r="T47" s="270">
        <v>1</v>
      </c>
      <c r="U47" s="271">
        <f t="shared" si="7"/>
        <v>605.2690744763288</v>
      </c>
      <c r="V47" s="224">
        <f>U47*'[4]Wood Fuel Credit'!$B$28</f>
        <v>49.263422977068593</v>
      </c>
    </row>
    <row r="48" spans="1:22" s="7" customFormat="1">
      <c r="A48" s="267" t="s">
        <v>657</v>
      </c>
      <c r="B48" s="267" t="s">
        <v>654</v>
      </c>
      <c r="C48" s="288" t="s">
        <v>569</v>
      </c>
      <c r="D48" s="232">
        <f>D43</f>
        <v>5571.3956605722396</v>
      </c>
      <c r="E48" s="232">
        <f>E43</f>
        <v>1731.1608222343009</v>
      </c>
      <c r="F48" s="418">
        <f>F45</f>
        <v>4.3718558463460629E-2</v>
      </c>
      <c r="G48" s="232">
        <f t="shared" si="1"/>
        <v>75.683855616502854</v>
      </c>
      <c r="H48" s="232">
        <f t="shared" si="2"/>
        <v>460.29910775847969</v>
      </c>
      <c r="I48" s="263">
        <f>I45</f>
        <v>4.9889923898202376E-2</v>
      </c>
      <c r="J48" s="232">
        <f t="shared" si="3"/>
        <v>22.964287456481006</v>
      </c>
      <c r="K48" s="233">
        <f>D48-G48-J48-$F$14</f>
        <v>4610.747517499256</v>
      </c>
      <c r="L48" s="271">
        <f t="shared" ref="L48:N53" si="11">L45</f>
        <v>295</v>
      </c>
      <c r="M48" s="270">
        <f>M45</f>
        <v>6.8663520412561824E-2</v>
      </c>
      <c r="N48" s="271">
        <f>N45</f>
        <v>20.255738521705737</v>
      </c>
      <c r="O48" s="271">
        <f t="shared" ref="O48:Q53" si="12">O45</f>
        <v>295</v>
      </c>
      <c r="P48" s="270">
        <f>P45</f>
        <v>1</v>
      </c>
      <c r="Q48" s="271">
        <f>Q45</f>
        <v>295</v>
      </c>
      <c r="R48" s="272">
        <f t="shared" si="6"/>
        <v>-274.74426147829428</v>
      </c>
      <c r="S48" s="412">
        <f t="shared" si="10"/>
        <v>274.74426147829428</v>
      </c>
      <c r="T48" s="270">
        <v>1</v>
      </c>
      <c r="U48" s="271">
        <f t="shared" si="7"/>
        <v>274.74426147829428</v>
      </c>
      <c r="V48" s="224">
        <f>U48*'[4]Wood Fuel Credit'!$B$28</f>
        <v>22.361695540843087</v>
      </c>
    </row>
    <row r="49" spans="1:22" s="7" customFormat="1">
      <c r="A49" s="267" t="s">
        <v>658</v>
      </c>
      <c r="B49" s="267" t="s">
        <v>654</v>
      </c>
      <c r="C49" s="288" t="s">
        <v>572</v>
      </c>
      <c r="D49" s="232">
        <f>D48</f>
        <v>5571.3956605722396</v>
      </c>
      <c r="E49" s="232">
        <f>E48</f>
        <v>1731.1608222343009</v>
      </c>
      <c r="F49" s="418">
        <f t="shared" ref="F49:F53" si="13">F46</f>
        <v>0.28172407038384767</v>
      </c>
      <c r="G49" s="232">
        <f t="shared" si="1"/>
        <v>487.7096733288958</v>
      </c>
      <c r="H49" s="232">
        <f t="shared" si="2"/>
        <v>460.29910775847969</v>
      </c>
      <c r="I49" s="263">
        <f t="shared" ref="I49:I53" si="14">I46</f>
        <v>1.9594299604886255E-2</v>
      </c>
      <c r="J49" s="232">
        <f t="shared" si="3"/>
        <v>9.0192386252814742</v>
      </c>
      <c r="K49" s="233">
        <f t="shared" ref="K49:K50" si="15">D49-G49-J49-$F$14</f>
        <v>4212.6667486180631</v>
      </c>
      <c r="L49" s="271">
        <f t="shared" si="11"/>
        <v>550</v>
      </c>
      <c r="M49" s="270">
        <f t="shared" si="11"/>
        <v>0.29152122018629079</v>
      </c>
      <c r="N49" s="271">
        <f t="shared" si="11"/>
        <v>160.33667110245995</v>
      </c>
      <c r="O49" s="271">
        <f t="shared" si="12"/>
        <v>550</v>
      </c>
      <c r="P49" s="270">
        <f t="shared" si="12"/>
        <v>1</v>
      </c>
      <c r="Q49" s="271">
        <f t="shared" si="12"/>
        <v>550</v>
      </c>
      <c r="R49" s="272">
        <f t="shared" si="6"/>
        <v>-389.66332889754005</v>
      </c>
      <c r="S49" s="412">
        <f t="shared" si="10"/>
        <v>389.66332889754005</v>
      </c>
      <c r="T49" s="270">
        <v>1</v>
      </c>
      <c r="U49" s="271">
        <f t="shared" si="7"/>
        <v>389.66332889754005</v>
      </c>
      <c r="V49" s="224">
        <f>U49*'[4]Wood Fuel Credit'!$B$28</f>
        <v>31.715067231446408</v>
      </c>
    </row>
    <row r="50" spans="1:22" s="7" customFormat="1">
      <c r="A50" s="267" t="s">
        <v>659</v>
      </c>
      <c r="B50" s="267" t="s">
        <v>654</v>
      </c>
      <c r="C50" s="288" t="s">
        <v>575</v>
      </c>
      <c r="D50" s="232">
        <f>D49</f>
        <v>5571.3956605722396</v>
      </c>
      <c r="E50" s="232">
        <f>E49</f>
        <v>1731.1608222343009</v>
      </c>
      <c r="F50" s="418">
        <f t="shared" si="13"/>
        <v>0.34706680207515778</v>
      </c>
      <c r="G50" s="232">
        <f t="shared" si="1"/>
        <v>600.82845045065949</v>
      </c>
      <c r="H50" s="232">
        <f t="shared" si="2"/>
        <v>460.29910775847969</v>
      </c>
      <c r="I50" s="263">
        <f t="shared" si="14"/>
        <v>0</v>
      </c>
      <c r="J50" s="232">
        <f t="shared" si="3"/>
        <v>0</v>
      </c>
      <c r="K50" s="233">
        <f t="shared" si="15"/>
        <v>4108.5672101215805</v>
      </c>
      <c r="L50" s="271">
        <f t="shared" si="11"/>
        <v>927</v>
      </c>
      <c r="M50" s="270">
        <f t="shared" si="11"/>
        <v>0.34706680207515778</v>
      </c>
      <c r="N50" s="271">
        <f t="shared" si="11"/>
        <v>321.73092552367126</v>
      </c>
      <c r="O50" s="271">
        <f t="shared" si="12"/>
        <v>927</v>
      </c>
      <c r="P50" s="270">
        <f t="shared" si="12"/>
        <v>1</v>
      </c>
      <c r="Q50" s="271">
        <f t="shared" si="12"/>
        <v>927</v>
      </c>
      <c r="R50" s="272">
        <f t="shared" si="6"/>
        <v>-605.2690744763288</v>
      </c>
      <c r="S50" s="412">
        <f t="shared" si="10"/>
        <v>605.2690744763288</v>
      </c>
      <c r="T50" s="270">
        <v>1</v>
      </c>
      <c r="U50" s="271">
        <f t="shared" si="7"/>
        <v>605.2690744763288</v>
      </c>
      <c r="V50" s="224">
        <f>U50*'[4]Wood Fuel Credit'!$B$28</f>
        <v>49.263422977068593</v>
      </c>
    </row>
    <row r="51" spans="1:22" s="7" customFormat="1">
      <c r="A51" s="267" t="s">
        <v>660</v>
      </c>
      <c r="B51" s="267" t="s">
        <v>654</v>
      </c>
      <c r="C51" s="288" t="s">
        <v>570</v>
      </c>
      <c r="D51" s="232">
        <f>D44</f>
        <v>5553.6288218307618</v>
      </c>
      <c r="E51" s="232">
        <f>E44</f>
        <v>1723.2611372234092</v>
      </c>
      <c r="F51" s="418">
        <f t="shared" si="13"/>
        <v>4.3718558463460629E-2</v>
      </c>
      <c r="G51" s="232">
        <f t="shared" si="1"/>
        <v>75.338492775511256</v>
      </c>
      <c r="H51" s="232">
        <f t="shared" si="2"/>
        <v>460.29910775847969</v>
      </c>
      <c r="I51" s="263">
        <f t="shared" si="14"/>
        <v>4.9889923898202376E-2</v>
      </c>
      <c r="J51" s="232">
        <f t="shared" si="3"/>
        <v>22.964287456481006</v>
      </c>
      <c r="K51" s="233">
        <f>D51-G51-J51-$F$15</f>
        <v>4593.3260415987697</v>
      </c>
      <c r="L51" s="271">
        <f t="shared" si="11"/>
        <v>295</v>
      </c>
      <c r="M51" s="270">
        <f t="shared" si="11"/>
        <v>6.8663520412561824E-2</v>
      </c>
      <c r="N51" s="271">
        <f t="shared" si="11"/>
        <v>20.255738521705737</v>
      </c>
      <c r="O51" s="271">
        <f t="shared" si="12"/>
        <v>295</v>
      </c>
      <c r="P51" s="270">
        <f t="shared" si="12"/>
        <v>1</v>
      </c>
      <c r="Q51" s="271">
        <f t="shared" si="12"/>
        <v>295</v>
      </c>
      <c r="R51" s="272">
        <f t="shared" si="6"/>
        <v>-274.74426147829428</v>
      </c>
      <c r="S51" s="412">
        <f t="shared" si="10"/>
        <v>274.74426147829428</v>
      </c>
      <c r="T51" s="270">
        <v>1</v>
      </c>
      <c r="U51" s="271">
        <f t="shared" si="7"/>
        <v>274.74426147829428</v>
      </c>
      <c r="V51" s="224">
        <f>U51*'[4]Wood Fuel Credit'!$B$28</f>
        <v>22.361695540843087</v>
      </c>
    </row>
    <row r="52" spans="1:22" s="7" customFormat="1">
      <c r="A52" s="267" t="s">
        <v>661</v>
      </c>
      <c r="B52" s="267" t="s">
        <v>654</v>
      </c>
      <c r="C52" s="288" t="s">
        <v>573</v>
      </c>
      <c r="D52" s="232">
        <f>D51</f>
        <v>5553.6288218307618</v>
      </c>
      <c r="E52" s="232">
        <f>E51</f>
        <v>1723.2611372234092</v>
      </c>
      <c r="F52" s="418">
        <f t="shared" si="13"/>
        <v>0.28172407038384767</v>
      </c>
      <c r="G52" s="232">
        <f t="shared" si="1"/>
        <v>485.48414191287708</v>
      </c>
      <c r="H52" s="232">
        <f t="shared" si="2"/>
        <v>460.29910775847969</v>
      </c>
      <c r="I52" s="263">
        <f t="shared" si="14"/>
        <v>1.9594299604886255E-2</v>
      </c>
      <c r="J52" s="232">
        <f t="shared" si="3"/>
        <v>9.0192386252814742</v>
      </c>
      <c r="K52" s="233">
        <f t="shared" ref="K52:K53" si="16">D52-G52-J52-$F$15</f>
        <v>4197.1254412926037</v>
      </c>
      <c r="L52" s="271">
        <f t="shared" si="11"/>
        <v>550</v>
      </c>
      <c r="M52" s="270">
        <f t="shared" si="11"/>
        <v>0.29152122018629079</v>
      </c>
      <c r="N52" s="271">
        <f t="shared" si="11"/>
        <v>160.33667110245995</v>
      </c>
      <c r="O52" s="271">
        <f t="shared" si="12"/>
        <v>550</v>
      </c>
      <c r="P52" s="270">
        <f t="shared" si="12"/>
        <v>1</v>
      </c>
      <c r="Q52" s="271">
        <f t="shared" si="12"/>
        <v>550</v>
      </c>
      <c r="R52" s="272">
        <f t="shared" si="6"/>
        <v>-389.66332889754005</v>
      </c>
      <c r="S52" s="412">
        <f t="shared" si="10"/>
        <v>389.66332889754005</v>
      </c>
      <c r="T52" s="270">
        <v>1</v>
      </c>
      <c r="U52" s="271">
        <f t="shared" si="7"/>
        <v>389.66332889754005</v>
      </c>
      <c r="V52" s="224">
        <f>U52*'[4]Wood Fuel Credit'!$B$28</f>
        <v>31.715067231446408</v>
      </c>
    </row>
    <row r="53" spans="1:22" s="7" customFormat="1">
      <c r="A53" s="277" t="s">
        <v>662</v>
      </c>
      <c r="B53" s="277" t="s">
        <v>654</v>
      </c>
      <c r="C53" s="290" t="s">
        <v>576</v>
      </c>
      <c r="D53" s="235">
        <f>D52</f>
        <v>5553.6288218307618</v>
      </c>
      <c r="E53" s="235">
        <f>E52</f>
        <v>1723.2611372234092</v>
      </c>
      <c r="F53" s="419">
        <f t="shared" si="13"/>
        <v>0.34706680207515778</v>
      </c>
      <c r="G53" s="235">
        <f t="shared" si="1"/>
        <v>598.08673203652825</v>
      </c>
      <c r="H53" s="235">
        <f t="shared" si="2"/>
        <v>460.29910775847969</v>
      </c>
      <c r="I53" s="280">
        <f t="shared" si="14"/>
        <v>0</v>
      </c>
      <c r="J53" s="235">
        <f t="shared" si="3"/>
        <v>0</v>
      </c>
      <c r="K53" s="236">
        <f t="shared" si="16"/>
        <v>4093.5420897942331</v>
      </c>
      <c r="L53" s="284">
        <f t="shared" si="11"/>
        <v>927</v>
      </c>
      <c r="M53" s="282">
        <f t="shared" si="11"/>
        <v>0.34706680207515778</v>
      </c>
      <c r="N53" s="284">
        <f t="shared" si="11"/>
        <v>321.73092552367126</v>
      </c>
      <c r="O53" s="284">
        <f t="shared" si="12"/>
        <v>927</v>
      </c>
      <c r="P53" s="282">
        <f t="shared" si="12"/>
        <v>1</v>
      </c>
      <c r="Q53" s="284">
        <f t="shared" si="12"/>
        <v>927</v>
      </c>
      <c r="R53" s="287">
        <f t="shared" si="6"/>
        <v>-605.2690744763288</v>
      </c>
      <c r="S53" s="420">
        <f t="shared" si="10"/>
        <v>605.2690744763288</v>
      </c>
      <c r="T53" s="282">
        <v>1</v>
      </c>
      <c r="U53" s="284">
        <f t="shared" si="7"/>
        <v>605.2690744763288</v>
      </c>
      <c r="V53" s="227">
        <f>U53*'[4]Wood Fuel Credit'!$B$28</f>
        <v>49.263422977068593</v>
      </c>
    </row>
    <row r="54" spans="1:22" s="7" customFormat="1">
      <c r="A54" s="259" t="s">
        <v>550</v>
      </c>
      <c r="B54" s="259"/>
      <c r="C54" s="285"/>
      <c r="D54" s="229">
        <v>80.823411921055197</v>
      </c>
      <c r="E54" s="229"/>
      <c r="F54" s="260"/>
      <c r="G54" s="260"/>
      <c r="H54" s="229"/>
      <c r="I54" s="261"/>
      <c r="J54" s="260"/>
      <c r="K54" s="230">
        <v>80.823411921055197</v>
      </c>
      <c r="L54" s="262">
        <v>0</v>
      </c>
      <c r="M54" s="263">
        <v>1</v>
      </c>
      <c r="N54" s="264"/>
      <c r="O54" s="262"/>
      <c r="P54" s="265">
        <v>1</v>
      </c>
      <c r="Q54" s="262">
        <v>0</v>
      </c>
      <c r="R54" s="266">
        <v>0</v>
      </c>
      <c r="S54" s="262"/>
      <c r="T54" s="265">
        <v>0</v>
      </c>
      <c r="U54" s="262">
        <v>0</v>
      </c>
      <c r="V54" s="221">
        <v>0</v>
      </c>
    </row>
    <row r="55" spans="1:22" s="7" customFormat="1">
      <c r="A55" s="267" t="s">
        <v>551</v>
      </c>
      <c r="B55" s="268"/>
      <c r="C55" s="268"/>
      <c r="D55" s="232">
        <v>80.823411921055197</v>
      </c>
      <c r="E55" s="232"/>
      <c r="F55" s="97"/>
      <c r="G55" s="97"/>
      <c r="H55" s="232"/>
      <c r="I55" s="263"/>
      <c r="J55" s="97"/>
      <c r="K55" s="233">
        <v>80.823411921055197</v>
      </c>
      <c r="L55" s="269">
        <v>0</v>
      </c>
      <c r="M55" s="270">
        <v>1</v>
      </c>
      <c r="N55" s="271"/>
      <c r="O55" s="269"/>
      <c r="P55" s="270">
        <v>1</v>
      </c>
      <c r="Q55" s="269">
        <v>0</v>
      </c>
      <c r="R55" s="272">
        <v>0</v>
      </c>
      <c r="S55" s="269"/>
      <c r="T55" s="263">
        <v>0</v>
      </c>
      <c r="U55" s="269">
        <v>0</v>
      </c>
      <c r="V55" s="224">
        <v>0</v>
      </c>
    </row>
    <row r="56" spans="1:22" s="7" customFormat="1">
      <c r="A56" s="267" t="s">
        <v>552</v>
      </c>
      <c r="B56" s="268"/>
      <c r="C56" s="268"/>
      <c r="D56" s="232">
        <v>80.823411921055197</v>
      </c>
      <c r="E56" s="232"/>
      <c r="F56" s="97"/>
      <c r="G56" s="97"/>
      <c r="H56" s="232"/>
      <c r="I56" s="263"/>
      <c r="J56" s="97"/>
      <c r="K56" s="233">
        <v>80.823411921055197</v>
      </c>
      <c r="L56" s="269">
        <v>0</v>
      </c>
      <c r="M56" s="273">
        <v>1</v>
      </c>
      <c r="N56" s="271"/>
      <c r="O56" s="269"/>
      <c r="P56" s="270">
        <v>1</v>
      </c>
      <c r="Q56" s="269">
        <v>0</v>
      </c>
      <c r="R56" s="272">
        <v>0</v>
      </c>
      <c r="S56" s="269"/>
      <c r="T56" s="263">
        <v>0</v>
      </c>
      <c r="U56" s="269">
        <v>0</v>
      </c>
      <c r="V56" s="224">
        <v>0</v>
      </c>
    </row>
    <row r="57" spans="1:22">
      <c r="A57" s="267" t="s">
        <v>553</v>
      </c>
      <c r="B57" s="268"/>
      <c r="C57" s="268"/>
      <c r="D57" s="232">
        <v>80.823411921055197</v>
      </c>
      <c r="E57" s="232"/>
      <c r="F57" s="97"/>
      <c r="G57" s="97"/>
      <c r="H57" s="232"/>
      <c r="I57" s="263"/>
      <c r="J57" s="274"/>
      <c r="K57" s="233">
        <v>80.823411921055197</v>
      </c>
      <c r="L57" s="275">
        <v>0</v>
      </c>
      <c r="M57" s="270">
        <v>1</v>
      </c>
      <c r="N57" s="269"/>
      <c r="O57" s="275"/>
      <c r="P57" s="270">
        <v>1</v>
      </c>
      <c r="Q57" s="269">
        <v>0</v>
      </c>
      <c r="R57" s="272">
        <v>0</v>
      </c>
      <c r="S57" s="269"/>
      <c r="T57" s="263">
        <v>0</v>
      </c>
      <c r="U57" s="269">
        <v>0</v>
      </c>
      <c r="V57" s="224">
        <v>0</v>
      </c>
    </row>
    <row r="58" spans="1:22">
      <c r="A58" s="267" t="s">
        <v>554</v>
      </c>
      <c r="B58" s="268"/>
      <c r="C58" s="268"/>
      <c r="D58" s="232">
        <v>80.823411921055197</v>
      </c>
      <c r="E58" s="232"/>
      <c r="F58" s="97"/>
      <c r="G58" s="97"/>
      <c r="H58" s="232"/>
      <c r="I58" s="263"/>
      <c r="J58" s="274"/>
      <c r="K58" s="233">
        <v>80.823411921055197</v>
      </c>
      <c r="L58" s="275">
        <v>0</v>
      </c>
      <c r="M58" s="270">
        <v>1</v>
      </c>
      <c r="N58" s="269"/>
      <c r="O58" s="275"/>
      <c r="P58" s="270">
        <v>1</v>
      </c>
      <c r="Q58" s="269">
        <v>0</v>
      </c>
      <c r="R58" s="272">
        <v>0</v>
      </c>
      <c r="S58" s="269"/>
      <c r="T58" s="263">
        <v>0</v>
      </c>
      <c r="U58" s="269">
        <v>0</v>
      </c>
      <c r="V58" s="224">
        <v>0</v>
      </c>
    </row>
    <row r="59" spans="1:22">
      <c r="A59" s="267" t="s">
        <v>555</v>
      </c>
      <c r="B59" s="268"/>
      <c r="C59" s="268"/>
      <c r="D59" s="232">
        <v>80.823411921055197</v>
      </c>
      <c r="E59" s="232"/>
      <c r="F59" s="97"/>
      <c r="G59" s="97"/>
      <c r="H59" s="232"/>
      <c r="I59" s="263"/>
      <c r="J59" s="274"/>
      <c r="K59" s="233">
        <v>80.823411921055197</v>
      </c>
      <c r="L59" s="275">
        <v>0</v>
      </c>
      <c r="M59" s="270">
        <v>1</v>
      </c>
      <c r="N59" s="269"/>
      <c r="O59" s="275"/>
      <c r="P59" s="270">
        <v>1</v>
      </c>
      <c r="Q59" s="269">
        <v>0</v>
      </c>
      <c r="R59" s="272">
        <v>0</v>
      </c>
      <c r="S59" s="269"/>
      <c r="T59" s="263">
        <v>0</v>
      </c>
      <c r="U59" s="269">
        <v>0</v>
      </c>
      <c r="V59" s="224">
        <v>0</v>
      </c>
    </row>
    <row r="60" spans="1:22">
      <c r="A60" s="267" t="s">
        <v>556</v>
      </c>
      <c r="B60" s="268"/>
      <c r="C60" s="268"/>
      <c r="D60" s="232">
        <v>80.823411921055197</v>
      </c>
      <c r="E60" s="232"/>
      <c r="F60" s="97"/>
      <c r="G60" s="97"/>
      <c r="H60" s="232"/>
      <c r="I60" s="263"/>
      <c r="J60" s="97"/>
      <c r="K60" s="233">
        <v>80.823411921055197</v>
      </c>
      <c r="L60" s="276">
        <v>0</v>
      </c>
      <c r="M60" s="270">
        <v>1</v>
      </c>
      <c r="N60" s="269"/>
      <c r="O60" s="276"/>
      <c r="P60" s="270">
        <v>1</v>
      </c>
      <c r="Q60" s="269">
        <v>0</v>
      </c>
      <c r="R60" s="272">
        <v>0</v>
      </c>
      <c r="S60" s="269"/>
      <c r="T60" s="263">
        <v>0</v>
      </c>
      <c r="U60" s="269">
        <v>0</v>
      </c>
      <c r="V60" s="224">
        <v>0</v>
      </c>
    </row>
    <row r="61" spans="1:22">
      <c r="A61" s="267" t="s">
        <v>557</v>
      </c>
      <c r="B61" s="268"/>
      <c r="C61" s="268"/>
      <c r="D61" s="232">
        <v>80.823411921055197</v>
      </c>
      <c r="E61" s="232"/>
      <c r="F61" s="97"/>
      <c r="G61" s="97"/>
      <c r="H61" s="232"/>
      <c r="I61" s="263"/>
      <c r="J61" s="97"/>
      <c r="K61" s="233">
        <v>80.823411921055197</v>
      </c>
      <c r="L61" s="276">
        <v>0</v>
      </c>
      <c r="M61" s="270">
        <v>1</v>
      </c>
      <c r="N61" s="269"/>
      <c r="O61" s="276"/>
      <c r="P61" s="270">
        <v>1</v>
      </c>
      <c r="Q61" s="269">
        <v>0</v>
      </c>
      <c r="R61" s="271">
        <v>0</v>
      </c>
      <c r="S61" s="269"/>
      <c r="T61" s="263">
        <v>0</v>
      </c>
      <c r="U61" s="269">
        <v>0</v>
      </c>
      <c r="V61" s="223">
        <v>0</v>
      </c>
    </row>
    <row r="62" spans="1:22">
      <c r="A62" s="277" t="s">
        <v>558</v>
      </c>
      <c r="B62" s="278"/>
      <c r="C62" s="278"/>
      <c r="D62" s="235">
        <v>80.823411921055197</v>
      </c>
      <c r="E62" s="235"/>
      <c r="F62" s="279"/>
      <c r="G62" s="279"/>
      <c r="H62" s="235"/>
      <c r="I62" s="280"/>
      <c r="J62" s="279"/>
      <c r="K62" s="236">
        <v>80.823411921055197</v>
      </c>
      <c r="L62" s="281">
        <v>0</v>
      </c>
      <c r="M62" s="282">
        <v>1</v>
      </c>
      <c r="N62" s="283"/>
      <c r="O62" s="281"/>
      <c r="P62" s="282">
        <v>1</v>
      </c>
      <c r="Q62" s="283">
        <v>0</v>
      </c>
      <c r="R62" s="284">
        <v>0</v>
      </c>
      <c r="S62" s="283"/>
      <c r="T62" s="280">
        <v>0</v>
      </c>
      <c r="U62" s="283">
        <v>0</v>
      </c>
      <c r="V62" s="227">
        <v>0</v>
      </c>
    </row>
    <row r="63" spans="1:22">
      <c r="A63" s="259" t="s">
        <v>559</v>
      </c>
      <c r="B63" s="285"/>
      <c r="C63" s="285"/>
      <c r="D63" s="229">
        <v>5447.8150000000005</v>
      </c>
      <c r="E63" s="229"/>
      <c r="F63" s="260"/>
      <c r="G63" s="260"/>
      <c r="H63" s="229"/>
      <c r="I63" s="261"/>
      <c r="J63" s="260"/>
      <c r="K63" s="230">
        <v>5447.8150000000005</v>
      </c>
      <c r="L63" s="269"/>
      <c r="M63" s="263">
        <v>1</v>
      </c>
      <c r="N63" s="271"/>
      <c r="O63" s="271"/>
      <c r="P63" s="270">
        <v>1</v>
      </c>
      <c r="Q63" s="271">
        <v>0</v>
      </c>
      <c r="R63" s="272">
        <v>0</v>
      </c>
      <c r="S63" s="222"/>
      <c r="T63" s="263">
        <v>0</v>
      </c>
      <c r="U63" s="271">
        <v>0</v>
      </c>
      <c r="V63" s="224">
        <v>0</v>
      </c>
    </row>
    <row r="64" spans="1:22">
      <c r="A64" s="267" t="s">
        <v>560</v>
      </c>
      <c r="B64" s="268"/>
      <c r="C64" s="268"/>
      <c r="D64" s="232">
        <v>5447.8150000000005</v>
      </c>
      <c r="E64" s="232"/>
      <c r="F64" s="97"/>
      <c r="G64" s="97"/>
      <c r="H64" s="232"/>
      <c r="I64" s="263"/>
      <c r="J64" s="97"/>
      <c r="K64" s="233">
        <v>5447.8150000000005</v>
      </c>
      <c r="L64" s="269"/>
      <c r="M64" s="270">
        <v>1</v>
      </c>
      <c r="N64" s="271"/>
      <c r="O64" s="271"/>
      <c r="P64" s="270">
        <v>1</v>
      </c>
      <c r="Q64" s="271">
        <v>0</v>
      </c>
      <c r="R64" s="272">
        <v>0</v>
      </c>
      <c r="S64" s="222"/>
      <c r="T64" s="263">
        <v>0</v>
      </c>
      <c r="U64" s="271">
        <v>0</v>
      </c>
      <c r="V64" s="224">
        <v>0</v>
      </c>
    </row>
    <row r="65" spans="1:22">
      <c r="A65" s="267" t="s">
        <v>561</v>
      </c>
      <c r="B65" s="268"/>
      <c r="C65" s="268"/>
      <c r="D65" s="232">
        <v>5447.8150000000005</v>
      </c>
      <c r="E65" s="232"/>
      <c r="F65" s="97"/>
      <c r="G65" s="97"/>
      <c r="H65" s="232"/>
      <c r="I65" s="263"/>
      <c r="J65" s="97"/>
      <c r="K65" s="233">
        <v>5447.8150000000005</v>
      </c>
      <c r="L65" s="269"/>
      <c r="M65" s="273">
        <v>1</v>
      </c>
      <c r="N65" s="271"/>
      <c r="O65" s="271"/>
      <c r="P65" s="270">
        <v>1</v>
      </c>
      <c r="Q65" s="271">
        <v>0</v>
      </c>
      <c r="R65" s="272">
        <v>0</v>
      </c>
      <c r="S65" s="222"/>
      <c r="T65" s="263">
        <v>0</v>
      </c>
      <c r="U65" s="271">
        <v>0</v>
      </c>
      <c r="V65" s="224">
        <v>0</v>
      </c>
    </row>
    <row r="66" spans="1:22">
      <c r="A66" s="267" t="s">
        <v>562</v>
      </c>
      <c r="B66" s="268"/>
      <c r="C66" s="268"/>
      <c r="D66" s="232">
        <v>5447.8150000000005</v>
      </c>
      <c r="E66" s="232"/>
      <c r="F66" s="97"/>
      <c r="G66" s="97"/>
      <c r="H66" s="232"/>
      <c r="I66" s="263"/>
      <c r="J66" s="97"/>
      <c r="K66" s="233">
        <v>5447.8150000000005</v>
      </c>
      <c r="L66" s="269"/>
      <c r="M66" s="270">
        <v>1</v>
      </c>
      <c r="N66" s="271"/>
      <c r="O66" s="271"/>
      <c r="P66" s="270">
        <v>1</v>
      </c>
      <c r="Q66" s="271">
        <v>0</v>
      </c>
      <c r="R66" s="272">
        <v>0</v>
      </c>
      <c r="S66" s="222"/>
      <c r="T66" s="263">
        <v>0</v>
      </c>
      <c r="U66" s="271">
        <v>0</v>
      </c>
      <c r="V66" s="224">
        <v>0</v>
      </c>
    </row>
    <row r="67" spans="1:22">
      <c r="A67" s="267" t="s">
        <v>563</v>
      </c>
      <c r="B67" s="268"/>
      <c r="C67" s="268"/>
      <c r="D67" s="232">
        <v>5447.8150000000005</v>
      </c>
      <c r="E67" s="232"/>
      <c r="F67" s="97"/>
      <c r="G67" s="97"/>
      <c r="H67" s="232"/>
      <c r="I67" s="263"/>
      <c r="J67" s="97"/>
      <c r="K67" s="233">
        <v>5447.8150000000005</v>
      </c>
      <c r="L67" s="269"/>
      <c r="M67" s="270">
        <v>1</v>
      </c>
      <c r="N67" s="271"/>
      <c r="O67" s="271"/>
      <c r="P67" s="270">
        <v>1</v>
      </c>
      <c r="Q67" s="271">
        <v>0</v>
      </c>
      <c r="R67" s="272">
        <v>0</v>
      </c>
      <c r="S67" s="222"/>
      <c r="T67" s="263">
        <v>0</v>
      </c>
      <c r="U67" s="271">
        <v>0</v>
      </c>
      <c r="V67" s="224">
        <v>0</v>
      </c>
    </row>
    <row r="68" spans="1:22">
      <c r="A68" s="267" t="s">
        <v>564</v>
      </c>
      <c r="B68" s="268"/>
      <c r="C68" s="268"/>
      <c r="D68" s="232">
        <v>5447.8150000000005</v>
      </c>
      <c r="E68" s="232"/>
      <c r="F68" s="97"/>
      <c r="G68" s="97"/>
      <c r="H68" s="232"/>
      <c r="I68" s="263"/>
      <c r="J68" s="97"/>
      <c r="K68" s="233">
        <v>5447.8150000000005</v>
      </c>
      <c r="L68" s="269"/>
      <c r="M68" s="270">
        <v>1</v>
      </c>
      <c r="N68" s="271"/>
      <c r="O68" s="271"/>
      <c r="P68" s="270">
        <v>1</v>
      </c>
      <c r="Q68" s="271">
        <v>0</v>
      </c>
      <c r="R68" s="272">
        <v>0</v>
      </c>
      <c r="S68" s="231"/>
      <c r="T68" s="286">
        <v>0</v>
      </c>
      <c r="U68" s="271">
        <v>0</v>
      </c>
      <c r="V68" s="224">
        <v>0</v>
      </c>
    </row>
    <row r="69" spans="1:22">
      <c r="A69" s="267" t="s">
        <v>565</v>
      </c>
      <c r="B69" s="268"/>
      <c r="C69" s="268"/>
      <c r="D69" s="232">
        <v>5447.8150000000005</v>
      </c>
      <c r="E69" s="232"/>
      <c r="F69" s="97"/>
      <c r="G69" s="97"/>
      <c r="H69" s="232"/>
      <c r="I69" s="263"/>
      <c r="J69" s="97"/>
      <c r="K69" s="233">
        <v>5447.8150000000005</v>
      </c>
      <c r="L69" s="269"/>
      <c r="M69" s="270">
        <v>1</v>
      </c>
      <c r="N69" s="271"/>
      <c r="O69" s="269"/>
      <c r="P69" s="270">
        <v>1</v>
      </c>
      <c r="Q69" s="271">
        <v>0</v>
      </c>
      <c r="R69" s="272">
        <v>0</v>
      </c>
      <c r="S69" s="231"/>
      <c r="T69" s="263">
        <v>0</v>
      </c>
      <c r="U69" s="269">
        <v>0</v>
      </c>
      <c r="V69" s="224">
        <v>0</v>
      </c>
    </row>
    <row r="70" spans="1:22">
      <c r="A70" s="267" t="s">
        <v>566</v>
      </c>
      <c r="B70" s="268"/>
      <c r="C70" s="268"/>
      <c r="D70" s="232">
        <v>5447.8150000000005</v>
      </c>
      <c r="E70" s="232"/>
      <c r="F70" s="97"/>
      <c r="G70" s="97"/>
      <c r="H70" s="232"/>
      <c r="I70" s="263"/>
      <c r="J70" s="97"/>
      <c r="K70" s="233">
        <v>5447.8150000000005</v>
      </c>
      <c r="L70" s="269"/>
      <c r="M70" s="270">
        <v>1</v>
      </c>
      <c r="N70" s="271"/>
      <c r="O70" s="269"/>
      <c r="P70" s="270">
        <v>1</v>
      </c>
      <c r="Q70" s="271">
        <v>0</v>
      </c>
      <c r="R70" s="272">
        <v>0</v>
      </c>
      <c r="S70" s="222"/>
      <c r="T70" s="263">
        <v>0</v>
      </c>
      <c r="U70" s="269">
        <v>0</v>
      </c>
      <c r="V70" s="224">
        <v>0</v>
      </c>
    </row>
    <row r="71" spans="1:22">
      <c r="A71" s="277" t="s">
        <v>567</v>
      </c>
      <c r="B71" s="278"/>
      <c r="C71" s="278"/>
      <c r="D71" s="235">
        <v>5447.8150000000005</v>
      </c>
      <c r="E71" s="235"/>
      <c r="F71" s="279"/>
      <c r="G71" s="279"/>
      <c r="H71" s="235"/>
      <c r="I71" s="280"/>
      <c r="J71" s="279"/>
      <c r="K71" s="236">
        <v>5447.8150000000005</v>
      </c>
      <c r="L71" s="283"/>
      <c r="M71" s="282">
        <v>1</v>
      </c>
      <c r="N71" s="284"/>
      <c r="O71" s="283"/>
      <c r="P71" s="282">
        <v>1</v>
      </c>
      <c r="Q71" s="284">
        <v>0</v>
      </c>
      <c r="R71" s="287">
        <v>0</v>
      </c>
      <c r="S71" s="225"/>
      <c r="T71" s="280">
        <v>0</v>
      </c>
      <c r="U71" s="283">
        <v>0</v>
      </c>
      <c r="V71" s="227">
        <v>0</v>
      </c>
    </row>
    <row r="72" spans="1:22">
      <c r="A72" s="267"/>
      <c r="B72" s="288"/>
      <c r="C72" s="289"/>
      <c r="D72" s="232"/>
      <c r="E72" s="263"/>
      <c r="F72" s="232"/>
      <c r="G72" s="232"/>
      <c r="H72" s="263"/>
      <c r="I72" s="232"/>
      <c r="J72" s="233"/>
      <c r="K72" s="269"/>
      <c r="L72" s="263"/>
      <c r="M72" s="271"/>
      <c r="N72" s="271"/>
      <c r="O72" s="270"/>
      <c r="P72" s="271"/>
      <c r="Q72" s="272"/>
      <c r="R72" s="222"/>
      <c r="S72" s="270"/>
      <c r="T72" s="271"/>
      <c r="U72" s="224"/>
    </row>
    <row r="73" spans="1:22">
      <c r="A73" s="267"/>
      <c r="B73" s="288"/>
      <c r="C73" s="289"/>
      <c r="D73" s="232"/>
      <c r="E73" s="263"/>
      <c r="F73" s="232"/>
      <c r="G73" s="232"/>
      <c r="H73" s="270"/>
      <c r="I73" s="232"/>
      <c r="J73" s="233"/>
      <c r="K73" s="269"/>
      <c r="L73" s="270"/>
      <c r="M73" s="271"/>
      <c r="N73" s="271"/>
      <c r="O73" s="270"/>
      <c r="P73" s="271"/>
      <c r="Q73" s="272"/>
      <c r="R73" s="222"/>
      <c r="S73" s="270"/>
      <c r="T73" s="271"/>
      <c r="U73" s="224"/>
    </row>
    <row r="74" spans="1:22">
      <c r="A74" s="267"/>
      <c r="B74" s="288"/>
      <c r="C74" s="289"/>
      <c r="D74" s="232"/>
      <c r="E74" s="263"/>
      <c r="F74" s="232"/>
      <c r="G74" s="232"/>
      <c r="H74" s="270"/>
      <c r="I74" s="232"/>
      <c r="J74" s="233"/>
      <c r="K74" s="269"/>
      <c r="L74" s="273"/>
      <c r="M74" s="271"/>
      <c r="N74" s="271"/>
      <c r="O74" s="270"/>
      <c r="P74" s="271"/>
      <c r="Q74" s="272"/>
      <c r="R74" s="222"/>
      <c r="S74" s="270"/>
      <c r="T74" s="271"/>
      <c r="U74" s="224"/>
    </row>
    <row r="75" spans="1:22">
      <c r="A75" s="267"/>
      <c r="B75" s="288"/>
      <c r="C75" s="289"/>
      <c r="D75" s="232"/>
      <c r="E75" s="263"/>
      <c r="F75" s="232"/>
      <c r="G75" s="232"/>
      <c r="H75" s="263"/>
      <c r="I75" s="232"/>
      <c r="J75" s="233"/>
      <c r="K75" s="269"/>
      <c r="L75" s="270"/>
      <c r="M75" s="271"/>
      <c r="N75" s="271"/>
      <c r="O75" s="270"/>
      <c r="P75" s="271"/>
      <c r="Q75" s="272"/>
      <c r="R75" s="222"/>
      <c r="S75" s="270"/>
      <c r="T75" s="271"/>
      <c r="U75" s="224"/>
    </row>
    <row r="76" spans="1:22">
      <c r="A76" s="267"/>
      <c r="B76" s="288"/>
      <c r="C76" s="289"/>
      <c r="D76" s="232"/>
      <c r="E76" s="263"/>
      <c r="F76" s="232"/>
      <c r="G76" s="232"/>
      <c r="H76" s="270"/>
      <c r="I76" s="232"/>
      <c r="J76" s="233"/>
      <c r="K76" s="269"/>
      <c r="L76" s="270"/>
      <c r="M76" s="271"/>
      <c r="N76" s="271"/>
      <c r="O76" s="270"/>
      <c r="P76" s="271"/>
      <c r="Q76" s="272"/>
      <c r="R76" s="222"/>
      <c r="S76" s="270"/>
      <c r="T76" s="271"/>
      <c r="U76" s="224"/>
    </row>
    <row r="77" spans="1:22">
      <c r="A77" s="267"/>
      <c r="B77" s="288"/>
      <c r="C77" s="289"/>
      <c r="D77" s="232"/>
      <c r="E77" s="263"/>
      <c r="F77" s="232"/>
      <c r="G77" s="232"/>
      <c r="H77" s="270"/>
      <c r="I77" s="232"/>
      <c r="J77" s="233"/>
      <c r="K77" s="269"/>
      <c r="L77" s="270"/>
      <c r="M77" s="271"/>
      <c r="N77" s="271"/>
      <c r="O77" s="270"/>
      <c r="P77" s="271"/>
      <c r="Q77" s="272"/>
      <c r="R77" s="231"/>
      <c r="S77" s="273"/>
      <c r="T77" s="271"/>
      <c r="U77" s="224"/>
    </row>
    <row r="78" spans="1:22">
      <c r="A78" s="267"/>
      <c r="B78" s="288"/>
      <c r="C78" s="289"/>
      <c r="D78" s="232"/>
      <c r="E78" s="263"/>
      <c r="F78" s="232"/>
      <c r="G78" s="232"/>
      <c r="H78" s="263"/>
      <c r="I78" s="232"/>
      <c r="J78" s="233"/>
      <c r="K78" s="269"/>
      <c r="L78" s="270"/>
      <c r="M78" s="271"/>
      <c r="N78" s="269"/>
      <c r="O78" s="270"/>
      <c r="P78" s="271"/>
      <c r="Q78" s="272"/>
      <c r="R78" s="231"/>
      <c r="S78" s="270"/>
      <c r="T78" s="269"/>
      <c r="U78" s="224"/>
    </row>
    <row r="79" spans="1:22">
      <c r="A79" s="267"/>
      <c r="B79" s="288"/>
      <c r="C79" s="289"/>
      <c r="D79" s="232"/>
      <c r="E79" s="263"/>
      <c r="F79" s="232"/>
      <c r="G79" s="232"/>
      <c r="H79" s="270"/>
      <c r="I79" s="232"/>
      <c r="J79" s="233"/>
      <c r="K79" s="269"/>
      <c r="L79" s="270"/>
      <c r="M79" s="271"/>
      <c r="N79" s="269"/>
      <c r="O79" s="270"/>
      <c r="P79" s="271"/>
      <c r="Q79" s="272"/>
      <c r="R79" s="222"/>
      <c r="S79" s="270"/>
      <c r="T79" s="269"/>
      <c r="U79" s="224"/>
    </row>
    <row r="80" spans="1:22">
      <c r="A80" s="277"/>
      <c r="B80" s="290"/>
      <c r="C80" s="291"/>
      <c r="D80" s="235"/>
      <c r="E80" s="280"/>
      <c r="F80" s="235"/>
      <c r="G80" s="235"/>
      <c r="H80" s="282"/>
      <c r="I80" s="235"/>
      <c r="J80" s="236"/>
      <c r="K80" s="283"/>
      <c r="L80" s="282"/>
      <c r="M80" s="284"/>
      <c r="N80" s="283"/>
      <c r="O80" s="282"/>
      <c r="P80" s="284"/>
      <c r="Q80" s="287"/>
      <c r="R80" s="225"/>
      <c r="S80" s="282"/>
      <c r="T80" s="283"/>
      <c r="U80" s="227"/>
    </row>
    <row r="81" spans="12:21" s="7" customFormat="1">
      <c r="Q81" s="49"/>
    </row>
    <row r="82" spans="12:21" s="7" customFormat="1"/>
    <row r="83" spans="12:21" s="7" customFormat="1"/>
    <row r="84" spans="12:21" s="7" customFormat="1"/>
    <row r="85" spans="12:21" s="7" customFormat="1"/>
    <row r="86" spans="12:21" s="7" customFormat="1"/>
    <row r="87" spans="12:21" s="7" customFormat="1" ht="13.5" thickBot="1">
      <c r="L87" s="292" t="s">
        <v>577</v>
      </c>
      <c r="M87" s="292" t="s">
        <v>663</v>
      </c>
      <c r="N87" s="292"/>
      <c r="O87" s="292"/>
      <c r="P87" s="292"/>
      <c r="R87" s="293"/>
      <c r="S87" s="294"/>
      <c r="T87" s="295"/>
      <c r="U87" s="295"/>
    </row>
    <row r="88" spans="12:21" s="7" customFormat="1" ht="15">
      <c r="L88" s="449" t="s">
        <v>578</v>
      </c>
      <c r="M88" s="449" t="s">
        <v>579</v>
      </c>
      <c r="N88" s="452" t="s">
        <v>580</v>
      </c>
      <c r="O88" s="453"/>
      <c r="P88" s="454"/>
      <c r="R88" s="296"/>
      <c r="S88" s="295"/>
      <c r="T88" s="295"/>
      <c r="U88" s="295"/>
    </row>
    <row r="89" spans="12:21" s="7" customFormat="1" ht="15.75" thickBot="1">
      <c r="L89" s="450"/>
      <c r="M89" s="450"/>
      <c r="N89" s="297" t="s">
        <v>500</v>
      </c>
      <c r="O89" s="297" t="s">
        <v>581</v>
      </c>
      <c r="P89" s="297" t="s">
        <v>582</v>
      </c>
      <c r="R89" s="295"/>
      <c r="S89" s="295"/>
      <c r="T89" s="295"/>
      <c r="U89" s="295"/>
    </row>
    <row r="90" spans="12:21" s="7" customFormat="1" ht="15.75" thickBot="1">
      <c r="L90" s="451"/>
      <c r="M90" s="451"/>
      <c r="N90" s="298"/>
      <c r="O90" s="299"/>
      <c r="P90" s="300"/>
      <c r="R90" s="295"/>
      <c r="S90" s="295"/>
      <c r="T90" s="295"/>
      <c r="U90" s="295"/>
    </row>
    <row r="91" spans="12:21" s="7" customFormat="1" ht="15">
      <c r="L91" s="445">
        <v>1</v>
      </c>
      <c r="M91" s="301" t="s">
        <v>583</v>
      </c>
      <c r="N91" s="302"/>
      <c r="O91" s="303"/>
      <c r="P91" s="304"/>
      <c r="R91" s="444"/>
      <c r="S91" s="305"/>
      <c r="T91" s="305"/>
      <c r="U91" s="306"/>
    </row>
    <row r="92" spans="12:21" s="7" customFormat="1" ht="15">
      <c r="L92" s="446"/>
      <c r="M92" s="307" t="s">
        <v>584</v>
      </c>
      <c r="N92" s="308">
        <f>Sheet1!I10</f>
        <v>0.13790551000575735</v>
      </c>
      <c r="O92" s="309">
        <f>Sheet1!I23</f>
        <v>0.1221304150685625</v>
      </c>
      <c r="P92" s="310">
        <f>1-N92-O92</f>
        <v>0.73996407492568017</v>
      </c>
      <c r="R92" s="444"/>
      <c r="S92" s="306"/>
      <c r="T92" s="306"/>
      <c r="U92" s="306"/>
    </row>
    <row r="93" spans="12:21" s="7" customFormat="1" ht="15.75" thickBot="1">
      <c r="L93" s="447"/>
      <c r="M93" s="311" t="s">
        <v>499</v>
      </c>
      <c r="N93" s="312">
        <v>1</v>
      </c>
      <c r="O93" s="313">
        <v>0</v>
      </c>
      <c r="P93" s="314">
        <v>0</v>
      </c>
      <c r="R93" s="389"/>
      <c r="S93" s="306"/>
      <c r="T93" s="306"/>
      <c r="U93" s="306"/>
    </row>
    <row r="94" spans="12:21" s="7" customFormat="1" ht="15">
      <c r="L94" s="445">
        <v>2</v>
      </c>
      <c r="M94" s="301" t="s">
        <v>583</v>
      </c>
      <c r="N94" s="315"/>
      <c r="O94" s="303"/>
      <c r="P94" s="304"/>
      <c r="R94" s="389"/>
      <c r="S94" s="306"/>
      <c r="T94" s="306"/>
      <c r="U94" s="306"/>
    </row>
    <row r="95" spans="12:21" s="7" customFormat="1" ht="15">
      <c r="L95" s="446"/>
      <c r="M95" s="307" t="s">
        <v>584</v>
      </c>
      <c r="N95" s="308">
        <f>Sheet1!J10</f>
        <v>6.7517497083965664E-2</v>
      </c>
      <c r="O95" s="309">
        <f>Sheet1!J23</f>
        <v>9.3575231911782158E-2</v>
      </c>
      <c r="P95" s="310">
        <f>1-N95-O95</f>
        <v>0.83890727100425211</v>
      </c>
      <c r="R95" s="389"/>
      <c r="S95" s="306"/>
      <c r="T95" s="306"/>
      <c r="U95" s="306"/>
    </row>
    <row r="96" spans="12:21" s="7" customFormat="1" ht="15.75" thickBot="1">
      <c r="L96" s="447"/>
      <c r="M96" s="316" t="s">
        <v>499</v>
      </c>
      <c r="N96" s="317">
        <v>1</v>
      </c>
      <c r="O96" s="318">
        <v>0</v>
      </c>
      <c r="P96" s="319">
        <v>0</v>
      </c>
      <c r="R96" s="389"/>
      <c r="S96" s="306"/>
      <c r="T96" s="306"/>
      <c r="U96" s="306"/>
    </row>
    <row r="97" spans="12:21" s="7" customFormat="1" ht="15.75" thickBot="1">
      <c r="L97" s="445">
        <v>3</v>
      </c>
      <c r="M97" s="320" t="s">
        <v>583</v>
      </c>
      <c r="N97" s="321"/>
      <c r="O97" s="322"/>
      <c r="P97" s="323"/>
      <c r="R97" s="324"/>
      <c r="S97" s="325"/>
      <c r="T97" s="325"/>
      <c r="U97" s="325"/>
    </row>
    <row r="98" spans="12:21" s="7" customFormat="1" ht="15.75" thickTop="1">
      <c r="L98" s="446"/>
      <c r="M98" s="307" t="s">
        <v>584</v>
      </c>
      <c r="N98" s="308">
        <f>Sheet1!K10</f>
        <v>4.0851822066809707E-2</v>
      </c>
      <c r="O98" s="309">
        <f>Sheet1!K23</f>
        <v>7.5690299139109407E-2</v>
      </c>
      <c r="P98" s="310">
        <f>1-N98-O98</f>
        <v>0.88345787879408089</v>
      </c>
      <c r="R98" s="326"/>
      <c r="S98" s="327"/>
      <c r="T98" s="327"/>
      <c r="U98" s="327"/>
    </row>
    <row r="99" spans="12:21" s="7" customFormat="1" ht="15.75" thickBot="1">
      <c r="L99" s="447"/>
      <c r="M99" s="311" t="s">
        <v>499</v>
      </c>
      <c r="N99" s="312">
        <v>1</v>
      </c>
      <c r="O99" s="313">
        <v>0</v>
      </c>
      <c r="P99" s="314">
        <v>0</v>
      </c>
    </row>
    <row r="100" spans="12:21" s="7" customFormat="1"/>
    <row r="101" spans="12:21" s="7" customFormat="1" ht="13.5" thickBot="1">
      <c r="L101" s="292" t="s">
        <v>585</v>
      </c>
      <c r="M101" s="292"/>
      <c r="N101" s="292"/>
      <c r="O101" s="292"/>
      <c r="P101" s="292"/>
      <c r="R101" s="295"/>
      <c r="S101" s="295"/>
      <c r="T101" s="295"/>
      <c r="U101" s="295"/>
    </row>
    <row r="102" spans="12:21" s="7" customFormat="1" ht="15">
      <c r="L102" s="449" t="s">
        <v>578</v>
      </c>
      <c r="M102" s="449" t="s">
        <v>579</v>
      </c>
      <c r="N102" s="452" t="s">
        <v>580</v>
      </c>
      <c r="O102" s="453"/>
      <c r="P102" s="454"/>
      <c r="R102" s="328"/>
      <c r="S102" s="295"/>
      <c r="T102" s="295"/>
      <c r="U102" s="295"/>
    </row>
    <row r="103" spans="12:21" s="7" customFormat="1" ht="15.75" thickBot="1">
      <c r="L103" s="450"/>
      <c r="M103" s="450"/>
      <c r="N103" s="297" t="s">
        <v>500</v>
      </c>
      <c r="O103" s="297" t="s">
        <v>581</v>
      </c>
      <c r="P103" s="297" t="s">
        <v>582</v>
      </c>
      <c r="R103" s="329"/>
      <c r="S103" s="305"/>
      <c r="T103" s="305"/>
      <c r="U103" s="306"/>
    </row>
    <row r="104" spans="12:21" s="7" customFormat="1" ht="15.75" thickBot="1">
      <c r="L104" s="451"/>
      <c r="M104" s="451"/>
      <c r="N104" s="298"/>
      <c r="O104" s="299"/>
      <c r="P104" s="300"/>
      <c r="R104" s="330"/>
      <c r="S104" s="306"/>
      <c r="T104" s="306"/>
      <c r="U104" s="306"/>
    </row>
    <row r="105" spans="12:21" s="7" customFormat="1" ht="15">
      <c r="L105" s="448">
        <v>1</v>
      </c>
      <c r="M105" s="301" t="s">
        <v>583</v>
      </c>
      <c r="N105" s="302"/>
      <c r="O105" s="303"/>
      <c r="P105" s="304"/>
      <c r="R105" s="331"/>
      <c r="S105" s="331"/>
      <c r="T105" s="331"/>
      <c r="U105" s="331"/>
    </row>
    <row r="106" spans="12:21" s="7" customFormat="1" ht="15">
      <c r="L106" s="448"/>
      <c r="M106" s="307" t="s">
        <v>584</v>
      </c>
      <c r="N106" s="308">
        <f>IF(AVERAGE(N92,N92*1.04^20)&gt;1,1,AVERAGE(N92,N92*1.04^20))</f>
        <v>0.22003673226559967</v>
      </c>
      <c r="O106" s="308">
        <f>IF(IF(AVERAGE(O92,O92*1.04^20)&gt;1,1,AVERAGE(O92,O92*1.04^20))+N106&gt;1,1-N106,IF(AVERAGE(O92,O92*1.04^20)&gt;1,1,AVERAGE(O92,O92*1.04^20)))</f>
        <v>0.19486659699678371</v>
      </c>
      <c r="P106" s="310">
        <f>1-N106-O106</f>
        <v>0.58509667073761662</v>
      </c>
      <c r="R106" s="331"/>
      <c r="S106" s="331"/>
      <c r="T106" s="331"/>
      <c r="U106" s="331"/>
    </row>
    <row r="107" spans="12:21" s="7" customFormat="1" ht="15.75" thickBot="1">
      <c r="L107" s="455"/>
      <c r="M107" s="311" t="s">
        <v>499</v>
      </c>
      <c r="N107" s="312">
        <v>1</v>
      </c>
      <c r="O107" s="313">
        <v>0</v>
      </c>
      <c r="P107" s="314">
        <v>0</v>
      </c>
      <c r="R107" s="332"/>
      <c r="S107" s="332"/>
      <c r="T107" s="332"/>
      <c r="U107" s="332"/>
    </row>
    <row r="108" spans="12:21" s="7" customFormat="1" ht="15">
      <c r="L108" s="448">
        <v>2</v>
      </c>
      <c r="M108" s="301" t="s">
        <v>583</v>
      </c>
      <c r="N108" s="315"/>
      <c r="O108" s="303"/>
      <c r="P108" s="304"/>
      <c r="R108" s="326"/>
      <c r="S108" s="333"/>
      <c r="T108" s="333"/>
      <c r="U108" s="333"/>
    </row>
    <row r="109" spans="12:21" s="7" customFormat="1" ht="15">
      <c r="L109" s="448"/>
      <c r="M109" s="307" t="s">
        <v>584</v>
      </c>
      <c r="N109" s="308">
        <f>IF(AVERAGE(N95,N95*1.04^20)&gt;1,1,AVERAGE(N95,N95*1.04^20))</f>
        <v>0.10772832375216718</v>
      </c>
      <c r="O109" s="308">
        <f>IF(IF(AVERAGE(O95,O95*1.04^20)&gt;1,1,AVERAGE(O95,O95*1.04^20))+N109&gt;1,1-N109,IF(AVERAGE(O95,O95*1.04^20)&gt;1,1,AVERAGE(O95,O95*1.04^20)))</f>
        <v>0.14930504408420381</v>
      </c>
      <c r="P109" s="310">
        <f>1-N109-O109</f>
        <v>0.74296663216362901</v>
      </c>
    </row>
    <row r="110" spans="12:21" s="7" customFormat="1" ht="15.75" thickBot="1">
      <c r="L110" s="448"/>
      <c r="M110" s="316" t="s">
        <v>499</v>
      </c>
      <c r="N110" s="317">
        <v>1</v>
      </c>
      <c r="O110" s="318">
        <v>0</v>
      </c>
      <c r="P110" s="319">
        <v>0</v>
      </c>
      <c r="R110" s="295"/>
      <c r="S110" s="295"/>
      <c r="T110" s="295"/>
      <c r="U110" s="295"/>
    </row>
    <row r="111" spans="12:21" s="7" customFormat="1" ht="15">
      <c r="L111" s="456">
        <v>3</v>
      </c>
      <c r="M111" s="320" t="s">
        <v>583</v>
      </c>
      <c r="N111" s="321"/>
      <c r="O111" s="322"/>
      <c r="P111" s="323"/>
      <c r="R111" s="328"/>
      <c r="S111" s="295"/>
      <c r="T111" s="295"/>
      <c r="U111" s="295"/>
    </row>
    <row r="112" spans="12:21" s="7" customFormat="1" ht="15">
      <c r="L112" s="448"/>
      <c r="M112" s="307" t="s">
        <v>584</v>
      </c>
      <c r="N112" s="308">
        <f>IF(AVERAGE(N98,N98*1.04^20)&gt;1,1,AVERAGE(N98,N98*1.04^20))</f>
        <v>6.5181597416239939E-2</v>
      </c>
      <c r="O112" s="308">
        <f>IF(IF(AVERAGE(O98,O98*1.04^20)&gt;1,1,AVERAGE(O98,O98*1.04^20))+N112&gt;1,1-N112,IF(AVERAGE(O98,O98*1.04^20)&gt;1,1,AVERAGE(O98,O98*1.04^20)))</f>
        <v>0.12076853264296733</v>
      </c>
      <c r="P112" s="310">
        <f>1-N112-O112</f>
        <v>0.81404986994079276</v>
      </c>
      <c r="R112" s="329"/>
      <c r="S112" s="305"/>
      <c r="T112" s="305"/>
      <c r="U112" s="306"/>
    </row>
    <row r="113" spans="12:21" s="7" customFormat="1" ht="15.75" thickBot="1">
      <c r="L113" s="455"/>
      <c r="M113" s="311" t="s">
        <v>499</v>
      </c>
      <c r="N113" s="312">
        <v>1</v>
      </c>
      <c r="O113" s="313">
        <v>0</v>
      </c>
      <c r="P113" s="314">
        <v>0</v>
      </c>
      <c r="R113" s="330"/>
      <c r="S113" s="306"/>
      <c r="T113" s="306"/>
      <c r="U113" s="306"/>
    </row>
    <row r="114" spans="12:21" s="7" customFormat="1">
      <c r="R114" s="331"/>
      <c r="S114" s="331"/>
      <c r="T114" s="331"/>
      <c r="U114" s="331"/>
    </row>
    <row r="115" spans="12:21" s="7" customFormat="1" ht="13.5" thickBot="1">
      <c r="L115" s="196" t="s">
        <v>586</v>
      </c>
      <c r="R115" s="331"/>
      <c r="S115" s="331"/>
      <c r="T115" s="331"/>
      <c r="U115" s="331"/>
    </row>
    <row r="116" spans="12:21" s="7" customFormat="1" ht="15.75" thickBot="1">
      <c r="L116" s="449" t="s">
        <v>578</v>
      </c>
      <c r="M116" s="449" t="s">
        <v>579</v>
      </c>
      <c r="N116" s="457" t="s">
        <v>580</v>
      </c>
      <c r="O116" s="453"/>
      <c r="P116" s="454"/>
      <c r="R116" s="332"/>
      <c r="S116" s="332"/>
      <c r="T116" s="332"/>
      <c r="U116" s="332"/>
    </row>
    <row r="117" spans="12:21" s="7" customFormat="1" ht="16.5" thickTop="1" thickBot="1">
      <c r="L117" s="450"/>
      <c r="M117" s="450"/>
      <c r="N117" s="334"/>
      <c r="O117" s="299"/>
      <c r="P117" s="300"/>
      <c r="R117" s="326"/>
      <c r="S117" s="333"/>
      <c r="T117" s="333"/>
      <c r="U117" s="333"/>
    </row>
    <row r="118" spans="12:21" s="7" customFormat="1" ht="15.75" thickBot="1">
      <c r="L118" s="451">
        <v>0</v>
      </c>
      <c r="M118" s="451">
        <v>0</v>
      </c>
      <c r="N118" s="298" t="s">
        <v>500</v>
      </c>
      <c r="O118" s="299" t="s">
        <v>581</v>
      </c>
      <c r="P118" s="300" t="s">
        <v>582</v>
      </c>
    </row>
    <row r="119" spans="12:21" s="7" customFormat="1" ht="15">
      <c r="L119" s="448">
        <v>1</v>
      </c>
      <c r="M119" s="301" t="s">
        <v>583</v>
      </c>
      <c r="N119" s="302"/>
      <c r="O119" s="303"/>
      <c r="P119" s="304"/>
    </row>
    <row r="120" spans="12:21" s="7" customFormat="1" ht="15">
      <c r="L120" s="448"/>
      <c r="M120" s="307" t="s">
        <v>584</v>
      </c>
      <c r="N120" s="308">
        <v>3.7689528361840571E-2</v>
      </c>
      <c r="O120" s="309">
        <v>4.3796846784775925E-2</v>
      </c>
      <c r="P120" s="310">
        <v>-8.1486375146616497E-2</v>
      </c>
    </row>
    <row r="121" spans="12:21" s="7" customFormat="1" ht="15.75" thickBot="1">
      <c r="L121" s="455"/>
      <c r="M121" s="311" t="s">
        <v>499</v>
      </c>
      <c r="N121" s="312">
        <v>0</v>
      </c>
      <c r="O121" s="313">
        <v>0</v>
      </c>
      <c r="P121" s="314">
        <v>0</v>
      </c>
    </row>
    <row r="122" spans="12:21" s="7" customFormat="1" ht="15">
      <c r="L122" s="448">
        <v>2</v>
      </c>
      <c r="M122" s="301" t="s">
        <v>583</v>
      </c>
      <c r="N122" s="315"/>
      <c r="O122" s="303"/>
      <c r="P122" s="304"/>
    </row>
    <row r="123" spans="12:21" s="7" customFormat="1" ht="15">
      <c r="L123" s="448"/>
      <c r="M123" s="307" t="s">
        <v>584</v>
      </c>
      <c r="N123" s="308">
        <v>0.26270276628322331</v>
      </c>
      <c r="O123" s="309">
        <v>1.7760758475210081E-2</v>
      </c>
      <c r="P123" s="310">
        <v>-0.28046352475843328</v>
      </c>
    </row>
    <row r="124" spans="12:21" s="7" customFormat="1" ht="15.75" thickBot="1">
      <c r="L124" s="448"/>
      <c r="M124" s="316" t="s">
        <v>499</v>
      </c>
      <c r="N124" s="317">
        <v>0</v>
      </c>
      <c r="O124" s="318">
        <v>0</v>
      </c>
      <c r="P124" s="319">
        <v>0</v>
      </c>
    </row>
    <row r="125" spans="12:21" s="7" customFormat="1" ht="15">
      <c r="L125" s="456">
        <v>3</v>
      </c>
      <c r="M125" s="320" t="s">
        <v>583</v>
      </c>
      <c r="N125" s="321"/>
      <c r="O125" s="322"/>
      <c r="P125" s="323"/>
    </row>
    <row r="126" spans="12:21" s="7" customFormat="1" ht="15">
      <c r="L126" s="448"/>
      <c r="M126" s="307" t="s">
        <v>584</v>
      </c>
      <c r="N126" s="308">
        <v>0.33288849083148675</v>
      </c>
      <c r="O126" s="309">
        <v>0</v>
      </c>
      <c r="P126" s="310">
        <v>-0.33288849083148669</v>
      </c>
    </row>
    <row r="127" spans="12:21" s="7" customFormat="1" ht="15.75" thickBot="1">
      <c r="L127" s="455"/>
      <c r="M127" s="311" t="s">
        <v>499</v>
      </c>
      <c r="N127" s="312">
        <v>0</v>
      </c>
      <c r="O127" s="313">
        <v>0</v>
      </c>
      <c r="P127" s="314">
        <v>0</v>
      </c>
    </row>
    <row r="128" spans="12:21" s="7" customFormat="1"/>
    <row r="129" spans="1:25" s="7" customFormat="1"/>
    <row r="130" spans="1:25" s="7" customFormat="1"/>
    <row r="131" spans="1:25" s="7" customFormat="1"/>
    <row r="132" spans="1:25" s="7" customFormat="1"/>
    <row r="133" spans="1:25" s="7" customFormat="1"/>
    <row r="134" spans="1:25" s="7" customFormat="1" ht="13.5" thickBot="1">
      <c r="A134" s="335" t="s">
        <v>587</v>
      </c>
      <c r="B134" s="336"/>
      <c r="C134" s="336"/>
      <c r="D134" s="336"/>
      <c r="E134" s="336"/>
      <c r="F134" s="336"/>
      <c r="G134" s="336"/>
      <c r="H134" s="336"/>
      <c r="I134" s="336"/>
      <c r="J134" s="336"/>
      <c r="K134" s="336"/>
      <c r="L134" s="336"/>
      <c r="M134" s="336"/>
      <c r="N134" s="336"/>
      <c r="O134" s="336"/>
      <c r="P134" s="336"/>
      <c r="Q134" s="336"/>
      <c r="R134" s="336"/>
      <c r="S134" s="336"/>
      <c r="T134" s="336"/>
      <c r="U134" s="336"/>
      <c r="V134" s="336"/>
      <c r="W134" s="336"/>
      <c r="X134" s="336"/>
      <c r="Y134" s="336"/>
    </row>
    <row r="135" spans="1:25" s="7" customFormat="1">
      <c r="A135" s="337" t="s">
        <v>588</v>
      </c>
      <c r="B135" s="338"/>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9"/>
    </row>
    <row r="136" spans="1:25" s="7" customFormat="1">
      <c r="A136" s="340"/>
      <c r="B136" s="341"/>
      <c r="C136" s="341"/>
      <c r="D136" s="341"/>
      <c r="E136" s="341"/>
      <c r="F136" s="341"/>
      <c r="G136" s="341"/>
      <c r="H136" s="341"/>
      <c r="I136" s="341"/>
      <c r="J136" s="341"/>
      <c r="K136" s="341"/>
      <c r="L136" s="341"/>
      <c r="M136" s="341"/>
      <c r="N136" s="341"/>
      <c r="O136" s="341"/>
      <c r="P136" s="341"/>
      <c r="Q136" s="341"/>
      <c r="R136" s="342"/>
      <c r="S136" s="342"/>
      <c r="T136" s="343" t="s">
        <v>589</v>
      </c>
      <c r="U136" s="343" t="s">
        <v>590</v>
      </c>
      <c r="V136" s="341"/>
      <c r="W136" s="341" t="s">
        <v>517</v>
      </c>
      <c r="X136" s="341"/>
      <c r="Y136" s="344"/>
    </row>
    <row r="137" spans="1:25" s="7" customFormat="1">
      <c r="A137" s="340" t="s">
        <v>591</v>
      </c>
      <c r="B137" s="341" t="s">
        <v>592</v>
      </c>
      <c r="C137" s="341" t="s">
        <v>593</v>
      </c>
      <c r="D137" s="341" t="s">
        <v>594</v>
      </c>
      <c r="E137" s="341" t="s">
        <v>595</v>
      </c>
      <c r="F137" s="341" t="s">
        <v>596</v>
      </c>
      <c r="G137" s="341"/>
      <c r="H137" s="341"/>
      <c r="I137" s="341"/>
      <c r="J137" s="341"/>
      <c r="K137" s="341"/>
      <c r="L137" s="341"/>
      <c r="M137" s="341"/>
      <c r="N137" s="341"/>
      <c r="O137" s="341"/>
      <c r="P137" s="341"/>
      <c r="Q137" s="345" t="s">
        <v>597</v>
      </c>
      <c r="R137" s="343" t="s">
        <v>517</v>
      </c>
      <c r="S137" s="343" t="s">
        <v>598</v>
      </c>
      <c r="T137" s="343" t="s">
        <v>599</v>
      </c>
      <c r="U137" s="343" t="s">
        <v>600</v>
      </c>
      <c r="V137" s="341"/>
      <c r="W137" s="341">
        <v>3</v>
      </c>
      <c r="X137" s="341">
        <v>4</v>
      </c>
      <c r="Y137" s="344"/>
    </row>
    <row r="138" spans="1:25" s="7" customFormat="1">
      <c r="A138" s="346">
        <v>41743</v>
      </c>
      <c r="B138" s="341" t="s">
        <v>601</v>
      </c>
      <c r="C138" s="341">
        <v>4</v>
      </c>
      <c r="D138" s="347">
        <v>21741</v>
      </c>
      <c r="E138" s="341" t="s">
        <v>602</v>
      </c>
      <c r="F138" s="341" t="s">
        <v>602</v>
      </c>
      <c r="G138" s="341"/>
      <c r="H138" s="341"/>
      <c r="I138" s="341"/>
      <c r="J138" s="341"/>
      <c r="K138" s="341"/>
      <c r="L138" s="341"/>
      <c r="M138" s="341"/>
      <c r="N138" s="341"/>
      <c r="O138" s="341"/>
      <c r="P138" s="341"/>
      <c r="Q138" s="348">
        <v>21741</v>
      </c>
      <c r="R138" s="349">
        <v>4</v>
      </c>
      <c r="S138" s="350">
        <v>5435.25</v>
      </c>
      <c r="T138" s="342" t="b">
        <v>1</v>
      </c>
      <c r="U138" s="342" t="b">
        <v>1</v>
      </c>
      <c r="V138" s="341"/>
      <c r="W138" s="348" t="s">
        <v>603</v>
      </c>
      <c r="X138" s="351">
        <v>5435.25</v>
      </c>
      <c r="Y138" s="344"/>
    </row>
    <row r="139" spans="1:25" s="7" customFormat="1">
      <c r="A139" s="346">
        <v>41621</v>
      </c>
      <c r="B139" s="341" t="s">
        <v>601</v>
      </c>
      <c r="C139" s="341" t="s">
        <v>604</v>
      </c>
      <c r="D139" s="347">
        <v>54938</v>
      </c>
      <c r="E139" s="341" t="s">
        <v>602</v>
      </c>
      <c r="F139" s="341" t="s">
        <v>602</v>
      </c>
      <c r="G139" s="341"/>
      <c r="H139" s="341"/>
      <c r="I139" s="341"/>
      <c r="J139" s="341"/>
      <c r="K139" s="341"/>
      <c r="L139" s="341"/>
      <c r="M139" s="341"/>
      <c r="N139" s="341"/>
      <c r="O139" s="341"/>
      <c r="P139" s="341"/>
      <c r="Q139" s="352">
        <v>54938</v>
      </c>
      <c r="R139" s="353">
        <v>6</v>
      </c>
      <c r="S139" s="350">
        <v>9156.3333333333339</v>
      </c>
      <c r="T139" s="342" t="b">
        <v>1</v>
      </c>
      <c r="U139" s="342" t="b">
        <v>1</v>
      </c>
      <c r="V139" s="341"/>
      <c r="W139" s="352" t="s">
        <v>603</v>
      </c>
      <c r="X139" s="354" t="s">
        <v>603</v>
      </c>
      <c r="Y139" s="344"/>
    </row>
    <row r="140" spans="1:25" s="7" customFormat="1">
      <c r="A140" s="346">
        <v>41773</v>
      </c>
      <c r="B140" s="341" t="s">
        <v>601</v>
      </c>
      <c r="C140" s="341">
        <v>4</v>
      </c>
      <c r="D140" s="347">
        <v>22417</v>
      </c>
      <c r="E140" s="341" t="s">
        <v>602</v>
      </c>
      <c r="F140" s="341" t="s">
        <v>602</v>
      </c>
      <c r="G140" s="341"/>
      <c r="H140" s="341"/>
      <c r="I140" s="341"/>
      <c r="J140" s="341"/>
      <c r="K140" s="341"/>
      <c r="L140" s="341"/>
      <c r="M140" s="341"/>
      <c r="N140" s="341"/>
      <c r="O140" s="341"/>
      <c r="P140" s="341"/>
      <c r="Q140" s="352">
        <v>22417</v>
      </c>
      <c r="R140" s="353">
        <v>4</v>
      </c>
      <c r="S140" s="350">
        <v>5604.25</v>
      </c>
      <c r="T140" s="342" t="b">
        <v>1</v>
      </c>
      <c r="U140" s="342" t="b">
        <v>1</v>
      </c>
      <c r="V140" s="341"/>
      <c r="W140" s="352" t="s">
        <v>603</v>
      </c>
      <c r="X140" s="354">
        <v>5604.25</v>
      </c>
      <c r="Y140" s="344"/>
    </row>
    <row r="141" spans="1:25" s="7" customFormat="1">
      <c r="A141" s="346">
        <v>41926</v>
      </c>
      <c r="B141" s="341" t="s">
        <v>605</v>
      </c>
      <c r="C141" s="341">
        <v>3</v>
      </c>
      <c r="D141" s="347">
        <v>9677</v>
      </c>
      <c r="E141" s="341" t="s">
        <v>606</v>
      </c>
      <c r="F141" s="341" t="s">
        <v>606</v>
      </c>
      <c r="G141" s="341"/>
      <c r="H141" s="341"/>
      <c r="I141" s="341"/>
      <c r="J141" s="341"/>
      <c r="K141" s="341"/>
      <c r="L141" s="341"/>
      <c r="M141" s="341"/>
      <c r="N141" s="341"/>
      <c r="O141" s="341"/>
      <c r="P141" s="341"/>
      <c r="Q141" s="355">
        <v>9677</v>
      </c>
      <c r="R141" s="356">
        <v>3</v>
      </c>
      <c r="S141" s="350">
        <v>3225.6666666666665</v>
      </c>
      <c r="T141" s="342" t="b">
        <v>0</v>
      </c>
      <c r="U141" s="342" t="b">
        <v>0</v>
      </c>
      <c r="V141" s="341"/>
      <c r="W141" s="352">
        <v>3225.6666666666665</v>
      </c>
      <c r="X141" s="354" t="s">
        <v>603</v>
      </c>
      <c r="Y141" s="344"/>
    </row>
    <row r="142" spans="1:25" s="7" customFormat="1">
      <c r="A142" s="340"/>
      <c r="B142" s="341"/>
      <c r="C142" s="341"/>
      <c r="D142" s="341"/>
      <c r="E142" s="341"/>
      <c r="F142" s="341"/>
      <c r="G142" s="341"/>
      <c r="H142" s="341"/>
      <c r="I142" s="341"/>
      <c r="J142" s="341"/>
      <c r="K142" s="341"/>
      <c r="L142" s="341"/>
      <c r="M142" s="341"/>
      <c r="N142" s="341"/>
      <c r="O142" s="341"/>
      <c r="P142" s="341"/>
      <c r="Q142" s="348">
        <v>17079</v>
      </c>
      <c r="R142" s="349">
        <v>3</v>
      </c>
      <c r="S142" s="350">
        <v>5693</v>
      </c>
      <c r="T142" s="342" t="b">
        <v>1</v>
      </c>
      <c r="U142" s="342"/>
      <c r="V142" s="341"/>
      <c r="W142" s="352">
        <v>5693</v>
      </c>
      <c r="X142" s="354" t="s">
        <v>603</v>
      </c>
      <c r="Y142" s="344"/>
    </row>
    <row r="143" spans="1:25" s="7" customFormat="1">
      <c r="A143" s="340" t="s">
        <v>607</v>
      </c>
      <c r="B143" s="341"/>
      <c r="C143" s="341"/>
      <c r="D143" s="341"/>
      <c r="E143" s="341"/>
      <c r="F143" s="341"/>
      <c r="G143" s="341"/>
      <c r="H143" s="341"/>
      <c r="I143" s="341"/>
      <c r="J143" s="341"/>
      <c r="K143" s="341"/>
      <c r="L143" s="341"/>
      <c r="M143" s="341"/>
      <c r="N143" s="341"/>
      <c r="O143" s="341"/>
      <c r="P143" s="341"/>
      <c r="Q143" s="352">
        <v>23269</v>
      </c>
      <c r="R143" s="353">
        <v>4</v>
      </c>
      <c r="S143" s="350">
        <v>5817.25</v>
      </c>
      <c r="T143" s="342" t="b">
        <v>1</v>
      </c>
      <c r="U143" s="342"/>
      <c r="V143" s="341"/>
      <c r="W143" s="352" t="s">
        <v>603</v>
      </c>
      <c r="X143" s="354">
        <v>5817.25</v>
      </c>
      <c r="Y143" s="344"/>
    </row>
    <row r="144" spans="1:25" s="7" customFormat="1">
      <c r="A144" s="340"/>
      <c r="B144" s="341"/>
      <c r="C144" s="341"/>
      <c r="D144" s="341"/>
      <c r="E144" s="341"/>
      <c r="F144" s="341"/>
      <c r="G144" s="341"/>
      <c r="H144" s="341"/>
      <c r="I144" s="341"/>
      <c r="J144" s="341"/>
      <c r="K144" s="341"/>
      <c r="L144" s="341"/>
      <c r="M144" s="341"/>
      <c r="N144" s="341"/>
      <c r="O144" s="341"/>
      <c r="P144" s="341"/>
      <c r="Q144" s="352">
        <v>12351</v>
      </c>
      <c r="R144" s="353">
        <v>3</v>
      </c>
      <c r="S144" s="350">
        <v>4117</v>
      </c>
      <c r="T144" s="342" t="b">
        <v>1</v>
      </c>
      <c r="U144" s="342"/>
      <c r="V144" s="341"/>
      <c r="W144" s="352">
        <v>4117</v>
      </c>
      <c r="X144" s="354" t="s">
        <v>603</v>
      </c>
      <c r="Y144" s="344"/>
    </row>
    <row r="145" spans="1:25" s="7" customFormat="1">
      <c r="A145" s="340" t="s">
        <v>608</v>
      </c>
      <c r="B145" s="341" t="s">
        <v>592</v>
      </c>
      <c r="C145" s="341" t="s">
        <v>593</v>
      </c>
      <c r="D145" s="341" t="s">
        <v>609</v>
      </c>
      <c r="E145" s="341" t="s">
        <v>610</v>
      </c>
      <c r="F145" s="341" t="s">
        <v>611</v>
      </c>
      <c r="G145" s="341"/>
      <c r="H145" s="341"/>
      <c r="I145" s="341"/>
      <c r="J145" s="341"/>
      <c r="K145" s="341"/>
      <c r="L145" s="341"/>
      <c r="M145" s="341"/>
      <c r="N145" s="341"/>
      <c r="O145" s="341"/>
      <c r="P145" s="341"/>
      <c r="Q145" s="352">
        <v>17455</v>
      </c>
      <c r="R145" s="353">
        <v>3</v>
      </c>
      <c r="S145" s="350">
        <v>5818.333333333333</v>
      </c>
      <c r="T145" s="342" t="b">
        <v>1</v>
      </c>
      <c r="U145" s="342"/>
      <c r="V145" s="341"/>
      <c r="W145" s="352">
        <v>5818.333333333333</v>
      </c>
      <c r="X145" s="354" t="s">
        <v>603</v>
      </c>
      <c r="Y145" s="344"/>
    </row>
    <row r="146" spans="1:25" s="7" customFormat="1">
      <c r="A146" s="346">
        <v>41684</v>
      </c>
      <c r="B146" s="341" t="s">
        <v>612</v>
      </c>
      <c r="C146" s="341">
        <v>3</v>
      </c>
      <c r="D146" s="347">
        <v>17079</v>
      </c>
      <c r="E146" s="341" t="s">
        <v>602</v>
      </c>
      <c r="F146" s="341"/>
      <c r="G146" s="341"/>
      <c r="H146" s="341"/>
      <c r="I146" s="341"/>
      <c r="J146" s="341"/>
      <c r="K146" s="341"/>
      <c r="L146" s="341"/>
      <c r="M146" s="341"/>
      <c r="N146" s="341"/>
      <c r="O146" s="341"/>
      <c r="P146" s="341"/>
      <c r="Q146" s="352">
        <v>15213</v>
      </c>
      <c r="R146" s="353">
        <v>3</v>
      </c>
      <c r="S146" s="350">
        <v>5071</v>
      </c>
      <c r="T146" s="342" t="b">
        <v>1</v>
      </c>
      <c r="U146" s="342"/>
      <c r="V146" s="341"/>
      <c r="W146" s="352">
        <v>5071</v>
      </c>
      <c r="X146" s="354" t="s">
        <v>603</v>
      </c>
      <c r="Y146" s="344"/>
    </row>
    <row r="147" spans="1:25" s="7" customFormat="1">
      <c r="A147" s="346">
        <v>41865</v>
      </c>
      <c r="B147" s="341" t="s">
        <v>612</v>
      </c>
      <c r="C147" s="341">
        <v>4</v>
      </c>
      <c r="D147" s="347">
        <v>23269</v>
      </c>
      <c r="E147" s="341" t="s">
        <v>602</v>
      </c>
      <c r="F147" s="341"/>
      <c r="G147" s="341"/>
      <c r="H147" s="341"/>
      <c r="I147" s="341"/>
      <c r="J147" s="341"/>
      <c r="K147" s="341"/>
      <c r="L147" s="341"/>
      <c r="M147" s="341"/>
      <c r="N147" s="341"/>
      <c r="O147" s="341"/>
      <c r="P147" s="341"/>
      <c r="Q147" s="352">
        <v>15395</v>
      </c>
      <c r="R147" s="353">
        <v>3</v>
      </c>
      <c r="S147" s="350">
        <v>5131.666666666667</v>
      </c>
      <c r="T147" s="342" t="b">
        <v>1</v>
      </c>
      <c r="U147" s="342"/>
      <c r="V147" s="341"/>
      <c r="W147" s="352">
        <v>5131.666666666667</v>
      </c>
      <c r="X147" s="354" t="s">
        <v>603</v>
      </c>
      <c r="Y147" s="344"/>
    </row>
    <row r="148" spans="1:25" s="7" customFormat="1">
      <c r="A148" s="346">
        <v>41865</v>
      </c>
      <c r="B148" s="341" t="s">
        <v>612</v>
      </c>
      <c r="C148" s="341">
        <v>3</v>
      </c>
      <c r="D148" s="347">
        <v>12351</v>
      </c>
      <c r="E148" s="341" t="s">
        <v>602</v>
      </c>
      <c r="F148" s="341"/>
      <c r="G148" s="341"/>
      <c r="H148" s="341"/>
      <c r="I148" s="341"/>
      <c r="J148" s="341"/>
      <c r="K148" s="341"/>
      <c r="L148" s="341"/>
      <c r="M148" s="341"/>
      <c r="N148" s="341"/>
      <c r="O148" s="341"/>
      <c r="P148" s="341"/>
      <c r="Q148" s="352">
        <v>17153</v>
      </c>
      <c r="R148" s="353">
        <v>4</v>
      </c>
      <c r="S148" s="350">
        <v>4288.25</v>
      </c>
      <c r="T148" s="342" t="b">
        <v>1</v>
      </c>
      <c r="U148" s="342"/>
      <c r="V148" s="341"/>
      <c r="W148" s="352" t="s">
        <v>603</v>
      </c>
      <c r="X148" s="354">
        <v>4288.25</v>
      </c>
      <c r="Y148" s="344"/>
    </row>
    <row r="149" spans="1:25" s="7" customFormat="1">
      <c r="A149" s="346">
        <v>41896</v>
      </c>
      <c r="B149" s="341" t="s">
        <v>612</v>
      </c>
      <c r="C149" s="341">
        <v>3</v>
      </c>
      <c r="D149" s="347">
        <v>17455</v>
      </c>
      <c r="E149" s="341" t="s">
        <v>602</v>
      </c>
      <c r="F149" s="341"/>
      <c r="G149" s="341"/>
      <c r="H149" s="341"/>
      <c r="I149" s="341"/>
      <c r="J149" s="341"/>
      <c r="K149" s="341"/>
      <c r="L149" s="341"/>
      <c r="M149" s="341"/>
      <c r="N149" s="341"/>
      <c r="O149" s="341"/>
      <c r="P149" s="341"/>
      <c r="Q149" s="352">
        <v>15830</v>
      </c>
      <c r="R149" s="353">
        <v>4</v>
      </c>
      <c r="S149" s="350">
        <v>3957.5</v>
      </c>
      <c r="T149" s="342" t="b">
        <v>1</v>
      </c>
      <c r="U149" s="342"/>
      <c r="V149" s="341"/>
      <c r="W149" s="352" t="s">
        <v>603</v>
      </c>
      <c r="X149" s="354">
        <v>3957.5</v>
      </c>
      <c r="Y149" s="344"/>
    </row>
    <row r="150" spans="1:25" s="7" customFormat="1">
      <c r="A150" s="346">
        <v>41896</v>
      </c>
      <c r="B150" s="341" t="s">
        <v>612</v>
      </c>
      <c r="C150" s="341">
        <v>3</v>
      </c>
      <c r="D150" s="347">
        <v>15213</v>
      </c>
      <c r="E150" s="341" t="s">
        <v>602</v>
      </c>
      <c r="F150" s="341"/>
      <c r="G150" s="341"/>
      <c r="H150" s="341"/>
      <c r="I150" s="341"/>
      <c r="J150" s="341"/>
      <c r="K150" s="341"/>
      <c r="L150" s="341"/>
      <c r="M150" s="341"/>
      <c r="N150" s="341"/>
      <c r="O150" s="341"/>
      <c r="P150" s="341"/>
      <c r="Q150" s="355">
        <v>13545</v>
      </c>
      <c r="R150" s="356">
        <v>4</v>
      </c>
      <c r="S150" s="350">
        <v>3386.25</v>
      </c>
      <c r="T150" s="342" t="b">
        <v>1</v>
      </c>
      <c r="U150" s="342"/>
      <c r="V150" s="341"/>
      <c r="W150" s="352" t="s">
        <v>603</v>
      </c>
      <c r="X150" s="354">
        <v>3386.25</v>
      </c>
      <c r="Y150" s="344"/>
    </row>
    <row r="151" spans="1:25" s="7" customFormat="1">
      <c r="A151" s="346">
        <v>41743</v>
      </c>
      <c r="B151" s="341" t="s">
        <v>605</v>
      </c>
      <c r="C151" s="341">
        <v>3</v>
      </c>
      <c r="D151" s="347">
        <v>15395</v>
      </c>
      <c r="E151" s="341" t="s">
        <v>602</v>
      </c>
      <c r="F151" s="341"/>
      <c r="G151" s="341"/>
      <c r="H151" s="341"/>
      <c r="I151" s="341"/>
      <c r="J151" s="341"/>
      <c r="K151" s="341"/>
      <c r="L151" s="341"/>
      <c r="M151" s="341"/>
      <c r="N151" s="341"/>
      <c r="O151" s="341"/>
      <c r="P151" s="341"/>
      <c r="Q151" s="357">
        <v>10400</v>
      </c>
      <c r="R151" s="358">
        <v>3</v>
      </c>
      <c r="S151" s="350">
        <v>3466.6666666666665</v>
      </c>
      <c r="T151" s="342" t="b">
        <v>0</v>
      </c>
      <c r="U151" s="342" t="b">
        <v>0</v>
      </c>
      <c r="V151" s="341"/>
      <c r="W151" s="352">
        <v>3466.6666666666665</v>
      </c>
      <c r="X151" s="354" t="s">
        <v>603</v>
      </c>
      <c r="Y151" s="344"/>
    </row>
    <row r="152" spans="1:25" s="7" customFormat="1">
      <c r="A152" s="346">
        <v>41743</v>
      </c>
      <c r="B152" s="341" t="s">
        <v>605</v>
      </c>
      <c r="C152" s="341">
        <v>4</v>
      </c>
      <c r="D152" s="347">
        <v>17153</v>
      </c>
      <c r="E152" s="341" t="s">
        <v>602</v>
      </c>
      <c r="F152" s="341"/>
      <c r="G152" s="341"/>
      <c r="H152" s="341"/>
      <c r="I152" s="341"/>
      <c r="J152" s="341"/>
      <c r="K152" s="341"/>
      <c r="L152" s="341"/>
      <c r="M152" s="341"/>
      <c r="N152" s="341"/>
      <c r="O152" s="341"/>
      <c r="P152" s="341"/>
      <c r="Q152" s="348">
        <v>12000</v>
      </c>
      <c r="R152" s="349">
        <v>3</v>
      </c>
      <c r="S152" s="350">
        <v>4000</v>
      </c>
      <c r="T152" s="342" t="b">
        <v>0</v>
      </c>
      <c r="U152" s="342" t="b">
        <v>0</v>
      </c>
      <c r="V152" s="341"/>
      <c r="W152" s="352">
        <v>4000</v>
      </c>
      <c r="X152" s="354" t="s">
        <v>603</v>
      </c>
      <c r="Y152" s="344"/>
    </row>
    <row r="153" spans="1:25" s="7" customFormat="1">
      <c r="A153" s="346">
        <v>41712</v>
      </c>
      <c r="B153" s="341" t="s">
        <v>605</v>
      </c>
      <c r="C153" s="341">
        <v>4</v>
      </c>
      <c r="D153" s="347">
        <v>15830</v>
      </c>
      <c r="E153" s="341" t="s">
        <v>602</v>
      </c>
      <c r="F153" s="341"/>
      <c r="G153" s="341"/>
      <c r="H153" s="341"/>
      <c r="I153" s="341"/>
      <c r="J153" s="341"/>
      <c r="K153" s="341"/>
      <c r="L153" s="341"/>
      <c r="M153" s="341"/>
      <c r="N153" s="341"/>
      <c r="O153" s="341"/>
      <c r="P153" s="341"/>
      <c r="Q153" s="352">
        <v>13000</v>
      </c>
      <c r="R153" s="353">
        <v>4</v>
      </c>
      <c r="S153" s="350">
        <v>3250</v>
      </c>
      <c r="T153" s="342" t="b">
        <v>0</v>
      </c>
      <c r="U153" s="342" t="b">
        <v>0</v>
      </c>
      <c r="V153" s="341"/>
      <c r="W153" s="352" t="s">
        <v>603</v>
      </c>
      <c r="X153" s="354">
        <v>3250</v>
      </c>
      <c r="Y153" s="344"/>
    </row>
    <row r="154" spans="1:25" s="7" customFormat="1">
      <c r="A154" s="346">
        <v>41834</v>
      </c>
      <c r="B154" s="341" t="s">
        <v>605</v>
      </c>
      <c r="C154" s="341">
        <v>4</v>
      </c>
      <c r="D154" s="347">
        <v>13545</v>
      </c>
      <c r="E154" s="341" t="s">
        <v>602</v>
      </c>
      <c r="F154" s="341"/>
      <c r="G154" s="341"/>
      <c r="H154" s="341"/>
      <c r="I154" s="341"/>
      <c r="J154" s="341"/>
      <c r="K154" s="341"/>
      <c r="L154" s="341"/>
      <c r="M154" s="341"/>
      <c r="N154" s="341"/>
      <c r="O154" s="341"/>
      <c r="P154" s="341"/>
      <c r="Q154" s="359">
        <v>14500</v>
      </c>
      <c r="R154" s="360">
        <v>3</v>
      </c>
      <c r="S154" s="350">
        <v>4833.333333333333</v>
      </c>
      <c r="T154" s="342" t="b">
        <v>0</v>
      </c>
      <c r="U154" s="342" t="b">
        <v>1</v>
      </c>
      <c r="V154" s="341"/>
      <c r="W154" s="355">
        <v>4833.333333333333</v>
      </c>
      <c r="X154" s="361" t="s">
        <v>603</v>
      </c>
      <c r="Y154" s="344"/>
    </row>
    <row r="155" spans="1:25" s="7" customFormat="1">
      <c r="A155" s="340"/>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4"/>
    </row>
    <row r="156" spans="1:25" s="7" customFormat="1">
      <c r="A156" s="340"/>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4"/>
    </row>
    <row r="157" spans="1:25" s="7" customFormat="1">
      <c r="A157" s="340"/>
      <c r="B157" s="341"/>
      <c r="C157" s="341"/>
      <c r="D157" s="341"/>
      <c r="E157" s="341"/>
      <c r="F157" s="341"/>
      <c r="G157" s="341"/>
      <c r="H157" s="341"/>
      <c r="I157" s="341"/>
      <c r="J157" s="341"/>
      <c r="K157" s="341"/>
      <c r="L157" s="341"/>
      <c r="M157" s="341"/>
      <c r="N157" s="341"/>
      <c r="O157" s="341"/>
      <c r="P157" s="341"/>
      <c r="Q157" s="341"/>
      <c r="R157" s="343" t="s">
        <v>613</v>
      </c>
      <c r="S157" s="343" t="s">
        <v>390</v>
      </c>
      <c r="T157" s="341"/>
      <c r="U157" s="341"/>
      <c r="V157" s="341" t="s">
        <v>613</v>
      </c>
      <c r="W157" s="341" t="s">
        <v>614</v>
      </c>
      <c r="X157" s="341" t="s">
        <v>615</v>
      </c>
      <c r="Y157" s="344" t="s">
        <v>390</v>
      </c>
    </row>
    <row r="158" spans="1:25" s="7" customFormat="1">
      <c r="A158" s="340"/>
      <c r="B158" s="341"/>
      <c r="C158" s="341"/>
      <c r="D158" s="341"/>
      <c r="E158" s="341"/>
      <c r="F158" s="341"/>
      <c r="G158" s="341"/>
      <c r="H158" s="341"/>
      <c r="I158" s="341"/>
      <c r="J158" s="341"/>
      <c r="K158" s="341"/>
      <c r="L158" s="341"/>
      <c r="M158" s="341"/>
      <c r="N158" s="341"/>
      <c r="O158" s="341"/>
      <c r="P158" s="341"/>
      <c r="Q158" s="341"/>
      <c r="R158" s="362">
        <v>0</v>
      </c>
      <c r="S158" s="363">
        <v>3225.6666666666665</v>
      </c>
      <c r="T158" s="341"/>
      <c r="U158" s="341"/>
      <c r="V158" s="294">
        <v>0</v>
      </c>
      <c r="W158" s="364">
        <v>3225.6666666666665</v>
      </c>
      <c r="X158" s="364">
        <v>3250</v>
      </c>
      <c r="Y158" s="365">
        <v>3225.6666666666665</v>
      </c>
    </row>
    <row r="159" spans="1:25" s="7" customFormat="1">
      <c r="A159" s="340"/>
      <c r="B159" s="341"/>
      <c r="C159" s="341"/>
      <c r="D159" s="341"/>
      <c r="E159" s="341"/>
      <c r="F159" s="341"/>
      <c r="G159" s="341"/>
      <c r="H159" s="341"/>
      <c r="I159" s="341"/>
      <c r="J159" s="341"/>
      <c r="K159" s="341"/>
      <c r="L159" s="341"/>
      <c r="M159" s="341"/>
      <c r="N159" s="341"/>
      <c r="O159" s="341"/>
      <c r="P159" s="341"/>
      <c r="Q159" s="341"/>
      <c r="R159" s="366">
        <v>0.25</v>
      </c>
      <c r="S159" s="367">
        <v>3957.5</v>
      </c>
      <c r="T159" s="341"/>
      <c r="U159" s="341"/>
      <c r="V159" s="368">
        <v>0.25</v>
      </c>
      <c r="W159" s="369">
        <v>4000</v>
      </c>
      <c r="X159" s="369">
        <v>3671.875</v>
      </c>
      <c r="Y159" s="370">
        <v>3957.5</v>
      </c>
    </row>
    <row r="160" spans="1:25" s="7" customFormat="1">
      <c r="A160" s="340" t="s">
        <v>616</v>
      </c>
      <c r="B160" s="341"/>
      <c r="C160" s="341"/>
      <c r="D160" s="341"/>
      <c r="E160" s="341"/>
      <c r="F160" s="341"/>
      <c r="G160" s="341"/>
      <c r="H160" s="341"/>
      <c r="I160" s="341"/>
      <c r="J160" s="341"/>
      <c r="K160" s="341"/>
      <c r="L160" s="341"/>
      <c r="M160" s="341"/>
      <c r="N160" s="341"/>
      <c r="O160" s="341"/>
      <c r="P160" s="341"/>
      <c r="Q160" s="341"/>
      <c r="R160" s="371">
        <v>0.5</v>
      </c>
      <c r="S160" s="372">
        <v>4833.333333333333</v>
      </c>
      <c r="T160" s="341"/>
      <c r="U160" s="341"/>
      <c r="V160" s="294">
        <v>0.5</v>
      </c>
      <c r="W160" s="364">
        <v>4833.333333333333</v>
      </c>
      <c r="X160" s="364">
        <v>4288.25</v>
      </c>
      <c r="Y160" s="365">
        <v>4833.333333333333</v>
      </c>
    </row>
    <row r="161" spans="1:26" s="7" customFormat="1">
      <c r="A161" s="340"/>
      <c r="B161" s="341"/>
      <c r="C161" s="341"/>
      <c r="D161" s="341"/>
      <c r="E161" s="341"/>
      <c r="F161" s="341"/>
      <c r="G161" s="341"/>
      <c r="H161" s="341"/>
      <c r="I161" s="341"/>
      <c r="J161" s="341"/>
      <c r="K161" s="341"/>
      <c r="L161" s="341"/>
      <c r="M161" s="341"/>
      <c r="N161" s="341"/>
      <c r="O161" s="341"/>
      <c r="P161" s="341"/>
      <c r="Q161" s="341"/>
      <c r="R161" s="371">
        <v>0.75</v>
      </c>
      <c r="S161" s="372">
        <v>5604.25</v>
      </c>
      <c r="T161" s="341"/>
      <c r="U161" s="341"/>
      <c r="V161" s="294">
        <v>0.75</v>
      </c>
      <c r="W161" s="364">
        <v>5131.666666666667</v>
      </c>
      <c r="X161" s="364">
        <v>5519.75</v>
      </c>
      <c r="Y161" s="365">
        <v>5604.25</v>
      </c>
    </row>
    <row r="162" spans="1:26" s="7" customFormat="1">
      <c r="A162" s="340"/>
      <c r="B162" s="341"/>
      <c r="C162" s="341"/>
      <c r="D162" s="341"/>
      <c r="E162" s="341"/>
      <c r="F162" s="341"/>
      <c r="G162" s="341"/>
      <c r="H162" s="341"/>
      <c r="I162" s="341"/>
      <c r="J162" s="341"/>
      <c r="K162" s="341"/>
      <c r="L162" s="341"/>
      <c r="M162" s="341"/>
      <c r="N162" s="341"/>
      <c r="O162" s="341"/>
      <c r="P162" s="341"/>
      <c r="Q162" s="341"/>
      <c r="R162" s="373">
        <v>1</v>
      </c>
      <c r="S162" s="374">
        <v>9156.3333333333339</v>
      </c>
      <c r="T162" s="341"/>
      <c r="U162" s="341"/>
      <c r="V162" s="294">
        <v>1</v>
      </c>
      <c r="W162" s="364">
        <v>5818.333333333333</v>
      </c>
      <c r="X162" s="364">
        <v>5817.25</v>
      </c>
      <c r="Y162" s="365">
        <v>9156.3333333333339</v>
      </c>
    </row>
    <row r="163" spans="1:26" s="7" customFormat="1">
      <c r="A163" s="340"/>
      <c r="B163" s="341"/>
      <c r="C163" s="341"/>
      <c r="D163" s="341"/>
      <c r="E163" s="341"/>
      <c r="F163" s="341"/>
      <c r="G163" s="341"/>
      <c r="H163" s="341"/>
      <c r="I163" s="341"/>
      <c r="J163" s="341"/>
      <c r="K163" s="341"/>
      <c r="L163" s="341"/>
      <c r="M163" s="341"/>
      <c r="N163" s="341"/>
      <c r="O163" s="341"/>
      <c r="P163" s="341"/>
      <c r="Q163" s="341"/>
      <c r="R163" s="342" t="s">
        <v>617</v>
      </c>
      <c r="S163" s="350">
        <v>4838.338235294118</v>
      </c>
      <c r="T163" s="341"/>
      <c r="U163" s="341"/>
      <c r="V163" s="341"/>
      <c r="W163" s="341"/>
      <c r="X163" s="341"/>
      <c r="Y163" s="344"/>
    </row>
    <row r="164" spans="1:26" s="7" customFormat="1">
      <c r="A164" s="340" t="s">
        <v>618</v>
      </c>
      <c r="B164" s="341"/>
      <c r="C164" s="341"/>
      <c r="D164" s="341"/>
      <c r="E164" s="341"/>
      <c r="F164" s="341"/>
      <c r="G164" s="341"/>
      <c r="H164" s="341"/>
      <c r="I164" s="341"/>
      <c r="J164" s="341"/>
      <c r="K164" s="341"/>
      <c r="L164" s="341"/>
      <c r="M164" s="341"/>
      <c r="N164" s="341"/>
      <c r="O164" s="341"/>
      <c r="P164" s="341"/>
      <c r="Q164" s="341"/>
      <c r="T164" s="341"/>
      <c r="U164" s="341"/>
      <c r="V164" s="341"/>
      <c r="W164" s="341"/>
      <c r="X164" s="341"/>
      <c r="Y164" s="344"/>
    </row>
    <row r="165" spans="1:26" s="7" customFormat="1">
      <c r="A165" s="340" t="s">
        <v>619</v>
      </c>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4"/>
    </row>
    <row r="166" spans="1:26" s="7" customFormat="1">
      <c r="A166" s="340" t="s">
        <v>620</v>
      </c>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4"/>
    </row>
    <row r="167" spans="1:26" s="7" customFormat="1">
      <c r="A167" s="340" t="s">
        <v>621</v>
      </c>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4"/>
    </row>
    <row r="168" spans="1:26" s="7" customFormat="1">
      <c r="A168" s="340" t="s">
        <v>622</v>
      </c>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4"/>
    </row>
    <row r="169" spans="1:26" s="7" customFormat="1">
      <c r="A169" s="340"/>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4"/>
    </row>
    <row r="170" spans="1:26" s="7" customFormat="1">
      <c r="A170" s="340"/>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4"/>
    </row>
    <row r="171" spans="1:26" s="7" customFormat="1">
      <c r="A171" s="340"/>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4"/>
    </row>
    <row r="172" spans="1:26" s="7" customFormat="1">
      <c r="A172" s="340" t="s">
        <v>623</v>
      </c>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4"/>
    </row>
    <row r="173" spans="1:26" s="7" customFormat="1" ht="13.5" thickBot="1">
      <c r="A173" s="375"/>
      <c r="B173" s="376"/>
      <c r="C173" s="376"/>
      <c r="D173" s="376"/>
      <c r="E173" s="376"/>
      <c r="F173" s="376"/>
      <c r="G173" s="376"/>
      <c r="H173" s="376"/>
      <c r="I173" s="376"/>
      <c r="J173" s="376"/>
      <c r="K173" s="376"/>
      <c r="L173" s="376"/>
      <c r="M173" s="376"/>
      <c r="N173" s="376"/>
      <c r="O173" s="376"/>
      <c r="P173" s="376"/>
      <c r="Q173" s="376"/>
      <c r="R173" s="376"/>
      <c r="S173" s="376"/>
      <c r="T173" s="376"/>
      <c r="U173" s="376"/>
      <c r="V173" s="376"/>
      <c r="W173" s="376"/>
      <c r="X173" s="376"/>
      <c r="Y173" s="377"/>
    </row>
    <row r="174" spans="1:26" s="7" customFormat="1">
      <c r="A174" s="336"/>
      <c r="B174" s="336"/>
      <c r="C174" s="336"/>
      <c r="D174" s="336"/>
      <c r="E174" s="336"/>
      <c r="F174" s="336"/>
      <c r="G174" s="336"/>
      <c r="H174" s="336"/>
      <c r="I174" s="336"/>
      <c r="J174" s="336"/>
      <c r="K174" s="336"/>
      <c r="L174" s="336"/>
      <c r="M174" s="336"/>
      <c r="N174" s="336"/>
      <c r="O174" s="336"/>
      <c r="P174" s="336"/>
      <c r="Q174" s="336"/>
      <c r="R174" s="336"/>
      <c r="S174" s="336"/>
      <c r="T174" s="336"/>
      <c r="U174" s="336"/>
      <c r="V174" s="336"/>
      <c r="W174" s="336"/>
      <c r="X174" s="336"/>
      <c r="Y174" s="336"/>
      <c r="Z174" s="336"/>
    </row>
    <row r="175" spans="1:26" s="7" customFormat="1"/>
    <row r="176" spans="1:26" s="7" customFormat="1"/>
  </sheetData>
  <mergeCells count="19">
    <mergeCell ref="L125:L127"/>
    <mergeCell ref="L111:L113"/>
    <mergeCell ref="L116:L118"/>
    <mergeCell ref="M116:M118"/>
    <mergeCell ref="N116:P116"/>
    <mergeCell ref="L119:L121"/>
    <mergeCell ref="L122:L124"/>
    <mergeCell ref="R91:R92"/>
    <mergeCell ref="L94:L96"/>
    <mergeCell ref="L108:L110"/>
    <mergeCell ref="L88:L90"/>
    <mergeCell ref="M88:M90"/>
    <mergeCell ref="N88:P88"/>
    <mergeCell ref="L91:L93"/>
    <mergeCell ref="L97:L99"/>
    <mergeCell ref="L102:L104"/>
    <mergeCell ref="M102:M104"/>
    <mergeCell ref="N102:P102"/>
    <mergeCell ref="L105:L107"/>
  </mergeCell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dimension ref="A2:K36"/>
  <sheetViews>
    <sheetView workbookViewId="0">
      <selection activeCell="A2" sqref="A2"/>
    </sheetView>
  </sheetViews>
  <sheetFormatPr defaultRowHeight="12.75"/>
  <cols>
    <col min="1" max="1" width="21.140625" bestFit="1" customWidth="1"/>
    <col min="3" max="3" width="9.28515625" bestFit="1" customWidth="1"/>
    <col min="5" max="5" width="9.85546875" customWidth="1"/>
  </cols>
  <sheetData>
    <row r="2" spans="1:11">
      <c r="A2" t="s">
        <v>697</v>
      </c>
    </row>
    <row r="3" spans="1:11">
      <c r="A3" s="392" t="s">
        <v>486</v>
      </c>
      <c r="B3" s="392"/>
      <c r="F3" s="393" t="s">
        <v>487</v>
      </c>
      <c r="I3" s="393" t="s">
        <v>386</v>
      </c>
    </row>
    <row r="4" spans="1:11">
      <c r="C4" t="s">
        <v>410</v>
      </c>
      <c r="D4" t="s">
        <v>488</v>
      </c>
      <c r="E4" t="s">
        <v>489</v>
      </c>
      <c r="F4" t="s">
        <v>410</v>
      </c>
      <c r="G4" t="s">
        <v>488</v>
      </c>
      <c r="H4" t="s">
        <v>489</v>
      </c>
      <c r="I4" t="s">
        <v>490</v>
      </c>
      <c r="J4" t="s">
        <v>491</v>
      </c>
      <c r="K4" t="s">
        <v>492</v>
      </c>
    </row>
    <row r="5" spans="1:11">
      <c r="A5" t="s">
        <v>493</v>
      </c>
      <c r="B5" t="s">
        <v>494</v>
      </c>
      <c r="C5" s="195">
        <v>2836.8798112621266</v>
      </c>
      <c r="D5" s="195">
        <v>2659.2918434126977</v>
      </c>
      <c r="E5" s="195">
        <v>3527.5259076744492</v>
      </c>
      <c r="F5" s="195">
        <v>241.53444703677195</v>
      </c>
      <c r="G5" s="195">
        <v>520.35357219485275</v>
      </c>
      <c r="H5" s="195">
        <v>690.24417595050272</v>
      </c>
      <c r="I5" s="195">
        <v>-295.46855944561582</v>
      </c>
      <c r="J5" s="195">
        <v>-550.22702045579695</v>
      </c>
      <c r="K5" s="195">
        <v>-926.86549677626647</v>
      </c>
    </row>
    <row r="6" spans="1:11">
      <c r="C6" s="192"/>
      <c r="D6" s="192"/>
      <c r="E6" s="192"/>
      <c r="F6" s="192"/>
      <c r="G6" s="192"/>
      <c r="H6" s="192"/>
      <c r="I6" s="192"/>
      <c r="J6" s="192"/>
      <c r="K6" s="192"/>
    </row>
    <row r="7" spans="1:11">
      <c r="C7" s="192"/>
      <c r="D7" s="192"/>
      <c r="E7" s="192"/>
      <c r="F7" s="192"/>
      <c r="G7" s="192"/>
      <c r="H7" s="192"/>
      <c r="I7" s="192"/>
      <c r="J7" s="192"/>
      <c r="K7" s="192"/>
    </row>
    <row r="8" spans="1:11">
      <c r="C8" s="394"/>
      <c r="D8" s="396"/>
      <c r="E8" s="394"/>
      <c r="F8" s="394"/>
      <c r="G8" s="394"/>
      <c r="H8" s="394"/>
      <c r="I8" s="394"/>
      <c r="J8" s="394"/>
      <c r="K8" s="394"/>
    </row>
    <row r="9" spans="1:11" ht="12.75" customHeight="1">
      <c r="C9" s="194"/>
      <c r="D9" s="194"/>
      <c r="E9" s="194"/>
      <c r="F9" s="194"/>
      <c r="G9" s="194"/>
      <c r="H9" s="194"/>
      <c r="I9" s="194"/>
      <c r="J9" s="194"/>
      <c r="K9" s="194"/>
    </row>
    <row r="10" spans="1:11">
      <c r="C10" s="194"/>
      <c r="D10" s="194"/>
      <c r="E10" s="194"/>
      <c r="F10" s="192"/>
      <c r="G10" s="192"/>
      <c r="H10" s="192"/>
      <c r="I10" s="192"/>
      <c r="J10" s="192"/>
      <c r="K10" s="192"/>
    </row>
    <row r="11" spans="1:11">
      <c r="C11" s="195"/>
      <c r="D11" s="195"/>
      <c r="E11" s="195"/>
    </row>
    <row r="12" spans="1:11">
      <c r="A12" s="392" t="s">
        <v>495</v>
      </c>
      <c r="B12" s="392"/>
      <c r="F12" s="393" t="s">
        <v>487</v>
      </c>
      <c r="I12" s="393" t="s">
        <v>386</v>
      </c>
    </row>
    <row r="13" spans="1:11">
      <c r="C13" t="s">
        <v>410</v>
      </c>
      <c r="D13" t="s">
        <v>488</v>
      </c>
      <c r="E13" t="s">
        <v>489</v>
      </c>
      <c r="F13" t="s">
        <v>410</v>
      </c>
      <c r="G13" t="s">
        <v>488</v>
      </c>
      <c r="H13" t="s">
        <v>489</v>
      </c>
      <c r="I13" t="s">
        <v>490</v>
      </c>
      <c r="J13" t="s">
        <v>491</v>
      </c>
      <c r="K13" t="s">
        <v>492</v>
      </c>
    </row>
    <row r="14" spans="1:11">
      <c r="A14" t="s">
        <v>496</v>
      </c>
      <c r="B14" t="s">
        <v>497</v>
      </c>
      <c r="C14" s="195">
        <v>65.181045390244577</v>
      </c>
      <c r="D14" s="195">
        <v>16.955299275205835</v>
      </c>
      <c r="E14" s="195">
        <v>5.8163771955361199</v>
      </c>
      <c r="F14" s="192">
        <v>5.6210700058283054</v>
      </c>
      <c r="G14" s="192">
        <v>3.3177067674391916</v>
      </c>
      <c r="H14" s="192">
        <v>1.1381122603850315</v>
      </c>
      <c r="I14" s="195">
        <v>0.1967546488120081</v>
      </c>
      <c r="J14" s="195">
        <v>0.52746579381456427</v>
      </c>
      <c r="K14" s="195">
        <v>1.3587718238682325</v>
      </c>
    </row>
    <row r="15" spans="1:11">
      <c r="C15" s="395"/>
      <c r="D15" s="395"/>
      <c r="E15" s="395"/>
      <c r="F15" s="395"/>
      <c r="G15" s="395"/>
      <c r="H15" s="395"/>
      <c r="I15" s="395"/>
      <c r="J15" s="395"/>
      <c r="K15" s="395"/>
    </row>
    <row r="16" spans="1:11">
      <c r="C16" s="43"/>
      <c r="D16" s="43"/>
      <c r="E16" s="43"/>
      <c r="F16" s="43"/>
      <c r="G16" s="43"/>
      <c r="H16" s="43"/>
      <c r="I16" s="43"/>
      <c r="J16" s="43"/>
      <c r="K16" s="43"/>
    </row>
    <row r="17" spans="1:11">
      <c r="A17" s="169"/>
      <c r="B17" s="192"/>
      <c r="C17" s="193"/>
      <c r="E17" s="194"/>
      <c r="G17" s="194"/>
      <c r="I17" s="194"/>
      <c r="K17" s="192"/>
    </row>
    <row r="18" spans="1:11">
      <c r="A18" s="169"/>
      <c r="B18" s="192"/>
      <c r="C18" s="193"/>
      <c r="E18" s="194"/>
      <c r="G18" s="194"/>
      <c r="I18" s="194"/>
      <c r="K18" s="192"/>
    </row>
    <row r="19" spans="1:11">
      <c r="A19" s="169"/>
      <c r="B19" s="192"/>
      <c r="C19" s="193"/>
      <c r="E19" s="194"/>
      <c r="G19" s="194"/>
      <c r="I19" s="194"/>
      <c r="K19" s="192"/>
    </row>
    <row r="20" spans="1:11">
      <c r="A20" s="169"/>
      <c r="B20" s="192"/>
      <c r="C20" s="193"/>
      <c r="E20" s="194"/>
      <c r="G20" s="194"/>
      <c r="I20" s="194"/>
      <c r="K20" s="192"/>
    </row>
    <row r="21" spans="1:11">
      <c r="A21" s="169"/>
      <c r="B21" s="192"/>
      <c r="C21" s="193"/>
      <c r="E21" s="194"/>
      <c r="G21" s="194"/>
      <c r="I21" s="194"/>
      <c r="K21" s="192"/>
    </row>
    <row r="22" spans="1:11">
      <c r="B22" s="169"/>
      <c r="C22" s="194"/>
      <c r="E22" s="194"/>
      <c r="G22" s="194"/>
      <c r="I22" s="194"/>
      <c r="K22" s="194"/>
    </row>
    <row r="29" spans="1:11">
      <c r="A29" s="169"/>
      <c r="B29" s="192"/>
      <c r="C29" s="195"/>
      <c r="D29" s="194"/>
      <c r="E29" s="193"/>
      <c r="G29" s="194"/>
      <c r="I29" s="194"/>
      <c r="J29" s="41"/>
      <c r="K29" s="192"/>
    </row>
    <row r="30" spans="1:11">
      <c r="A30" s="169"/>
      <c r="B30" s="192"/>
      <c r="C30" s="195"/>
      <c r="D30" s="194"/>
      <c r="E30" s="193"/>
      <c r="G30" s="194"/>
      <c r="I30" s="194"/>
      <c r="J30" s="41"/>
      <c r="K30" s="192"/>
    </row>
    <row r="31" spans="1:11">
      <c r="A31" s="169"/>
      <c r="B31" s="192"/>
      <c r="C31" s="195"/>
      <c r="D31" s="194"/>
      <c r="E31" s="193"/>
      <c r="G31" s="194"/>
      <c r="I31" s="194"/>
      <c r="J31" s="41"/>
      <c r="K31" s="192"/>
    </row>
    <row r="32" spans="1:11">
      <c r="A32" s="169"/>
      <c r="B32" s="192"/>
      <c r="C32" s="195"/>
      <c r="D32" s="194"/>
      <c r="E32" s="193"/>
      <c r="G32" s="194"/>
      <c r="I32" s="194"/>
      <c r="J32" s="41"/>
      <c r="K32" s="192"/>
    </row>
    <row r="33" spans="1:11">
      <c r="A33" s="169"/>
      <c r="B33" s="192"/>
      <c r="C33" s="195"/>
      <c r="D33" s="194"/>
      <c r="E33" s="193"/>
      <c r="G33" s="194"/>
      <c r="I33" s="194"/>
      <c r="J33" s="41"/>
      <c r="K33" s="192"/>
    </row>
    <row r="34" spans="1:11">
      <c r="A34" s="169"/>
      <c r="B34" s="192"/>
      <c r="C34" s="195"/>
      <c r="D34" s="194"/>
      <c r="E34" s="193"/>
      <c r="G34" s="194"/>
      <c r="I34" s="194"/>
      <c r="J34" s="41"/>
      <c r="K34" s="192"/>
    </row>
    <row r="35" spans="1:11">
      <c r="A35" s="169"/>
      <c r="B35" s="192"/>
      <c r="C35" s="195"/>
      <c r="D35" s="194"/>
      <c r="E35" s="193"/>
      <c r="G35" s="194"/>
      <c r="I35" s="194"/>
      <c r="J35" s="41"/>
      <c r="K35" s="192"/>
    </row>
    <row r="36" spans="1:11">
      <c r="A36" s="169"/>
      <c r="B36" s="192"/>
      <c r="C36" s="195"/>
      <c r="D36" s="194"/>
      <c r="E36" s="193"/>
      <c r="G36" s="194"/>
      <c r="I36" s="194"/>
      <c r="J36" s="41"/>
      <c r="K36" s="19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2:K35"/>
  <sheetViews>
    <sheetView workbookViewId="0">
      <selection activeCell="I21" sqref="I21:K22"/>
    </sheetView>
  </sheetViews>
  <sheetFormatPr defaultRowHeight="12.75"/>
  <sheetData>
    <row r="2" spans="1:11">
      <c r="B2" t="s">
        <v>664</v>
      </c>
      <c r="C2" t="s">
        <v>584</v>
      </c>
      <c r="D2" t="s">
        <v>665</v>
      </c>
    </row>
    <row r="3" spans="1:11">
      <c r="B3" t="s">
        <v>666</v>
      </c>
      <c r="C3" t="s">
        <v>667</v>
      </c>
      <c r="D3" t="s">
        <v>668</v>
      </c>
    </row>
    <row r="5" spans="1:11">
      <c r="C5" t="s">
        <v>578</v>
      </c>
    </row>
    <row r="6" spans="1:11">
      <c r="B6" t="s">
        <v>669</v>
      </c>
      <c r="C6">
        <v>1</v>
      </c>
      <c r="D6">
        <v>2</v>
      </c>
      <c r="E6">
        <v>3</v>
      </c>
      <c r="F6" t="s">
        <v>670</v>
      </c>
    </row>
    <row r="7" spans="1:11">
      <c r="A7" t="s">
        <v>510</v>
      </c>
      <c r="B7">
        <v>1</v>
      </c>
      <c r="C7">
        <v>28458.075653076186</v>
      </c>
      <c r="D7">
        <v>7940.1051635742297</v>
      </c>
      <c r="F7">
        <v>36398.18081665042</v>
      </c>
    </row>
    <row r="8" spans="1:11">
      <c r="A8" t="s">
        <v>510</v>
      </c>
      <c r="B8">
        <v>2</v>
      </c>
      <c r="C8">
        <v>5469.17333984376</v>
      </c>
      <c r="D8">
        <v>2914.5654296875</v>
      </c>
      <c r="E8">
        <v>5337.1298828125</v>
      </c>
      <c r="F8">
        <v>13720.868652343761</v>
      </c>
      <c r="I8" t="s">
        <v>578</v>
      </c>
    </row>
    <row r="9" spans="1:11">
      <c r="A9" t="s">
        <v>510</v>
      </c>
      <c r="B9">
        <v>3</v>
      </c>
      <c r="C9">
        <v>868.428955078125</v>
      </c>
      <c r="F9">
        <v>868.428955078125</v>
      </c>
      <c r="I9">
        <v>1</v>
      </c>
      <c r="J9">
        <v>2</v>
      </c>
      <c r="K9">
        <v>3</v>
      </c>
    </row>
    <row r="10" spans="1:11">
      <c r="B10" t="s">
        <v>670</v>
      </c>
      <c r="C10">
        <v>34795.677947998069</v>
      </c>
      <c r="D10">
        <v>10854.67059326173</v>
      </c>
      <c r="E10">
        <v>5337.1298828125</v>
      </c>
      <c r="F10">
        <v>50987.478424072309</v>
      </c>
      <c r="I10" s="121">
        <f>C10/B$35</f>
        <v>0.13790551000575735</v>
      </c>
      <c r="J10" s="121">
        <f>D10/C$35</f>
        <v>6.7517497083965664E-2</v>
      </c>
      <c r="K10" s="121">
        <f>E10/D$35</f>
        <v>4.0851822066809707E-2</v>
      </c>
    </row>
    <row r="15" spans="1:11">
      <c r="B15" t="s">
        <v>664</v>
      </c>
      <c r="C15" t="s">
        <v>584</v>
      </c>
      <c r="D15" t="s">
        <v>665</v>
      </c>
    </row>
    <row r="16" spans="1:11">
      <c r="B16" t="s">
        <v>666</v>
      </c>
      <c r="C16" t="s">
        <v>671</v>
      </c>
      <c r="D16" t="s">
        <v>668</v>
      </c>
    </row>
    <row r="18" spans="1:11">
      <c r="C18" t="s">
        <v>578</v>
      </c>
    </row>
    <row r="19" spans="1:11">
      <c r="C19">
        <v>1</v>
      </c>
      <c r="D19">
        <v>2</v>
      </c>
      <c r="E19">
        <v>3</v>
      </c>
      <c r="F19" t="s">
        <v>670</v>
      </c>
    </row>
    <row r="20" spans="1:11">
      <c r="A20" t="s">
        <v>510</v>
      </c>
      <c r="B20">
        <v>1</v>
      </c>
      <c r="C20">
        <v>27524.385833740263</v>
      </c>
      <c r="D20">
        <v>8412.7061157226672</v>
      </c>
      <c r="E20">
        <v>4551.5100097656305</v>
      </c>
      <c r="F20">
        <v>40488.601959228567</v>
      </c>
    </row>
    <row r="21" spans="1:11">
      <c r="A21" t="s">
        <v>510</v>
      </c>
      <c r="B21">
        <v>2</v>
      </c>
      <c r="C21">
        <v>2079.711181640625</v>
      </c>
      <c r="D21">
        <v>5762.7922363281305</v>
      </c>
      <c r="E21">
        <v>5337.1298828125</v>
      </c>
      <c r="F21">
        <v>13179.633300781255</v>
      </c>
      <c r="I21" t="s">
        <v>578</v>
      </c>
    </row>
    <row r="22" spans="1:11">
      <c r="A22" t="s">
        <v>510</v>
      </c>
      <c r="B22">
        <v>3</v>
      </c>
      <c r="C22">
        <v>1211.2822265625</v>
      </c>
      <c r="D22">
        <v>868.428955078125</v>
      </c>
      <c r="F22">
        <v>2079.711181640625</v>
      </c>
      <c r="I22">
        <v>1</v>
      </c>
      <c r="J22">
        <v>2</v>
      </c>
      <c r="K22">
        <v>3</v>
      </c>
    </row>
    <row r="23" spans="1:11">
      <c r="B23" t="s">
        <v>670</v>
      </c>
      <c r="C23">
        <v>30815.379241943388</v>
      </c>
      <c r="D23">
        <v>15043.927307128923</v>
      </c>
      <c r="E23">
        <v>9888.6398925781305</v>
      </c>
      <c r="F23">
        <v>55747.946441650449</v>
      </c>
      <c r="I23" s="121">
        <f>C23/B$35</f>
        <v>0.1221304150685625</v>
      </c>
      <c r="J23" s="121">
        <f>D23/C$35</f>
        <v>9.3575231911782158E-2</v>
      </c>
      <c r="K23" s="121">
        <f>E23/D$35</f>
        <v>7.5690299139109407E-2</v>
      </c>
    </row>
    <row r="29" spans="1:11">
      <c r="A29" s="421" t="s">
        <v>672</v>
      </c>
    </row>
    <row r="30" spans="1:11">
      <c r="A30" t="s">
        <v>673</v>
      </c>
    </row>
    <row r="31" spans="1:11">
      <c r="B31" t="s">
        <v>490</v>
      </c>
      <c r="C31" t="s">
        <v>491</v>
      </c>
      <c r="D31" t="s">
        <v>492</v>
      </c>
    </row>
    <row r="32" spans="1:11">
      <c r="A32" t="s">
        <v>410</v>
      </c>
      <c r="B32" s="195">
        <v>179341.7686999999</v>
      </c>
      <c r="C32" s="195">
        <v>88919.910000000033</v>
      </c>
      <c r="D32" s="195">
        <v>74714.04700000002</v>
      </c>
      <c r="E32" s="195">
        <v>342975.72569999995</v>
      </c>
    </row>
    <row r="33" spans="1:5">
      <c r="A33" t="s">
        <v>488</v>
      </c>
      <c r="B33" s="195">
        <v>39466.253999999986</v>
      </c>
      <c r="C33" s="195">
        <v>56216.628999999972</v>
      </c>
      <c r="D33" s="195">
        <v>50721.445999999996</v>
      </c>
      <c r="E33" s="195">
        <v>146404.32899999997</v>
      </c>
    </row>
    <row r="34" spans="1:5">
      <c r="A34" t="s">
        <v>489</v>
      </c>
      <c r="B34" s="195">
        <v>33507.333999999995</v>
      </c>
      <c r="C34" s="195">
        <v>15631.722</v>
      </c>
      <c r="D34" s="195">
        <v>5210.5739999999996</v>
      </c>
      <c r="E34" s="195">
        <v>54349.63</v>
      </c>
    </row>
    <row r="35" spans="1:5">
      <c r="B35" s="195">
        <v>252315.35669999989</v>
      </c>
      <c r="C35" s="195">
        <v>160768.261</v>
      </c>
      <c r="D35" s="195">
        <v>130646.06700000001</v>
      </c>
      <c r="E35" s="195">
        <v>543729.68469999987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25"/>
  <sheetViews>
    <sheetView workbookViewId="0">
      <selection activeCell="E36" sqref="E36"/>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64" t="s">
        <v>474</v>
      </c>
      <c r="B1" s="64" t="s">
        <v>475</v>
      </c>
      <c r="C1" s="64" t="s">
        <v>476</v>
      </c>
      <c r="D1" s="64" t="s">
        <v>477</v>
      </c>
      <c r="E1" s="64" t="s">
        <v>478</v>
      </c>
      <c r="F1" s="64" t="s">
        <v>480</v>
      </c>
      <c r="G1" s="64" t="s">
        <v>479</v>
      </c>
      <c r="H1" s="64" t="s">
        <v>467</v>
      </c>
      <c r="I1" s="64" t="s">
        <v>64</v>
      </c>
      <c r="J1" s="64" t="s">
        <v>65</v>
      </c>
      <c r="K1" s="58">
        <v>2016</v>
      </c>
      <c r="L1" s="59">
        <v>2017</v>
      </c>
      <c r="M1" s="59">
        <v>2018</v>
      </c>
      <c r="N1" s="59">
        <v>2019</v>
      </c>
      <c r="O1" s="59">
        <v>2020</v>
      </c>
      <c r="P1" s="59">
        <v>2021</v>
      </c>
      <c r="Q1" s="59">
        <v>2022</v>
      </c>
      <c r="R1" s="59">
        <v>2023</v>
      </c>
      <c r="S1" s="59">
        <v>2024</v>
      </c>
      <c r="T1" s="59">
        <v>2025</v>
      </c>
      <c r="U1" s="59">
        <v>2026</v>
      </c>
      <c r="V1" s="59">
        <v>2027</v>
      </c>
      <c r="W1" s="59">
        <v>2028</v>
      </c>
      <c r="X1" s="59">
        <v>2029</v>
      </c>
      <c r="Y1" s="59">
        <v>2030</v>
      </c>
      <c r="Z1" s="59">
        <v>2031</v>
      </c>
      <c r="AA1" s="59">
        <v>2032</v>
      </c>
      <c r="AB1" s="59">
        <v>2033</v>
      </c>
      <c r="AC1" s="59">
        <v>2034</v>
      </c>
      <c r="AD1" s="59">
        <v>2035</v>
      </c>
      <c r="AE1" s="60" t="s">
        <v>59</v>
      </c>
      <c r="AF1" s="39" t="s">
        <v>420</v>
      </c>
      <c r="AG1" s="40"/>
      <c r="AH1" s="40"/>
      <c r="AI1" s="40"/>
      <c r="AJ1" s="40"/>
      <c r="AK1" s="40"/>
      <c r="AL1" s="40"/>
      <c r="AM1" s="40"/>
      <c r="AN1" s="40"/>
      <c r="AO1" s="40"/>
      <c r="AP1" s="40"/>
      <c r="AQ1" s="34"/>
      <c r="AR1" s="38"/>
      <c r="AS1" s="39" t="s">
        <v>421</v>
      </c>
      <c r="AT1" s="40"/>
      <c r="AU1" s="40"/>
      <c r="AV1" s="40"/>
      <c r="AW1" s="40"/>
      <c r="AX1" s="40"/>
      <c r="AY1" s="40"/>
      <c r="AZ1" s="40"/>
      <c r="BA1" s="40"/>
      <c r="BB1" s="40"/>
      <c r="BC1" s="40"/>
      <c r="BD1" s="34"/>
    </row>
    <row r="2" spans="1:56" ht="15">
      <c r="A2" s="64"/>
      <c r="B2" s="64"/>
      <c r="C2" s="64"/>
      <c r="D2" s="64"/>
      <c r="E2" s="64"/>
      <c r="F2" s="64" t="s">
        <v>422</v>
      </c>
      <c r="G2" s="64" t="s">
        <v>46</v>
      </c>
      <c r="H2" s="64" t="s">
        <v>63</v>
      </c>
      <c r="I2" s="64">
        <v>1</v>
      </c>
      <c r="J2" s="64"/>
      <c r="K2" s="61" t="str">
        <f t="shared" ref="K2:AD2" si="0">CONCATENATE("aMW_",K$1)</f>
        <v>aMW_2016</v>
      </c>
      <c r="L2" s="62" t="str">
        <f t="shared" si="0"/>
        <v>aMW_2017</v>
      </c>
      <c r="M2" s="62" t="str">
        <f t="shared" si="0"/>
        <v>aMW_2018</v>
      </c>
      <c r="N2" s="62" t="str">
        <f t="shared" si="0"/>
        <v>aMW_2019</v>
      </c>
      <c r="O2" s="62" t="str">
        <f t="shared" si="0"/>
        <v>aMW_2020</v>
      </c>
      <c r="P2" s="62" t="str">
        <f t="shared" si="0"/>
        <v>aMW_2021</v>
      </c>
      <c r="Q2" s="62" t="str">
        <f t="shared" si="0"/>
        <v>aMW_2022</v>
      </c>
      <c r="R2" s="62" t="str">
        <f t="shared" si="0"/>
        <v>aMW_2023</v>
      </c>
      <c r="S2" s="62" t="str">
        <f t="shared" si="0"/>
        <v>aMW_2024</v>
      </c>
      <c r="T2" s="62" t="str">
        <f t="shared" si="0"/>
        <v>aMW_2025</v>
      </c>
      <c r="U2" s="62" t="str">
        <f t="shared" si="0"/>
        <v>aMW_2026</v>
      </c>
      <c r="V2" s="62" t="str">
        <f t="shared" si="0"/>
        <v>aMW_2027</v>
      </c>
      <c r="W2" s="62" t="str">
        <f t="shared" si="0"/>
        <v>aMW_2028</v>
      </c>
      <c r="X2" s="62" t="str">
        <f t="shared" si="0"/>
        <v>aMW_2029</v>
      </c>
      <c r="Y2" s="62" t="str">
        <f t="shared" si="0"/>
        <v>aMW_2030</v>
      </c>
      <c r="Z2" s="62" t="str">
        <f t="shared" si="0"/>
        <v>aMW_2031</v>
      </c>
      <c r="AA2" s="62" t="str">
        <f t="shared" si="0"/>
        <v>aMW_2032</v>
      </c>
      <c r="AB2" s="62" t="str">
        <f t="shared" si="0"/>
        <v>aMW_2033</v>
      </c>
      <c r="AC2" s="62" t="str">
        <f t="shared" si="0"/>
        <v>aMW_2034</v>
      </c>
      <c r="AD2" s="62" t="str">
        <f t="shared" si="0"/>
        <v>aMW_2035</v>
      </c>
      <c r="AE2" s="63" t="s">
        <v>59</v>
      </c>
      <c r="AF2" s="32" t="s">
        <v>33</v>
      </c>
      <c r="AG2" s="32" t="s">
        <v>34</v>
      </c>
      <c r="AH2" s="32" t="s">
        <v>35</v>
      </c>
      <c r="AI2" s="32" t="s">
        <v>36</v>
      </c>
      <c r="AJ2" s="32" t="s">
        <v>37</v>
      </c>
      <c r="AK2" s="32" t="s">
        <v>38</v>
      </c>
      <c r="AL2" s="32" t="s">
        <v>39</v>
      </c>
      <c r="AM2" s="32" t="s">
        <v>40</v>
      </c>
      <c r="AN2" s="32" t="s">
        <v>41</v>
      </c>
      <c r="AO2" s="32" t="s">
        <v>42</v>
      </c>
      <c r="AP2" s="32" t="s">
        <v>43</v>
      </c>
      <c r="AQ2" s="32" t="s">
        <v>44</v>
      </c>
      <c r="AR2" s="32"/>
      <c r="AS2" s="32" t="s">
        <v>33</v>
      </c>
      <c r="AT2" s="32" t="s">
        <v>34</v>
      </c>
      <c r="AU2" s="32" t="s">
        <v>35</v>
      </c>
      <c r="AV2" s="32" t="s">
        <v>36</v>
      </c>
      <c r="AW2" s="32" t="s">
        <v>37</v>
      </c>
      <c r="AX2" s="32" t="s">
        <v>38</v>
      </c>
      <c r="AY2" s="32" t="s">
        <v>39</v>
      </c>
      <c r="AZ2" s="32" t="s">
        <v>40</v>
      </c>
      <c r="BA2" s="32" t="s">
        <v>41</v>
      </c>
      <c r="BB2" s="32" t="s">
        <v>42</v>
      </c>
      <c r="BC2" s="32" t="s">
        <v>43</v>
      </c>
      <c r="BD2" s="32" t="s">
        <v>44</v>
      </c>
    </row>
    <row r="3" spans="1:56" ht="15">
      <c r="A3" s="55" t="str">
        <f>VLOOKUP(CONCATENATE($C3," - ",$B3),[2]ACHIEV!$B$12:$C$100,2,FALSE)</f>
        <v>LO5Med</v>
      </c>
      <c r="B3" s="55" t="str">
        <f>'SC-New'!$C$7</f>
        <v>New</v>
      </c>
      <c r="C3" s="55" t="str">
        <f>'SC-New'!$C$8</f>
        <v>ASHP</v>
      </c>
      <c r="D3" s="55" t="s">
        <v>430</v>
      </c>
      <c r="E3" s="55" t="str">
        <f>'SC-New'!$A$9</f>
        <v>HVAC</v>
      </c>
      <c r="F3" s="386">
        <f t="shared" ref="F3:F22" si="1">VLOOKUP($J3,MeasureOutput,14,FALSE)</f>
        <v>1.1109060784095683</v>
      </c>
      <c r="G3" s="57">
        <f>'SC-New'!A38</f>
        <v>3179.9665223237384</v>
      </c>
      <c r="H3" s="57">
        <f>'SC-New'!B38</f>
        <v>93.483458470091946</v>
      </c>
      <c r="I3" s="7" t="str">
        <f>'SC-New'!C38</f>
        <v>Manufactured</v>
      </c>
      <c r="J3" s="7" t="str">
        <f>'SC-New'!D38</f>
        <v>HVAC Conversion - FAF w/CAC to ASHP 8.5 HSPF/14SEER + HZ23</v>
      </c>
      <c r="K3" s="29">
        <f ca="1">'SC-New'!E38</f>
        <v>3.0451310446507869E-4</v>
      </c>
      <c r="L3" s="29">
        <f ca="1">'SC-New'!F38</f>
        <v>6.8284119023093604E-4</v>
      </c>
      <c r="M3" s="29">
        <f ca="1">'SC-New'!G38</f>
        <v>1.1842822368496302E-3</v>
      </c>
      <c r="N3" s="29">
        <f ca="1">'SC-New'!H38</f>
        <v>1.802268375659521E-3</v>
      </c>
      <c r="O3" s="29">
        <f ca="1">'SC-New'!I38</f>
        <v>2.3822196156073265E-3</v>
      </c>
      <c r="P3" s="29">
        <f ca="1">'SC-New'!J38</f>
        <v>3.0752439407367156E-3</v>
      </c>
      <c r="Q3" s="29">
        <f ca="1">'SC-New'!K38</f>
        <v>3.8895926844479257E-3</v>
      </c>
      <c r="R3" s="29">
        <f ca="1">'SC-New'!L38</f>
        <v>4.7376360581172488E-3</v>
      </c>
      <c r="S3" s="29">
        <f ca="1">'SC-New'!M38</f>
        <v>5.5464396896671908E-3</v>
      </c>
      <c r="T3" s="29">
        <f ca="1">'SC-New'!N38</f>
        <v>6.2232517316341204E-3</v>
      </c>
      <c r="U3" s="29">
        <f ca="1">'SC-New'!O38</f>
        <v>6.7078761706038026E-3</v>
      </c>
      <c r="V3" s="29">
        <f ca="1">'SC-New'!P38</f>
        <v>7.0560847322235316E-3</v>
      </c>
      <c r="W3" s="29">
        <f ca="1">'SC-New'!Q38</f>
        <v>7.279006357163006E-3</v>
      </c>
      <c r="X3" s="29">
        <f ca="1">'SC-New'!R38</f>
        <v>7.3962026965779379E-3</v>
      </c>
      <c r="Y3" s="29">
        <f ca="1">'SC-New'!S38</f>
        <v>7.4457029143490897E-3</v>
      </c>
      <c r="Z3" s="29">
        <f ca="1">'SC-New'!T38</f>
        <v>7.4584838057509817E-3</v>
      </c>
      <c r="AA3" s="29">
        <f ca="1">'SC-New'!U38</f>
        <v>7.4580213157224842E-3</v>
      </c>
      <c r="AB3" s="29">
        <f ca="1">'SC-New'!V38</f>
        <v>7.4598470883001193E-3</v>
      </c>
      <c r="AC3" s="29">
        <f ca="1">'SC-New'!W38</f>
        <v>7.4622781688549024E-3</v>
      </c>
      <c r="AD3" s="29">
        <f ca="1">'SC-New'!X38</f>
        <v>7.4631787558737542E-3</v>
      </c>
      <c r="AE3" s="29">
        <f ca="1">'SC-New'!Y38</f>
        <v>0.10301497063283531</v>
      </c>
      <c r="AF3" s="387">
        <f t="shared" ref="AF3:AU22" si="2">VLOOKUP($J3,MeasureOutput,COLUMN()-17,FALSE)</f>
        <v>271.93060976102947</v>
      </c>
      <c r="AG3" s="387">
        <f t="shared" si="2"/>
        <v>198.57166332839839</v>
      </c>
      <c r="AH3" s="387">
        <f t="shared" si="2"/>
        <v>160.86211291107588</v>
      </c>
      <c r="AI3" s="387">
        <f t="shared" si="2"/>
        <v>139.46399179635839</v>
      </c>
      <c r="AJ3" s="387">
        <f t="shared" si="2"/>
        <v>51.173848301413614</v>
      </c>
      <c r="AK3" s="387">
        <f t="shared" si="2"/>
        <v>33.085691183566695</v>
      </c>
      <c r="AL3" s="387">
        <f t="shared" si="2"/>
        <v>96.196118642584281</v>
      </c>
      <c r="AM3" s="387">
        <f t="shared" si="2"/>
        <v>95.942847451261443</v>
      </c>
      <c r="AN3" s="387">
        <f t="shared" si="2"/>
        <v>55.792973391075705</v>
      </c>
      <c r="AO3" s="387">
        <f t="shared" si="2"/>
        <v>126.74012740903277</v>
      </c>
      <c r="AP3" s="387">
        <f t="shared" ref="AP3:BD22" si="3">VLOOKUP($J3,MeasureOutput,COLUMN()-17,FALSE)</f>
        <v>196.79375449371173</v>
      </c>
      <c r="AQ3" s="387">
        <f t="shared" si="3"/>
        <v>343.40234346135122</v>
      </c>
      <c r="AR3" s="387">
        <f t="shared" si="3"/>
        <v>0</v>
      </c>
      <c r="AS3" s="387">
        <f t="shared" si="3"/>
        <v>258.01760185175482</v>
      </c>
      <c r="AT3" s="387">
        <f t="shared" si="3"/>
        <v>182.75023908372074</v>
      </c>
      <c r="AU3" s="387">
        <f t="shared" si="3"/>
        <v>134.95146988122303</v>
      </c>
      <c r="AV3" s="387">
        <f t="shared" si="3"/>
        <v>125.87065295026238</v>
      </c>
      <c r="AW3" s="387">
        <f t="shared" si="3"/>
        <v>49.760067366012009</v>
      </c>
      <c r="AX3" s="387">
        <f t="shared" si="3"/>
        <v>15.371911821734269</v>
      </c>
      <c r="AY3" s="387">
        <f t="shared" si="3"/>
        <v>47.350916296728343</v>
      </c>
      <c r="AZ3" s="387">
        <f t="shared" si="3"/>
        <v>33.8994184777779</v>
      </c>
      <c r="BA3" s="387">
        <f t="shared" si="3"/>
        <v>32.056243224815653</v>
      </c>
      <c r="BB3" s="387">
        <f t="shared" si="3"/>
        <v>77.861927823087456</v>
      </c>
      <c r="BC3" s="387">
        <f t="shared" si="3"/>
        <v>154.95854661547912</v>
      </c>
      <c r="BD3" s="387">
        <f t="shared" si="3"/>
        <v>297.16144480028373</v>
      </c>
    </row>
    <row r="4" spans="1:56" ht="15">
      <c r="A4" s="55" t="str">
        <f>VLOOKUP(CONCATENATE($C4," - ",$B4),[2]ACHIEV!$B$12:$C$100,2,FALSE)</f>
        <v>LO5Med</v>
      </c>
      <c r="B4" s="55" t="str">
        <f>'SC-New'!$C$7</f>
        <v>New</v>
      </c>
      <c r="C4" s="55" t="str">
        <f>'SC-New'!$C$8</f>
        <v>ASHP</v>
      </c>
      <c r="D4" s="55" t="s">
        <v>430</v>
      </c>
      <c r="E4" s="55" t="str">
        <f>'SC-New'!$A$9</f>
        <v>HVAC</v>
      </c>
      <c r="F4" s="386">
        <f t="shared" si="1"/>
        <v>1.0575071943576386</v>
      </c>
      <c r="G4" s="57">
        <f>'SC-New'!A39</f>
        <v>2509.0220429804335</v>
      </c>
      <c r="H4" s="57">
        <f>'SC-New'!B39</f>
        <v>118.78168508335577</v>
      </c>
      <c r="I4" s="7" t="str">
        <f>'SC-New'!C39</f>
        <v>Manufactured</v>
      </c>
      <c r="J4" s="7" t="str">
        <f>'SC-New'!D39</f>
        <v>HVAC Conversion - FAF to ASHP 8.5 HSPF/14SEER + HZ23CZ23</v>
      </c>
      <c r="K4" s="29">
        <f ca="1">'SC-New'!E39</f>
        <v>4.4838906705277657E-4</v>
      </c>
      <c r="L4" s="29">
        <f ca="1">'SC-New'!F39</f>
        <v>1.005469123474025E-3</v>
      </c>
      <c r="M4" s="29">
        <f ca="1">'SC-New'!G39</f>
        <v>1.7438303952172867E-3</v>
      </c>
      <c r="N4" s="29">
        <f ca="1">'SC-New'!H39</f>
        <v>2.6538018354260017E-3</v>
      </c>
      <c r="O4" s="29">
        <f ca="1">'SC-New'!I39</f>
        <v>3.5077676963471667E-3</v>
      </c>
      <c r="P4" s="29">
        <f ca="1">'SC-New'!J39</f>
        <v>4.5282312692876961E-3</v>
      </c>
      <c r="Q4" s="29">
        <f ca="1">'SC-New'!K39</f>
        <v>5.7273424671118438E-3</v>
      </c>
      <c r="R4" s="29">
        <f ca="1">'SC-New'!L39</f>
        <v>6.9760682906124354E-3</v>
      </c>
      <c r="S4" s="29">
        <f ca="1">'SC-New'!M39</f>
        <v>8.1670144287651365E-3</v>
      </c>
      <c r="T4" s="29">
        <f ca="1">'SC-New'!N39</f>
        <v>9.1636057597055051E-3</v>
      </c>
      <c r="U4" s="29">
        <f ca="1">'SC-New'!O39</f>
        <v>9.8772049345006614E-3</v>
      </c>
      <c r="V4" s="29">
        <f ca="1">'SC-New'!P39</f>
        <v>1.0389934632484365E-2</v>
      </c>
      <c r="W4" s="29">
        <f ca="1">'SC-New'!Q39</f>
        <v>1.0718181981996911E-2</v>
      </c>
      <c r="X4" s="29">
        <f ca="1">'SC-New'!R39</f>
        <v>1.0890751098142415E-2</v>
      </c>
      <c r="Y4" s="29">
        <f ca="1">'SC-New'!S39</f>
        <v>1.0963639115570451E-2</v>
      </c>
      <c r="Z4" s="29">
        <f ca="1">'SC-New'!T39</f>
        <v>1.0982458706214554E-2</v>
      </c>
      <c r="AA4" s="29">
        <f ca="1">'SC-New'!U39</f>
        <v>1.0981777699488214E-2</v>
      </c>
      <c r="AB4" s="29">
        <f ca="1">'SC-New'!V39</f>
        <v>1.0984466110760937E-2</v>
      </c>
      <c r="AC4" s="29">
        <f ca="1">'SC-New'!W39</f>
        <v>1.0988045825150583E-2</v>
      </c>
      <c r="AD4" s="29">
        <f ca="1">'SC-New'!X39</f>
        <v>1.0989371920373622E-2</v>
      </c>
      <c r="AE4" s="29">
        <f ca="1">'SC-New'!Y39</f>
        <v>0.1516873523576826</v>
      </c>
      <c r="AF4" s="387">
        <f t="shared" si="2"/>
        <v>258.85948576323079</v>
      </c>
      <c r="AG4" s="387">
        <f t="shared" si="2"/>
        <v>189.02674730700753</v>
      </c>
      <c r="AH4" s="387">
        <f t="shared" si="2"/>
        <v>153.12981449032671</v>
      </c>
      <c r="AI4" s="387">
        <f t="shared" si="2"/>
        <v>128.93665989391064</v>
      </c>
      <c r="AJ4" s="387">
        <f t="shared" si="2"/>
        <v>29.975455379956411</v>
      </c>
      <c r="AK4" s="387">
        <f t="shared" si="2"/>
        <v>10.293146539738336</v>
      </c>
      <c r="AL4" s="387">
        <f t="shared" si="2"/>
        <v>-53.477163931352905</v>
      </c>
      <c r="AM4" s="387">
        <f t="shared" si="2"/>
        <v>-54.251875905453289</v>
      </c>
      <c r="AN4" s="387">
        <f t="shared" si="2"/>
        <v>-5.5419047487512492</v>
      </c>
      <c r="AO4" s="387">
        <f t="shared" si="2"/>
        <v>110.20052952924701</v>
      </c>
      <c r="AP4" s="387">
        <f t="shared" si="3"/>
        <v>187.33429875520477</v>
      </c>
      <c r="AQ4" s="387">
        <f t="shared" si="3"/>
        <v>326.8957257750871</v>
      </c>
      <c r="AR4" s="387">
        <f t="shared" si="3"/>
        <v>0</v>
      </c>
      <c r="AS4" s="387">
        <f t="shared" si="3"/>
        <v>245.61524644798934</v>
      </c>
      <c r="AT4" s="387">
        <f t="shared" si="3"/>
        <v>173.965825156249</v>
      </c>
      <c r="AU4" s="387">
        <f t="shared" si="3"/>
        <v>128.46464076679263</v>
      </c>
      <c r="AV4" s="387">
        <f t="shared" si="3"/>
        <v>118.76380650479736</v>
      </c>
      <c r="AW4" s="387">
        <f t="shared" si="3"/>
        <v>41.659282769720519</v>
      </c>
      <c r="AX4" s="387">
        <f t="shared" si="3"/>
        <v>9.8829877305375664</v>
      </c>
      <c r="AY4" s="387">
        <f t="shared" si="3"/>
        <v>-1.3007978175484578</v>
      </c>
      <c r="AZ4" s="387">
        <f t="shared" si="3"/>
        <v>0.63070666766986538</v>
      </c>
      <c r="BA4" s="387">
        <f t="shared" si="3"/>
        <v>8.7748294526090209</v>
      </c>
      <c r="BB4" s="387">
        <f t="shared" si="3"/>
        <v>70.797048012299882</v>
      </c>
      <c r="BC4" s="387">
        <f t="shared" si="3"/>
        <v>147.5100200258849</v>
      </c>
      <c r="BD4" s="387">
        <f t="shared" si="3"/>
        <v>282.87752841528038</v>
      </c>
    </row>
    <row r="5" spans="1:56" ht="15">
      <c r="A5" s="55" t="str">
        <f>VLOOKUP(CONCATENATE($C5," - ",$B5),[2]ACHIEV!$B$12:$C$100,2,FALSE)</f>
        <v>LO5Med</v>
      </c>
      <c r="B5" s="55" t="str">
        <f>'SC-New'!$C$7</f>
        <v>New</v>
      </c>
      <c r="C5" s="55" t="str">
        <f>'SC-New'!$C$8</f>
        <v>ASHP</v>
      </c>
      <c r="D5" s="55" t="s">
        <v>430</v>
      </c>
      <c r="E5" s="55" t="str">
        <f>'SC-New'!$A$9</f>
        <v>HVAC</v>
      </c>
      <c r="F5" s="386">
        <f t="shared" si="1"/>
        <v>1.1514787507495226</v>
      </c>
      <c r="G5" s="57">
        <f>'SC-New'!A40</f>
        <v>3001.6479812940015</v>
      </c>
      <c r="H5" s="57">
        <f>'SC-New'!B40</f>
        <v>117.33450987292535</v>
      </c>
      <c r="I5" s="7" t="str">
        <f>'SC-New'!C40</f>
        <v>Manufactured</v>
      </c>
      <c r="J5" s="7" t="str">
        <f>'SC-New'!D40</f>
        <v>HVAC Conversion - FAF to ASHP 8.5 HSPF/14SEER + HZ23CZ1</v>
      </c>
      <c r="K5" s="29">
        <f ca="1">'SC-New'!E40</f>
        <v>2.391253594594262E-4</v>
      </c>
      <c r="L5" s="29">
        <f ca="1">'SC-New'!F40</f>
        <v>5.3621549507535337E-4</v>
      </c>
      <c r="M5" s="29">
        <f ca="1">'SC-New'!G40</f>
        <v>9.299826885465197E-4</v>
      </c>
      <c r="N5" s="29">
        <f ca="1">'SC-New'!H40</f>
        <v>1.4152693820155846E-3</v>
      </c>
      <c r="O5" s="29">
        <f ca="1">'SC-New'!I40</f>
        <v>1.8706883662496861E-3</v>
      </c>
      <c r="P5" s="29">
        <f ca="1">'SC-New'!J40</f>
        <v>2.4149003835019548E-3</v>
      </c>
      <c r="Q5" s="29">
        <f ca="1">'SC-New'!K40</f>
        <v>3.0543849679415943E-3</v>
      </c>
      <c r="R5" s="29">
        <f ca="1">'SC-New'!L40</f>
        <v>3.7203289736095569E-3</v>
      </c>
      <c r="S5" s="29">
        <f ca="1">'SC-New'!M40</f>
        <v>4.3554591413775875E-3</v>
      </c>
      <c r="T5" s="29">
        <f ca="1">'SC-New'!N40</f>
        <v>4.8869401201883707E-3</v>
      </c>
      <c r="U5" s="29">
        <f ca="1">'SC-New'!O40</f>
        <v>5.2675017166261282E-3</v>
      </c>
      <c r="V5" s="29">
        <f ca="1">'SC-New'!P40</f>
        <v>5.5409398585098265E-3</v>
      </c>
      <c r="W5" s="29">
        <f ca="1">'SC-New'!Q40</f>
        <v>5.7159937820136153E-3</v>
      </c>
      <c r="X5" s="29">
        <f ca="1">'SC-New'!R40</f>
        <v>5.8080246876757984E-3</v>
      </c>
      <c r="Y5" s="29">
        <f ca="1">'SC-New'!S40</f>
        <v>5.8468957812158944E-3</v>
      </c>
      <c r="Z5" s="29">
        <f ca="1">'SC-New'!T40</f>
        <v>5.8569322466614712E-3</v>
      </c>
      <c r="AA5" s="29">
        <f ca="1">'SC-New'!U40</f>
        <v>5.8565690665792706E-3</v>
      </c>
      <c r="AB5" s="29">
        <f ca="1">'SC-New'!V40</f>
        <v>5.8580027931332884E-3</v>
      </c>
      <c r="AC5" s="29">
        <f ca="1">'SC-New'!W40</f>
        <v>5.8599118505860311E-3</v>
      </c>
      <c r="AD5" s="29">
        <f ca="1">'SC-New'!X40</f>
        <v>5.860619055601023E-3</v>
      </c>
      <c r="AE5" s="29">
        <f ca="1">'SC-New'!Y40</f>
        <v>8.0894685716567979E-2</v>
      </c>
      <c r="AF5" s="387">
        <f t="shared" si="2"/>
        <v>281.86209878918709</v>
      </c>
      <c r="AG5" s="387">
        <f t="shared" si="2"/>
        <v>205.82392631336378</v>
      </c>
      <c r="AH5" s="387">
        <f t="shared" si="2"/>
        <v>166.73714224604689</v>
      </c>
      <c r="AI5" s="387">
        <f t="shared" si="2"/>
        <v>142.38436702587387</v>
      </c>
      <c r="AJ5" s="387">
        <f t="shared" si="2"/>
        <v>42.392716881131435</v>
      </c>
      <c r="AK5" s="387">
        <f t="shared" si="2"/>
        <v>22.243742890025146</v>
      </c>
      <c r="AL5" s="387">
        <f t="shared" si="2"/>
        <v>17.270298290476539</v>
      </c>
      <c r="AM5" s="387">
        <f t="shared" si="2"/>
        <v>16.704495850065324</v>
      </c>
      <c r="AN5" s="387">
        <f t="shared" si="2"/>
        <v>24.495075522169024</v>
      </c>
      <c r="AO5" s="387">
        <f t="shared" si="2"/>
        <v>125.43110603790052</v>
      </c>
      <c r="AP5" s="387">
        <f t="shared" si="3"/>
        <v>203.98108443527951</v>
      </c>
      <c r="AQ5" s="387">
        <f t="shared" si="3"/>
        <v>355.94413347655814</v>
      </c>
      <c r="AR5" s="387">
        <f t="shared" si="3"/>
        <v>0</v>
      </c>
      <c r="AS5" s="387">
        <f t="shared" si="3"/>
        <v>267.44095799439037</v>
      </c>
      <c r="AT5" s="387">
        <f t="shared" si="3"/>
        <v>189.42466972596489</v>
      </c>
      <c r="AU5" s="387">
        <f t="shared" si="3"/>
        <v>139.88018696694181</v>
      </c>
      <c r="AV5" s="387">
        <f t="shared" si="3"/>
        <v>129.86724776377773</v>
      </c>
      <c r="AW5" s="387">
        <f t="shared" si="3"/>
        <v>48.33273212688615</v>
      </c>
      <c r="AX5" s="387">
        <f t="shared" si="3"/>
        <v>13.233637611638185</v>
      </c>
      <c r="AY5" s="387">
        <f t="shared" si="3"/>
        <v>22.722567746856395</v>
      </c>
      <c r="AZ5" s="387">
        <f t="shared" si="3"/>
        <v>17.155267404106983</v>
      </c>
      <c r="BA5" s="387">
        <f t="shared" si="3"/>
        <v>20.870723470179882</v>
      </c>
      <c r="BB5" s="387">
        <f t="shared" si="3"/>
        <v>78.817419644125465</v>
      </c>
      <c r="BC5" s="387">
        <f t="shared" si="3"/>
        <v>160.6179650490395</v>
      </c>
      <c r="BD5" s="387">
        <f t="shared" si="3"/>
        <v>308.01441803201743</v>
      </c>
    </row>
    <row r="6" spans="1:56" ht="15">
      <c r="A6" s="55" t="str">
        <f>VLOOKUP(CONCATENATE($C6," - ",$B6),[2]ACHIEV!$B$12:$C$100,2,FALSE)</f>
        <v>LO5Med</v>
      </c>
      <c r="B6" s="55" t="str">
        <f>'SC-New'!$C$7</f>
        <v>New</v>
      </c>
      <c r="C6" s="55" t="str">
        <f>'SC-New'!$C$8</f>
        <v>ASHP</v>
      </c>
      <c r="D6" s="55" t="s">
        <v>430</v>
      </c>
      <c r="E6" s="55" t="str">
        <f>'SC-New'!$A$9</f>
        <v>HVAC</v>
      </c>
      <c r="F6" s="386">
        <f t="shared" si="1"/>
        <v>1.0675132461814707</v>
      </c>
      <c r="G6" s="57">
        <f>'SC-New'!A41</f>
        <v>3055.7546231578685</v>
      </c>
      <c r="H6" s="57">
        <f>'SC-New'!B41</f>
        <v>106.64457497768962</v>
      </c>
      <c r="I6" s="7" t="str">
        <f>'SC-New'!C41</f>
        <v>Manufactured</v>
      </c>
      <c r="J6" s="7" t="str">
        <f>'SC-New'!D41</f>
        <v>HVAC Conversion - FAF w/CAC to ASHP 8.5 HSPF/14SEER + HZ1</v>
      </c>
      <c r="K6" s="29">
        <f ca="1">'SC-New'!E41</f>
        <v>7.7624709459075936E-4</v>
      </c>
      <c r="L6" s="29">
        <f ca="1">'SC-New'!F41</f>
        <v>1.7406590462330865E-3</v>
      </c>
      <c r="M6" s="29">
        <f ca="1">'SC-New'!G41</f>
        <v>3.0189033970963145E-3</v>
      </c>
      <c r="N6" s="29">
        <f ca="1">'SC-New'!H41</f>
        <v>4.5942377183933215E-3</v>
      </c>
      <c r="O6" s="29">
        <f ca="1">'SC-New'!I41</f>
        <v>6.0726156877244225E-3</v>
      </c>
      <c r="P6" s="29">
        <f ca="1">'SC-New'!J41</f>
        <v>7.8392329891617835E-3</v>
      </c>
      <c r="Q6" s="29">
        <f ca="1">'SC-New'!K41</f>
        <v>9.9151234418892609E-3</v>
      </c>
      <c r="R6" s="29">
        <f ca="1">'SC-New'!L41</f>
        <v>1.2076906285534501E-2</v>
      </c>
      <c r="S6" s="29">
        <f ca="1">'SC-New'!M41</f>
        <v>1.4138661460859299E-2</v>
      </c>
      <c r="T6" s="29">
        <f ca="1">'SC-New'!N41</f>
        <v>1.5863951353009467E-2</v>
      </c>
      <c r="U6" s="29">
        <f ca="1">'SC-New'!O41</f>
        <v>1.7099327785753547E-2</v>
      </c>
      <c r="V6" s="29">
        <f ca="1">'SC-New'!P41</f>
        <v>1.7986960798276122E-2</v>
      </c>
      <c r="W6" s="29">
        <f ca="1">'SC-New'!Q41</f>
        <v>1.855521963884291E-2</v>
      </c>
      <c r="X6" s="29">
        <f ca="1">'SC-New'!R41</f>
        <v>1.8853969730821121E-2</v>
      </c>
      <c r="Y6" s="29">
        <f ca="1">'SC-New'!S41</f>
        <v>1.8980152806895845E-2</v>
      </c>
      <c r="Z6" s="29">
        <f ca="1">'SC-New'!T41</f>
        <v>1.9012733111886095E-2</v>
      </c>
      <c r="AA6" s="29">
        <f ca="1">'SC-New'!U41</f>
        <v>1.9011554159205125E-2</v>
      </c>
      <c r="AB6" s="29">
        <f ca="1">'SC-New'!V41</f>
        <v>1.9016208312468124E-2</v>
      </c>
      <c r="AC6" s="29">
        <f ca="1">'SC-New'!W41</f>
        <v>1.9022405481620104E-2</v>
      </c>
      <c r="AD6" s="29">
        <f ca="1">'SC-New'!X41</f>
        <v>1.9024701205667974E-2</v>
      </c>
      <c r="AE6" s="29">
        <f ca="1">'SC-New'!Y41</f>
        <v>0.26259977150592917</v>
      </c>
      <c r="AF6" s="387">
        <f t="shared" si="2"/>
        <v>261.30879432912729</v>
      </c>
      <c r="AG6" s="387">
        <f t="shared" si="2"/>
        <v>190.81530386694016</v>
      </c>
      <c r="AH6" s="387">
        <f t="shared" si="2"/>
        <v>154.57871702993987</v>
      </c>
      <c r="AI6" s="387">
        <f t="shared" si="2"/>
        <v>134.01642272144238</v>
      </c>
      <c r="AJ6" s="387">
        <f t="shared" si="2"/>
        <v>49.174959055089154</v>
      </c>
      <c r="AK6" s="387">
        <f t="shared" si="2"/>
        <v>31.793339044550081</v>
      </c>
      <c r="AL6" s="387">
        <f t="shared" si="2"/>
        <v>92.438625440973681</v>
      </c>
      <c r="AM6" s="387">
        <f t="shared" si="2"/>
        <v>92.195247214075891</v>
      </c>
      <c r="AN6" s="387">
        <f t="shared" si="2"/>
        <v>53.613657622697048</v>
      </c>
      <c r="AO6" s="387">
        <f t="shared" si="2"/>
        <v>121.78956210732748</v>
      </c>
      <c r="AP6" s="387">
        <f t="shared" si="2"/>
        <v>189.10684149697252</v>
      </c>
      <c r="AQ6" s="387">
        <f t="shared" si="2"/>
        <v>329.98878801669349</v>
      </c>
      <c r="AR6" s="387">
        <f t="shared" si="2"/>
        <v>0</v>
      </c>
      <c r="AS6" s="387">
        <f t="shared" si="2"/>
        <v>247.93923903905127</v>
      </c>
      <c r="AT6" s="387">
        <f t="shared" si="2"/>
        <v>175.61187642793465</v>
      </c>
      <c r="AU6" s="387">
        <f t="shared" si="2"/>
        <v>129.68016332768005</v>
      </c>
      <c r="AV6" s="387">
        <f t="shared" ref="AV6:BD8" si="4">VLOOKUP($J6,MeasureOutput,COLUMN()-17,FALSE)</f>
        <v>120.95404997899107</v>
      </c>
      <c r="AW6" s="387">
        <f t="shared" si="4"/>
        <v>47.816401473064992</v>
      </c>
      <c r="AX6" s="387">
        <f t="shared" si="4"/>
        <v>14.77147331152233</v>
      </c>
      <c r="AY6" s="387">
        <f t="shared" si="4"/>
        <v>45.501353667948571</v>
      </c>
      <c r="AZ6" s="387">
        <f t="shared" si="4"/>
        <v>32.57528153476806</v>
      </c>
      <c r="BA6" s="387">
        <f t="shared" si="4"/>
        <v>30.804102102220511</v>
      </c>
      <c r="BB6" s="387">
        <f t="shared" si="4"/>
        <v>74.820581991385325</v>
      </c>
      <c r="BC6" s="387">
        <f t="shared" si="4"/>
        <v>148.90574850204914</v>
      </c>
      <c r="BD6" s="387">
        <f t="shared" si="4"/>
        <v>285.5540938554239</v>
      </c>
    </row>
    <row r="7" spans="1:56" ht="15">
      <c r="A7" s="55" t="str">
        <f>VLOOKUP(CONCATENATE($C7," - ",$B7),[2]ACHIEV!$B$12:$C$100,2,FALSE)</f>
        <v>LO5Med</v>
      </c>
      <c r="B7" s="55" t="str">
        <f>'SC-New'!$C$7</f>
        <v>New</v>
      </c>
      <c r="C7" s="55" t="str">
        <f>'SC-New'!$C$8</f>
        <v>ASHP</v>
      </c>
      <c r="D7" s="55" t="s">
        <v>430</v>
      </c>
      <c r="E7" s="55" t="str">
        <f>'SC-New'!$A$9</f>
        <v>HVAC</v>
      </c>
      <c r="F7" s="386">
        <f t="shared" si="1"/>
        <v>1.0675132461814705</v>
      </c>
      <c r="G7" s="57">
        <f>'SC-New'!A42</f>
        <v>2530.2967094699575</v>
      </c>
      <c r="H7" s="57">
        <f>'SC-New'!B42</f>
        <v>126.2675227241423</v>
      </c>
      <c r="I7" s="7" t="str">
        <f>'SC-New'!C42</f>
        <v>Manufactured</v>
      </c>
      <c r="J7" s="7" t="str">
        <f>'SC-New'!D42</f>
        <v>HVAC Conversion - FAF to ASHP 8.5 HSPF/14SEER + HZ1CZ23</v>
      </c>
      <c r="K7" s="29">
        <f ca="1">'SC-New'!E42</f>
        <v>8.3228876113805887E-4</v>
      </c>
      <c r="L7" s="29">
        <f ca="1">'SC-New'!F42</f>
        <v>1.8663270642151227E-3</v>
      </c>
      <c r="M7" s="29">
        <f ca="1">'SC-New'!G42</f>
        <v>3.2368551017758354E-3</v>
      </c>
      <c r="N7" s="29">
        <f ca="1">'SC-New'!H42</f>
        <v>4.9259217144396608E-3</v>
      </c>
      <c r="O7" s="29">
        <f ca="1">'SC-New'!I42</f>
        <v>6.5110321479119743E-3</v>
      </c>
      <c r="P7" s="29">
        <f ca="1">'SC-New'!J42</f>
        <v>8.405191540538785E-3</v>
      </c>
      <c r="Q7" s="29">
        <f ca="1">'SC-New'!K42</f>
        <v>1.0630952261833013E-2</v>
      </c>
      <c r="R7" s="29">
        <f ca="1">'SC-New'!L42</f>
        <v>1.2948806431368509E-2</v>
      </c>
      <c r="S7" s="29">
        <f ca="1">'SC-New'!M42</f>
        <v>1.5159411369665546E-2</v>
      </c>
      <c r="T7" s="29">
        <f ca="1">'SC-New'!N42</f>
        <v>1.7009259693669527E-2</v>
      </c>
      <c r="U7" s="29">
        <f ca="1">'SC-New'!O42</f>
        <v>1.8333824935733059E-2</v>
      </c>
      <c r="V7" s="29">
        <f ca="1">'SC-New'!P42</f>
        <v>1.9285541193978312E-2</v>
      </c>
      <c r="W7" s="29">
        <f ca="1">'SC-New'!Q42</f>
        <v>1.9894825853098898E-2</v>
      </c>
      <c r="X7" s="29">
        <f ca="1">'SC-New'!R42</f>
        <v>2.0215144403306819E-2</v>
      </c>
      <c r="Y7" s="29">
        <f ca="1">'SC-New'!S42</f>
        <v>2.0350437349064242E-2</v>
      </c>
      <c r="Z7" s="29">
        <f ca="1">'SC-New'!T42</f>
        <v>2.0385369810476065E-2</v>
      </c>
      <c r="AA7" s="29">
        <f ca="1">'SC-New'!U42</f>
        <v>2.0384105742535432E-2</v>
      </c>
      <c r="AB7" s="29">
        <f ca="1">'SC-New'!V42</f>
        <v>2.0389095905436395E-2</v>
      </c>
      <c r="AC7" s="29">
        <f ca="1">'SC-New'!W42</f>
        <v>2.0395740483267363E-2</v>
      </c>
      <c r="AD7" s="29">
        <f ca="1">'SC-New'!X42</f>
        <v>2.0398201948613935E-2</v>
      </c>
      <c r="AE7" s="29">
        <f ca="1">'SC-New'!Y42</f>
        <v>0.28155833371206651</v>
      </c>
      <c r="AF7" s="387">
        <f t="shared" si="2"/>
        <v>261.30879432912729</v>
      </c>
      <c r="AG7" s="387">
        <f t="shared" si="2"/>
        <v>190.81530386694013</v>
      </c>
      <c r="AH7" s="387">
        <f t="shared" si="2"/>
        <v>154.57871702993987</v>
      </c>
      <c r="AI7" s="387">
        <f t="shared" si="2"/>
        <v>130.13845279481222</v>
      </c>
      <c r="AJ7" s="387">
        <f t="shared" si="2"/>
        <v>30.169907005523882</v>
      </c>
      <c r="AK7" s="387">
        <f t="shared" si="2"/>
        <v>10.289641748262143</v>
      </c>
      <c r="AL7" s="387">
        <f t="shared" si="2"/>
        <v>-54.673426954157087</v>
      </c>
      <c r="AM7" s="387">
        <f t="shared" si="2"/>
        <v>-55.458008580325178</v>
      </c>
      <c r="AN7" s="387">
        <f t="shared" si="2"/>
        <v>-5.8734620456461943</v>
      </c>
      <c r="AO7" s="387">
        <f t="shared" si="2"/>
        <v>111.19352066107051</v>
      </c>
      <c r="AP7" s="387">
        <f t="shared" si="2"/>
        <v>189.10684149697249</v>
      </c>
      <c r="AQ7" s="387">
        <f t="shared" si="2"/>
        <v>329.98878801669343</v>
      </c>
      <c r="AR7" s="387">
        <f t="shared" si="2"/>
        <v>0</v>
      </c>
      <c r="AS7" s="387">
        <f t="shared" si="2"/>
        <v>247.93923903905122</v>
      </c>
      <c r="AT7" s="387">
        <f t="shared" si="2"/>
        <v>175.61187642793462</v>
      </c>
      <c r="AU7" s="387">
        <f t="shared" si="2"/>
        <v>129.68016332768002</v>
      </c>
      <c r="AV7" s="387">
        <f t="shared" si="4"/>
        <v>119.88251274465118</v>
      </c>
      <c r="AW7" s="387">
        <f t="shared" si="4"/>
        <v>42.026291860562644</v>
      </c>
      <c r="AX7" s="387">
        <f t="shared" si="4"/>
        <v>9.9538951856453153</v>
      </c>
      <c r="AY7" s="387">
        <f t="shared" si="4"/>
        <v>-1.5338000694333365</v>
      </c>
      <c r="AZ7" s="387">
        <f t="shared" si="4"/>
        <v>0.4861083756153321</v>
      </c>
      <c r="BA7" s="387">
        <f t="shared" si="4"/>
        <v>8.7543965295967681</v>
      </c>
      <c r="BB7" s="387">
        <f t="shared" si="4"/>
        <v>71.451114321967594</v>
      </c>
      <c r="BC7" s="387">
        <f t="shared" si="4"/>
        <v>148.90574850204911</v>
      </c>
      <c r="BD7" s="387">
        <f t="shared" si="4"/>
        <v>285.55409385542384</v>
      </c>
    </row>
    <row r="8" spans="1:56" ht="15">
      <c r="A8" s="55" t="str">
        <f>VLOOKUP(CONCATENATE($C8," - ",$B8),[2]ACHIEV!$B$12:$C$100,2,FALSE)</f>
        <v>LO5Med</v>
      </c>
      <c r="B8" s="55" t="str">
        <f>'SC-New'!$C$7</f>
        <v>New</v>
      </c>
      <c r="C8" s="55" t="str">
        <f>'SC-New'!$C$8</f>
        <v>ASHP</v>
      </c>
      <c r="D8" s="55" t="s">
        <v>430</v>
      </c>
      <c r="E8" s="55" t="str">
        <f>'SC-New'!$A$9</f>
        <v>HVAC</v>
      </c>
      <c r="F8" s="386">
        <f t="shared" si="1"/>
        <v>1.0675132461814707</v>
      </c>
      <c r="G8" s="57">
        <f>'SC-New'!A43</f>
        <v>2761.29688524213</v>
      </c>
      <c r="H8" s="57">
        <f>'SC-New'!B43</f>
        <v>139.10904864871546</v>
      </c>
      <c r="I8" s="7" t="str">
        <f>'SC-New'!C43</f>
        <v>Manufactured</v>
      </c>
      <c r="J8" s="7" t="str">
        <f>'SC-New'!D43</f>
        <v>HVAC Conversion - FAF to ASHP 8.5 HSPF/14SEER + HZ1CZ1</v>
      </c>
      <c r="K8" s="29">
        <f ca="1">'SC-New'!E43</f>
        <v>2.3609390152299742E-3</v>
      </c>
      <c r="L8" s="29">
        <f ca="1">'SC-New'!F43</f>
        <v>5.2941774379603734E-3</v>
      </c>
      <c r="M8" s="29">
        <f ca="1">'SC-New'!G43</f>
        <v>9.1819304227768045E-3</v>
      </c>
      <c r="N8" s="29">
        <f ca="1">'SC-New'!H43</f>
        <v>1.3973276228897659E-2</v>
      </c>
      <c r="O8" s="29">
        <f ca="1">'SC-New'!I43</f>
        <v>1.846973135429867E-2</v>
      </c>
      <c r="P8" s="29">
        <f ca="1">'SC-New'!J43</f>
        <v>2.3842860272923035E-2</v>
      </c>
      <c r="Q8" s="29">
        <f ca="1">'SC-New'!K43</f>
        <v>3.0156636898098773E-2</v>
      </c>
      <c r="R8" s="29">
        <f ca="1">'SC-New'!L43</f>
        <v>3.6731653401970661E-2</v>
      </c>
      <c r="S8" s="29">
        <f ca="1">'SC-New'!M43</f>
        <v>4.3002437881805522E-2</v>
      </c>
      <c r="T8" s="29">
        <f ca="1">'SC-New'!N43</f>
        <v>4.8249870364766002E-2</v>
      </c>
      <c r="U8" s="29">
        <f ca="1">'SC-New'!O43</f>
        <v>5.200724148909696E-2</v>
      </c>
      <c r="V8" s="29">
        <f ca="1">'SC-New'!P43</f>
        <v>5.4706958402788615E-2</v>
      </c>
      <c r="W8" s="29">
        <f ca="1">'SC-New'!Q43</f>
        <v>5.6435305570581601E-2</v>
      </c>
      <c r="X8" s="29">
        <f ca="1">'SC-New'!R43</f>
        <v>5.7343947616226548E-2</v>
      </c>
      <c r="Y8" s="29">
        <f ca="1">'SC-New'!S43</f>
        <v>5.772773075621191E-2</v>
      </c>
      <c r="Z8" s="29">
        <f ca="1">'SC-New'!T43</f>
        <v>5.7826823060344916E-2</v>
      </c>
      <c r="AA8" s="29">
        <f ca="1">'SC-New'!U43</f>
        <v>5.7823237300860614E-2</v>
      </c>
      <c r="AB8" s="29">
        <f ca="1">'SC-New'!V43</f>
        <v>5.7837392808943074E-2</v>
      </c>
      <c r="AC8" s="29">
        <f ca="1">'SC-New'!W43</f>
        <v>5.7856241367007726E-2</v>
      </c>
      <c r="AD8" s="29">
        <f ca="1">'SC-New'!X43</f>
        <v>5.7863223762833191E-2</v>
      </c>
      <c r="AE8" s="29">
        <f ca="1">'SC-New'!Y43</f>
        <v>0.79869161541362255</v>
      </c>
      <c r="AF8" s="387">
        <f t="shared" si="2"/>
        <v>261.30879432912729</v>
      </c>
      <c r="AG8" s="387">
        <f t="shared" si="2"/>
        <v>190.81530386694016</v>
      </c>
      <c r="AH8" s="387">
        <f t="shared" si="2"/>
        <v>154.57871702993987</v>
      </c>
      <c r="AI8" s="387">
        <f t="shared" si="2"/>
        <v>131.84327388772058</v>
      </c>
      <c r="AJ8" s="387">
        <f t="shared" si="2"/>
        <v>38.524848951676304</v>
      </c>
      <c r="AK8" s="387">
        <f t="shared" si="2"/>
        <v>19.743030356173378</v>
      </c>
      <c r="AL8" s="387">
        <f t="shared" si="2"/>
        <v>9.9995165418732324</v>
      </c>
      <c r="AM8" s="387">
        <f t="shared" si="2"/>
        <v>9.4528570729384409</v>
      </c>
      <c r="AN8" s="387">
        <f t="shared" si="2"/>
        <v>20.278080716595184</v>
      </c>
      <c r="AO8" s="387">
        <f t="shared" si="2"/>
        <v>115.85171948692046</v>
      </c>
      <c r="AP8" s="387">
        <f t="shared" si="2"/>
        <v>189.10684149697252</v>
      </c>
      <c r="AQ8" s="387">
        <f t="shared" si="2"/>
        <v>329.98878801669349</v>
      </c>
      <c r="AR8" s="387">
        <f t="shared" si="2"/>
        <v>0</v>
      </c>
      <c r="AS8" s="387">
        <f t="shared" si="2"/>
        <v>247.93923903905127</v>
      </c>
      <c r="AT8" s="387">
        <f t="shared" si="2"/>
        <v>175.61187642793465</v>
      </c>
      <c r="AU8" s="387">
        <f t="shared" si="2"/>
        <v>129.68016332768005</v>
      </c>
      <c r="AV8" s="387">
        <f t="shared" si="4"/>
        <v>120.35357861506829</v>
      </c>
      <c r="AW8" s="387">
        <f t="shared" si="4"/>
        <v>44.571721862445898</v>
      </c>
      <c r="AX8" s="387">
        <f t="shared" si="4"/>
        <v>12.071783916377676</v>
      </c>
      <c r="AY8" s="387">
        <f t="shared" si="4"/>
        <v>19.143648110097892</v>
      </c>
      <c r="AZ8" s="387">
        <f t="shared" si="4"/>
        <v>14.593051000425774</v>
      </c>
      <c r="BA8" s="387">
        <f t="shared" si="4"/>
        <v>18.447819599871327</v>
      </c>
      <c r="BB8" s="387">
        <f t="shared" si="4"/>
        <v>72.93238923213373</v>
      </c>
      <c r="BC8" s="387">
        <f t="shared" si="4"/>
        <v>148.90574850204914</v>
      </c>
      <c r="BD8" s="387">
        <f t="shared" si="4"/>
        <v>285.5540938554239</v>
      </c>
    </row>
    <row r="9" spans="1:56" ht="15">
      <c r="A9" s="55" t="str">
        <f>VLOOKUP(CONCATENATE($C9," - ",$B9),[2]ACHIEV!$B$12:$C$100,2,FALSE)</f>
        <v>LO5Med</v>
      </c>
      <c r="B9" s="55" t="str">
        <f>'SC-New (2)'!$C$7</f>
        <v>New</v>
      </c>
      <c r="C9" s="55" t="str">
        <f>'SC-New (2)'!$C$8</f>
        <v>ASHP</v>
      </c>
      <c r="D9" s="55" t="s">
        <v>430</v>
      </c>
      <c r="E9" s="55" t="str">
        <f>'SC-New (2)'!$A$9</f>
        <v>HVAC</v>
      </c>
      <c r="F9" s="386">
        <f t="shared" si="1"/>
        <v>4.4456861356574444E-3</v>
      </c>
      <c r="G9" s="57">
        <f>'SC-New (2)'!A38</f>
        <v>12.936640258004598</v>
      </c>
      <c r="H9" s="57">
        <f>'SC-New (2)'!B38</f>
        <v>629.25575677765153</v>
      </c>
      <c r="I9" s="7" t="str">
        <f>'SC-New (2)'!C38</f>
        <v>Manufactured</v>
      </c>
      <c r="J9" s="7" t="str">
        <f>'SC-New (2)'!D38</f>
        <v>HVAC Upgrade - Heat Pump Upgrade to 9.0 HSPF/14 SEER + HZ23CZ1</v>
      </c>
      <c r="K9" s="29">
        <f ca="1">'SC-New (2)'!E38</f>
        <v>1.3126188411352352E-6</v>
      </c>
      <c r="L9" s="29">
        <f ca="1">'SC-New (2)'!F38</f>
        <v>2.9434208205089696E-6</v>
      </c>
      <c r="M9" s="29">
        <f ca="1">'SC-New (2)'!G38</f>
        <v>5.1049073242392283E-6</v>
      </c>
      <c r="N9" s="29">
        <f ca="1">'SC-New (2)'!H38</f>
        <v>7.7687672286831839E-6</v>
      </c>
      <c r="O9" s="29">
        <f ca="1">'SC-New (2)'!I38</f>
        <v>1.0268675814990122E-5</v>
      </c>
      <c r="P9" s="29">
        <f ca="1">'SC-New (2)'!J38</f>
        <v>1.3255991543578703E-5</v>
      </c>
      <c r="Q9" s="29">
        <f ca="1">'SC-New (2)'!K38</f>
        <v>1.676628219635002E-5</v>
      </c>
      <c r="R9" s="29">
        <f ca="1">'SC-New (2)'!L38</f>
        <v>2.0421815222863492E-5</v>
      </c>
      <c r="S9" s="29">
        <f ca="1">'SC-New (2)'!M38</f>
        <v>2.3908203394617211E-5</v>
      </c>
      <c r="T9" s="29">
        <f ca="1">'SC-New (2)'!N38</f>
        <v>2.6825635272478748E-5</v>
      </c>
      <c r="U9" s="29">
        <f ca="1">'SC-New (2)'!O38</f>
        <v>2.8914632954807234E-5</v>
      </c>
      <c r="V9" s="29">
        <f ca="1">'SC-New (2)'!P38</f>
        <v>3.0415603231372368E-5</v>
      </c>
      <c r="W9" s="29">
        <f ca="1">'SC-New (2)'!Q38</f>
        <v>3.1376517952944192E-5</v>
      </c>
      <c r="X9" s="29">
        <f ca="1">'SC-New (2)'!R38</f>
        <v>3.188169858711871E-5</v>
      </c>
      <c r="Y9" s="29">
        <f ca="1">'SC-New (2)'!S38</f>
        <v>3.2095071731111478E-5</v>
      </c>
      <c r="Z9" s="29">
        <f ca="1">'SC-New (2)'!T38</f>
        <v>3.2150164397452054E-5</v>
      </c>
      <c r="AA9" s="29">
        <f ca="1">'SC-New (2)'!U38</f>
        <v>3.2148170811243958E-5</v>
      </c>
      <c r="AB9" s="29">
        <f ca="1">'SC-New (2)'!V38</f>
        <v>3.2156040894501098E-5</v>
      </c>
      <c r="AC9" s="29">
        <f ca="1">'SC-New (2)'!W38</f>
        <v>3.2166520187817988E-5</v>
      </c>
      <c r="AD9" s="29">
        <f ca="1">'SC-New (2)'!X38</f>
        <v>3.217040221283333E-5</v>
      </c>
      <c r="AE9" s="29">
        <f ca="1">'SC-New (2)'!Y38</f>
        <v>4.4405114062064734E-4</v>
      </c>
      <c r="AF9" s="387">
        <f t="shared" si="2"/>
        <v>1.0882271374428292</v>
      </c>
      <c r="AG9" s="387">
        <f t="shared" si="2"/>
        <v>0.79465519880613422</v>
      </c>
      <c r="AH9" s="387">
        <f t="shared" si="2"/>
        <v>0.64374700887870562</v>
      </c>
      <c r="AI9" s="387">
        <f t="shared" si="2"/>
        <v>0.559671083102533</v>
      </c>
      <c r="AJ9" s="387">
        <f t="shared" si="2"/>
        <v>0.21241731342124989</v>
      </c>
      <c r="AK9" s="387">
        <f t="shared" si="2"/>
        <v>0.1410338482639257</v>
      </c>
      <c r="AL9" s="387">
        <f t="shared" si="2"/>
        <v>0.44400074428929626</v>
      </c>
      <c r="AM9" s="387">
        <f t="shared" si="2"/>
        <v>0.44320438050583277</v>
      </c>
      <c r="AN9" s="387">
        <f t="shared" si="2"/>
        <v>0.2471482986466014</v>
      </c>
      <c r="AO9" s="387">
        <f t="shared" si="2"/>
        <v>0.51144804841227354</v>
      </c>
      <c r="AP9" s="387">
        <f t="shared" si="3"/>
        <v>0.78754026370005836</v>
      </c>
      <c r="AQ9" s="387">
        <f t="shared" si="3"/>
        <v>1.374246722516858</v>
      </c>
      <c r="AR9" s="387">
        <f t="shared" si="3"/>
        <v>0</v>
      </c>
      <c r="AS9" s="387">
        <f t="shared" si="3"/>
        <v>1.0325492835093026</v>
      </c>
      <c r="AT9" s="387">
        <f t="shared" si="3"/>
        <v>0.73134013754405514</v>
      </c>
      <c r="AU9" s="387">
        <f t="shared" si="3"/>
        <v>0.5400563470644334</v>
      </c>
      <c r="AV9" s="387">
        <f t="shared" si="3"/>
        <v>0.50414624552332477</v>
      </c>
      <c r="AW9" s="387">
        <f t="shared" si="3"/>
        <v>0.20145625977985221</v>
      </c>
      <c r="AX9" s="387">
        <f t="shared" si="3"/>
        <v>6.3449525903427575E-2</v>
      </c>
      <c r="AY9" s="387">
        <f t="shared" si="3"/>
        <v>0.20836728711941743</v>
      </c>
      <c r="AZ9" s="387">
        <f t="shared" si="3"/>
        <v>0.14853833895893892</v>
      </c>
      <c r="BA9" s="387">
        <f t="shared" si="3"/>
        <v>0.13713326509194795</v>
      </c>
      <c r="BB9" s="387">
        <f t="shared" si="3"/>
        <v>0.312944427158729</v>
      </c>
      <c r="BC9" s="387">
        <f t="shared" si="3"/>
        <v>0.62012178678176355</v>
      </c>
      <c r="BD9" s="387">
        <f t="shared" si="3"/>
        <v>1.1891973055831087</v>
      </c>
    </row>
    <row r="10" spans="1:56" ht="15">
      <c r="A10" s="55" t="str">
        <f>VLOOKUP(CONCATENATE($C10," - ",$B10),[2]ACHIEV!$B$12:$C$100,2,FALSE)</f>
        <v>LO5Med</v>
      </c>
      <c r="B10" s="55" t="str">
        <f>'SC-New (2)'!$C$7</f>
        <v>New</v>
      </c>
      <c r="C10" s="55" t="str">
        <f>'SC-New (2)'!$C$8</f>
        <v>ASHP</v>
      </c>
      <c r="D10" s="55" t="s">
        <v>430</v>
      </c>
      <c r="E10" s="55" t="str">
        <f>'SC-New (2)'!$A$9</f>
        <v>HVAC</v>
      </c>
      <c r="F10" s="386">
        <f t="shared" si="1"/>
        <v>5.6512848185938432E-3</v>
      </c>
      <c r="G10" s="57">
        <f>'SC-New (2)'!A39</f>
        <v>17.129475837534379</v>
      </c>
      <c r="H10" s="57">
        <f>'SC-New (2)'!B39</f>
        <v>468.25609353315969</v>
      </c>
      <c r="I10" s="7" t="str">
        <f>'SC-New (2)'!C39</f>
        <v>Manufactured</v>
      </c>
      <c r="J10" s="7" t="str">
        <f>'SC-New (2)'!D39</f>
        <v>HVAC Upgrade - Heat Pump Upgrade to 9.0 HSPF/14 SEER + HZ23CZ23</v>
      </c>
      <c r="K10" s="29">
        <f ca="1">'SC-New (2)'!E39</f>
        <v>3.8989338511809281E-6</v>
      </c>
      <c r="L10" s="29">
        <f ca="1">'SC-New (2)'!F39</f>
        <v>8.7429821328999267E-6</v>
      </c>
      <c r="M10" s="29">
        <f ca="1">'SC-New (2)'!G39</f>
        <v>1.5163347766975382E-5</v>
      </c>
      <c r="N10" s="29">
        <f ca="1">'SC-New (2)'!H39</f>
        <v>2.3075936883293024E-5</v>
      </c>
      <c r="O10" s="29">
        <f ca="1">'SC-New (2)'!I39</f>
        <v>3.0501533641892172E-5</v>
      </c>
      <c r="P10" s="29">
        <f ca="1">'SC-New (2)'!J39</f>
        <v>3.9374898897175186E-5</v>
      </c>
      <c r="Q10" s="29">
        <f ca="1">'SC-New (2)'!K39</f>
        <v>4.980168131463405E-5</v>
      </c>
      <c r="R10" s="29">
        <f ca="1">'SC-New (2)'!L39</f>
        <v>6.0659884027050256E-5</v>
      </c>
      <c r="S10" s="29">
        <f ca="1">'SC-New (2)'!M39</f>
        <v>7.1015667774182139E-5</v>
      </c>
      <c r="T10" s="29">
        <f ca="1">'SC-New (2)'!N39</f>
        <v>7.9681453721053823E-5</v>
      </c>
      <c r="U10" s="29">
        <f ca="1">'SC-New (2)'!O39</f>
        <v>8.5886502379067014E-5</v>
      </c>
      <c r="V10" s="29">
        <f ca="1">'SC-New (2)'!P39</f>
        <v>9.0344905410867822E-5</v>
      </c>
      <c r="W10" s="29">
        <f ca="1">'SC-New (2)'!Q39</f>
        <v>9.3199155874615759E-5</v>
      </c>
      <c r="X10" s="29">
        <f ca="1">'SC-New (2)'!R39</f>
        <v>9.4699717815232556E-5</v>
      </c>
      <c r="Y10" s="29">
        <f ca="1">'SC-New (2)'!S39</f>
        <v>9.5333510160714065E-5</v>
      </c>
      <c r="Z10" s="29">
        <f ca="1">'SC-New (2)'!T39</f>
        <v>9.5497154514288406E-5</v>
      </c>
      <c r="AA10" s="29">
        <f ca="1">'SC-New (2)'!U39</f>
        <v>9.5491232870846763E-5</v>
      </c>
      <c r="AB10" s="29">
        <f ca="1">'SC-New (2)'!V39</f>
        <v>9.5514609751523193E-5</v>
      </c>
      <c r="AC10" s="29">
        <f ca="1">'SC-New (2)'!W39</f>
        <v>9.5545736892296471E-5</v>
      </c>
      <c r="AD10" s="29">
        <f ca="1">'SC-New (2)'!X39</f>
        <v>9.5557267854879912E-5</v>
      </c>
      <c r="AE10" s="29">
        <f ca="1">'SC-New (2)'!Y39</f>
        <v>1.3189861135346692E-3</v>
      </c>
      <c r="AF10" s="387">
        <f t="shared" si="2"/>
        <v>1.383336860352385</v>
      </c>
      <c r="AG10" s="387">
        <f t="shared" si="2"/>
        <v>1.0101529266788105</v>
      </c>
      <c r="AH10" s="387">
        <f t="shared" si="2"/>
        <v>0.81832085920600528</v>
      </c>
      <c r="AI10" s="387">
        <f t="shared" si="2"/>
        <v>0.7164975541358467</v>
      </c>
      <c r="AJ10" s="387">
        <f t="shared" si="2"/>
        <v>0.29478342689875486</v>
      </c>
      <c r="AK10" s="387">
        <f t="shared" si="2"/>
        <v>0.20729743241374735</v>
      </c>
      <c r="AL10" s="387">
        <f t="shared" si="2"/>
        <v>0.75608097656338036</v>
      </c>
      <c r="AM10" s="387">
        <f t="shared" si="2"/>
        <v>0.75577379322788829</v>
      </c>
      <c r="AN10" s="387">
        <f t="shared" si="2"/>
        <v>0.39167755249658676</v>
      </c>
      <c r="AO10" s="387">
        <f t="shared" si="2"/>
        <v>0.66395027671063966</v>
      </c>
      <c r="AP10" s="387">
        <f t="shared" si="3"/>
        <v>1.0011085354367597</v>
      </c>
      <c r="AQ10" s="387">
        <f t="shared" si="3"/>
        <v>1.746920363466766</v>
      </c>
      <c r="AR10" s="387">
        <f t="shared" si="3"/>
        <v>0</v>
      </c>
      <c r="AS10" s="387">
        <f t="shared" si="3"/>
        <v>1.3125600666100863</v>
      </c>
      <c r="AT10" s="387">
        <f t="shared" si="3"/>
        <v>0.9296678376328622</v>
      </c>
      <c r="AU10" s="387">
        <f t="shared" si="3"/>
        <v>0.68651095516421046</v>
      </c>
      <c r="AV10" s="387">
        <f t="shared" si="3"/>
        <v>0.642258731721146</v>
      </c>
      <c r="AW10" s="387">
        <f t="shared" si="3"/>
        <v>0.26363197728002125</v>
      </c>
      <c r="AX10" s="387">
        <f t="shared" si="3"/>
        <v>8.6932908599075431E-2</v>
      </c>
      <c r="AY10" s="387">
        <f t="shared" si="3"/>
        <v>0.32615591201270239</v>
      </c>
      <c r="AZ10" s="387">
        <f t="shared" si="3"/>
        <v>0.23062898576519023</v>
      </c>
      <c r="BA10" s="387">
        <f t="shared" si="3"/>
        <v>0.20305047558674502</v>
      </c>
      <c r="BB10" s="387">
        <f t="shared" si="3"/>
        <v>0.40220005675434817</v>
      </c>
      <c r="BC10" s="387">
        <f t="shared" si="3"/>
        <v>0.78828885629390311</v>
      </c>
      <c r="BD10" s="387">
        <f t="shared" si="3"/>
        <v>1.5116885165265215</v>
      </c>
    </row>
    <row r="11" spans="1:56" ht="15">
      <c r="A11" s="55" t="str">
        <f>VLOOKUP(CONCATENATE($C11," - ",$B11),[2]ACHIEV!$B$12:$C$100,2,FALSE)</f>
        <v>LO5Med</v>
      </c>
      <c r="B11" s="55" t="str">
        <f>'SC-New (2)'!$C$7</f>
        <v>New</v>
      </c>
      <c r="C11" s="55" t="str">
        <f>'SC-New (2)'!$C$8</f>
        <v>ASHP</v>
      </c>
      <c r="D11" s="55" t="s">
        <v>430</v>
      </c>
      <c r="E11" s="55" t="str">
        <f>'SC-New (2)'!$A$9</f>
        <v>HVAC</v>
      </c>
      <c r="F11" s="386">
        <f t="shared" si="1"/>
        <v>2.4527521073613941E-2</v>
      </c>
      <c r="G11" s="57">
        <f>'SC-New (2)'!A40</f>
        <v>71.19107320231393</v>
      </c>
      <c r="H11" s="57">
        <f>'SC-New (2)'!B40</f>
        <v>94.547450365254775</v>
      </c>
      <c r="I11" s="7" t="str">
        <f>'SC-New (2)'!C40</f>
        <v>Manufactured</v>
      </c>
      <c r="J11" s="7" t="str">
        <f>'SC-New (2)'!D40</f>
        <v>HVAC Upgrade - Heat Pump Upgrade to 9.0 HSPF/14 SEER + HZ1CZ23</v>
      </c>
      <c r="K11" s="29">
        <f ca="1">'SC-New (2)'!E40</f>
        <v>2.9824925997884448E-5</v>
      </c>
      <c r="L11" s="29">
        <f ca="1">'SC-New (2)'!F40</f>
        <v>6.6879512468667892E-5</v>
      </c>
      <c r="M11" s="29">
        <f ca="1">'SC-New (2)'!G40</f>
        <v>1.1599215126290197E-4</v>
      </c>
      <c r="N11" s="29">
        <f ca="1">'SC-New (2)'!H40</f>
        <v>1.7651956564167142E-4</v>
      </c>
      <c r="O11" s="29">
        <f ca="1">'SC-New (2)'!I40</f>
        <v>2.3332172804518874E-4</v>
      </c>
      <c r="P11" s="29">
        <f ca="1">'SC-New (2)'!J40</f>
        <v>3.0119860726201793E-4</v>
      </c>
      <c r="Q11" s="29">
        <f ca="1">'SC-New (2)'!K40</f>
        <v>3.8095836361247849E-4</v>
      </c>
      <c r="R11" s="29">
        <f ca="1">'SC-New (2)'!L40</f>
        <v>4.6401827299507898E-4</v>
      </c>
      <c r="S11" s="29">
        <f ca="1">'SC-New (2)'!M40</f>
        <v>5.4323492444320598E-4</v>
      </c>
      <c r="T11" s="29">
        <f ca="1">'SC-New (2)'!N40</f>
        <v>6.0952392406310777E-4</v>
      </c>
      <c r="U11" s="29">
        <f ca="1">'SC-New (2)'!O40</f>
        <v>6.5698949390919855E-4</v>
      </c>
      <c r="V11" s="29">
        <f ca="1">'SC-New (2)'!P40</f>
        <v>6.9109408392472986E-4</v>
      </c>
      <c r="W11" s="29">
        <f ca="1">'SC-New (2)'!Q40</f>
        <v>7.129276959094333E-4</v>
      </c>
      <c r="X11" s="29">
        <f ca="1">'SC-New (2)'!R40</f>
        <v>7.2440625659867962E-4</v>
      </c>
      <c r="Y11" s="29">
        <f ca="1">'SC-New (2)'!S40</f>
        <v>7.2925445626646464E-4</v>
      </c>
      <c r="Z11" s="29">
        <f ca="1">'SC-New (2)'!T40</f>
        <v>7.3050625507137333E-4</v>
      </c>
      <c r="AA11" s="29">
        <f ca="1">'SC-New (2)'!U40</f>
        <v>7.3046095741201994E-4</v>
      </c>
      <c r="AB11" s="29">
        <f ca="1">'SC-New (2)'!V40</f>
        <v>7.3063977904963898E-4</v>
      </c>
      <c r="AC11" s="29">
        <f ca="1">'SC-New (2)'!W40</f>
        <v>7.3087788636449081E-4</v>
      </c>
      <c r="AD11" s="29">
        <f ca="1">'SC-New (2)'!X40</f>
        <v>7.309660925559424E-4</v>
      </c>
      <c r="AE11" s="29">
        <f ca="1">'SC-New (2)'!Y40</f>
        <v>1.0089594932854173E-2</v>
      </c>
      <c r="AF11" s="387">
        <f t="shared" si="2"/>
        <v>6.0039132840313139</v>
      </c>
      <c r="AG11" s="387">
        <f t="shared" si="2"/>
        <v>4.3842326111696917</v>
      </c>
      <c r="AH11" s="387">
        <f t="shared" si="2"/>
        <v>3.5516493617724505</v>
      </c>
      <c r="AI11" s="387">
        <f t="shared" si="2"/>
        <v>3.0864442229940314</v>
      </c>
      <c r="AJ11" s="387">
        <f t="shared" si="2"/>
        <v>1.1653440152336947</v>
      </c>
      <c r="AK11" s="387">
        <f t="shared" si="2"/>
        <v>0.77064369267125521</v>
      </c>
      <c r="AL11" s="387">
        <f t="shared" si="2"/>
        <v>2.3985743435302922</v>
      </c>
      <c r="AM11" s="387">
        <f t="shared" si="2"/>
        <v>2.3939928983675043</v>
      </c>
      <c r="AN11" s="387">
        <f t="shared" si="2"/>
        <v>1.3429136864073121</v>
      </c>
      <c r="AO11" s="387">
        <f t="shared" si="2"/>
        <v>2.81805943834302</v>
      </c>
      <c r="AP11" s="387">
        <f t="shared" si="3"/>
        <v>4.3449784408511958</v>
      </c>
      <c r="AQ11" s="387">
        <f t="shared" si="3"/>
        <v>7.5819264829617641</v>
      </c>
      <c r="AR11" s="387">
        <f t="shared" si="3"/>
        <v>0</v>
      </c>
      <c r="AS11" s="387">
        <f t="shared" si="3"/>
        <v>5.6967301644820481</v>
      </c>
      <c r="AT11" s="387">
        <f t="shared" si="3"/>
        <v>4.0349138666620687</v>
      </c>
      <c r="AU11" s="387">
        <f t="shared" si="3"/>
        <v>2.9795723380735133</v>
      </c>
      <c r="AV11" s="387">
        <f t="shared" si="3"/>
        <v>2.7810790900206959</v>
      </c>
      <c r="AW11" s="387">
        <f t="shared" si="3"/>
        <v>1.1094555318103774</v>
      </c>
      <c r="AX11" s="387">
        <f t="shared" si="3"/>
        <v>0.34838900939811668</v>
      </c>
      <c r="AY11" s="387">
        <f t="shared" si="3"/>
        <v>1.1332735619221503</v>
      </c>
      <c r="AZ11" s="387">
        <f t="shared" si="3"/>
        <v>0.80837416567077225</v>
      </c>
      <c r="BA11" s="387">
        <f t="shared" si="3"/>
        <v>0.74893413365876371</v>
      </c>
      <c r="BB11" s="387">
        <f t="shared" si="3"/>
        <v>1.7253924811249917</v>
      </c>
      <c r="BC11" s="387">
        <f t="shared" si="3"/>
        <v>3.4213054474317985</v>
      </c>
      <c r="BD11" s="387">
        <f t="shared" si="3"/>
        <v>6.5609809337251237</v>
      </c>
    </row>
    <row r="12" spans="1:56" ht="15">
      <c r="A12" s="55" t="str">
        <f>VLOOKUP(CONCATENATE($C12," - ",$B12),[2]ACHIEV!$B$12:$C$100,2,FALSE)</f>
        <v>LO5Med</v>
      </c>
      <c r="B12" s="55" t="str">
        <f>'SC-New (2)'!$C$7</f>
        <v>New</v>
      </c>
      <c r="C12" s="55" t="str">
        <f>'SC-New (2)'!$C$8</f>
        <v>ASHP</v>
      </c>
      <c r="D12" s="55" t="s">
        <v>430</v>
      </c>
      <c r="E12" s="55" t="str">
        <f>'SC-New (2)'!$A$9</f>
        <v>HVAC</v>
      </c>
      <c r="F12" s="386">
        <f t="shared" si="1"/>
        <v>2.4527521073613948E-2</v>
      </c>
      <c r="G12" s="57">
        <f>'SC-New (2)'!A41</f>
        <v>70.42085431591812</v>
      </c>
      <c r="H12" s="57">
        <f>'SC-New (2)'!B41</f>
        <v>95.581550741333714</v>
      </c>
      <c r="I12" s="7" t="str">
        <f>'SC-New (2)'!C41</f>
        <v>Manufactured</v>
      </c>
      <c r="J12" s="7" t="str">
        <f>'SC-New (2)'!D41</f>
        <v>HVAC Upgrade - Heat Pump Upgrade to 9.0 HSPF/14 SEER + HZ1CZ1</v>
      </c>
      <c r="K12" s="29">
        <f ca="1">'SC-New (2)'!E41</f>
        <v>7.6687434808631272E-5</v>
      </c>
      <c r="L12" s="29">
        <f ca="1">'SC-New (2)'!F41</f>
        <v>1.719641568544985E-4</v>
      </c>
      <c r="M12" s="29">
        <f ca="1">'SC-New (2)'!G41</f>
        <v>2.9824518387464391E-4</v>
      </c>
      <c r="N12" s="29">
        <f ca="1">'SC-New (2)'!H41</f>
        <v>4.5387648853022423E-4</v>
      </c>
      <c r="O12" s="29">
        <f ca="1">'SC-New (2)'!I41</f>
        <v>5.9992922732387632E-4</v>
      </c>
      <c r="P12" s="29">
        <f ca="1">'SC-New (2)'!J41</f>
        <v>7.7445786656754633E-4</v>
      </c>
      <c r="Q12" s="29">
        <f ca="1">'SC-New (2)'!K41</f>
        <v>9.7954039102752708E-4</v>
      </c>
      <c r="R12" s="29">
        <f ca="1">'SC-New (2)'!L41</f>
        <v>1.1931084443544931E-3</v>
      </c>
      <c r="S12" s="29">
        <f ca="1">'SC-New (2)'!M41</f>
        <v>1.3967945086256069E-3</v>
      </c>
      <c r="T12" s="29">
        <f ca="1">'SC-New (2)'!N41</f>
        <v>1.5672403074598164E-3</v>
      </c>
      <c r="U12" s="29">
        <f ca="1">'SC-New (2)'!O41</f>
        <v>1.6892863032649632E-3</v>
      </c>
      <c r="V12" s="29">
        <f ca="1">'SC-New (2)'!P41</f>
        <v>1.7769778376438474E-3</v>
      </c>
      <c r="W12" s="29">
        <f ca="1">'SC-New (2)'!Q41</f>
        <v>1.8331175811534426E-3</v>
      </c>
      <c r="X12" s="29">
        <f ca="1">'SC-New (2)'!R41</f>
        <v>1.8626318664400497E-3</v>
      </c>
      <c r="Y12" s="29">
        <f ca="1">'SC-New (2)'!S41</f>
        <v>1.8750978150894734E-3</v>
      </c>
      <c r="Z12" s="29">
        <f ca="1">'SC-New (2)'!T41</f>
        <v>1.8783165067050628E-3</v>
      </c>
      <c r="AA12" s="29">
        <f ca="1">'SC-New (2)'!U41</f>
        <v>1.8782000349559325E-3</v>
      </c>
      <c r="AB12" s="29">
        <f ca="1">'SC-New (2)'!V41</f>
        <v>1.8786598306542773E-3</v>
      </c>
      <c r="AC12" s="29">
        <f ca="1">'SC-New (2)'!W41</f>
        <v>1.8792720648367343E-3</v>
      </c>
      <c r="AD12" s="29">
        <f ca="1">'SC-New (2)'!X41</f>
        <v>1.8794988652840229E-3</v>
      </c>
      <c r="AE12" s="29">
        <f ca="1">'SC-New (2)'!Y41</f>
        <v>2.5942902715454668E-2</v>
      </c>
      <c r="AF12" s="387">
        <f t="shared" si="2"/>
        <v>6.0039132840313156</v>
      </c>
      <c r="AG12" s="387">
        <f t="shared" si="2"/>
        <v>4.3842326111696925</v>
      </c>
      <c r="AH12" s="387">
        <f t="shared" si="2"/>
        <v>3.5516493617724509</v>
      </c>
      <c r="AI12" s="387">
        <f t="shared" si="2"/>
        <v>3.0807598749224572</v>
      </c>
      <c r="AJ12" s="387">
        <f t="shared" si="2"/>
        <v>1.1374863131338744</v>
      </c>
      <c r="AK12" s="387">
        <f t="shared" si="2"/>
        <v>0.73912346364150083</v>
      </c>
      <c r="AL12" s="387">
        <f t="shared" si="2"/>
        <v>2.1829367477884554</v>
      </c>
      <c r="AM12" s="387">
        <f t="shared" si="2"/>
        <v>2.1775620039263024</v>
      </c>
      <c r="AN12" s="387">
        <f t="shared" si="2"/>
        <v>1.2557171633893718</v>
      </c>
      <c r="AO12" s="387">
        <f t="shared" si="2"/>
        <v>2.8025277068183003</v>
      </c>
      <c r="AP12" s="387">
        <f t="shared" si="3"/>
        <v>4.3449784408511967</v>
      </c>
      <c r="AQ12" s="387">
        <f t="shared" si="3"/>
        <v>7.5819264829617659</v>
      </c>
      <c r="AR12" s="387">
        <f t="shared" si="3"/>
        <v>0</v>
      </c>
      <c r="AS12" s="387">
        <f t="shared" si="3"/>
        <v>5.6967301644820498</v>
      </c>
      <c r="AT12" s="387">
        <f t="shared" si="3"/>
        <v>4.0349138666620696</v>
      </c>
      <c r="AU12" s="387">
        <f t="shared" si="3"/>
        <v>2.9795723380735142</v>
      </c>
      <c r="AV12" s="387">
        <f t="shared" si="3"/>
        <v>2.7795084252845381</v>
      </c>
      <c r="AW12" s="387">
        <f t="shared" si="3"/>
        <v>1.1009683596474322</v>
      </c>
      <c r="AX12" s="387">
        <f t="shared" si="3"/>
        <v>0.34132737884202657</v>
      </c>
      <c r="AY12" s="387">
        <f t="shared" si="3"/>
        <v>1.0643291939920867</v>
      </c>
      <c r="AZ12" s="387">
        <f t="shared" si="3"/>
        <v>0.76133769220225167</v>
      </c>
      <c r="BA12" s="387">
        <f t="shared" si="3"/>
        <v>0.71661356291636724</v>
      </c>
      <c r="BB12" s="387">
        <f t="shared" si="3"/>
        <v>1.7204534982521846</v>
      </c>
      <c r="BC12" s="387">
        <f t="shared" si="3"/>
        <v>3.421305447431799</v>
      </c>
      <c r="BD12" s="387">
        <f t="shared" si="3"/>
        <v>6.5609809337251255</v>
      </c>
    </row>
    <row r="13" spans="1:56" ht="15">
      <c r="A13" s="55" t="str">
        <f>VLOOKUP(CONCATENATE($C13," - ",$B13),[2]ACHIEV!$B$12:$C$100,2,FALSE)</f>
        <v>LO5Med</v>
      </c>
      <c r="B13" s="55" t="str">
        <f>'SC-NR'!$C$7</f>
        <v>NR</v>
      </c>
      <c r="C13" s="55" t="str">
        <f>'SC-NR'!$C$8</f>
        <v>ASHP</v>
      </c>
      <c r="D13" s="55" t="s">
        <v>430</v>
      </c>
      <c r="E13" s="55" t="str">
        <f>'SC-NR'!$A$9</f>
        <v>HVAC</v>
      </c>
      <c r="F13" s="386">
        <f t="shared" si="1"/>
        <v>1.1109060784095683</v>
      </c>
      <c r="G13" s="57">
        <f>'SC-NR'!A58</f>
        <v>3179.9665223237384</v>
      </c>
      <c r="H13" s="57">
        <f>'SC-NR'!B58</f>
        <v>93.483458470091946</v>
      </c>
      <c r="I13" s="7" t="str">
        <f>'SC-NR'!C58</f>
        <v>Manufactured</v>
      </c>
      <c r="J13" s="7" t="str">
        <f>'SC-NR'!D58</f>
        <v>HVAC Conversion - FAF w/CAC to ASHP 8.5 HSPF/14SEER + HZ23</v>
      </c>
      <c r="K13" s="29">
        <f ca="1">'SC-NR'!E58</f>
        <v>3.1919344864192322E-3</v>
      </c>
      <c r="L13" s="29">
        <f ca="1">'SC-NR'!F58</f>
        <v>7.0351245263585811E-3</v>
      </c>
      <c r="M13" s="29">
        <f ca="1">'SC-NR'!G58</f>
        <v>1.1653917110622828E-2</v>
      </c>
      <c r="N13" s="29">
        <f ca="1">'SC-NR'!H58</f>
        <v>1.6920106350702659E-2</v>
      </c>
      <c r="O13" s="29">
        <f ca="1">'SC-NR'!I58</f>
        <v>2.2822384432285691E-2</v>
      </c>
      <c r="P13" s="29">
        <f ca="1">'SC-NR'!J58</f>
        <v>2.9614356015344217E-2</v>
      </c>
      <c r="Q13" s="29">
        <f ca="1">'SC-NR'!K58</f>
        <v>3.6933843829710343E-2</v>
      </c>
      <c r="R13" s="29">
        <f ca="1">'SC-NR'!L58</f>
        <v>4.425645538678679E-2</v>
      </c>
      <c r="S13" s="29">
        <f ca="1">'SC-NR'!M58</f>
        <v>5.0978415334249925E-2</v>
      </c>
      <c r="T13" s="29">
        <f ca="1">'SC-NR'!N58</f>
        <v>5.6552164549632612E-2</v>
      </c>
      <c r="U13" s="29">
        <f ca="1">'SC-NR'!O58</f>
        <v>6.063198770070518E-2</v>
      </c>
      <c r="V13" s="29">
        <f ca="1">'SC-NR'!P58</f>
        <v>6.3164320351846368E-2</v>
      </c>
      <c r="W13" s="29">
        <f ca="1">'SC-NR'!Q58</f>
        <v>6.4372064800400086E-2</v>
      </c>
      <c r="X13" s="29">
        <f ca="1">'SC-NR'!R58</f>
        <v>6.4637841570734059E-2</v>
      </c>
      <c r="Y13" s="29">
        <f ca="1">'SC-NR'!S58</f>
        <v>6.4351863392051872E-2</v>
      </c>
      <c r="Z13" s="29">
        <f ca="1">'SC-NR'!T58</f>
        <v>6.735913833028416E-2</v>
      </c>
      <c r="AA13" s="29">
        <f ca="1">'SC-NR'!U58</f>
        <v>6.6592248543813279E-2</v>
      </c>
      <c r="AB13" s="29">
        <f ca="1">'SC-NR'!V58</f>
        <v>6.5859362252930168E-2</v>
      </c>
      <c r="AC13" s="29">
        <f ca="1">'SC-NR'!W58</f>
        <v>6.5089148986569256E-2</v>
      </c>
      <c r="AD13" s="29">
        <f ca="1">'SC-NR'!X58</f>
        <v>6.4076763556363533E-2</v>
      </c>
      <c r="AE13" s="29">
        <f ca="1">'SC-NR'!Y58</f>
        <v>0.92420367132353565</v>
      </c>
      <c r="AF13" s="387">
        <f t="shared" si="2"/>
        <v>271.93060976102947</v>
      </c>
      <c r="AG13" s="387">
        <f t="shared" si="2"/>
        <v>198.57166332839839</v>
      </c>
      <c r="AH13" s="387">
        <f t="shared" si="2"/>
        <v>160.86211291107588</v>
      </c>
      <c r="AI13" s="387">
        <f t="shared" si="2"/>
        <v>139.46399179635839</v>
      </c>
      <c r="AJ13" s="387">
        <f t="shared" si="2"/>
        <v>51.173848301413614</v>
      </c>
      <c r="AK13" s="387">
        <f t="shared" si="2"/>
        <v>33.085691183566695</v>
      </c>
      <c r="AL13" s="387">
        <f t="shared" si="2"/>
        <v>96.196118642584281</v>
      </c>
      <c r="AM13" s="387">
        <f t="shared" si="2"/>
        <v>95.942847451261443</v>
      </c>
      <c r="AN13" s="387">
        <f t="shared" si="2"/>
        <v>55.792973391075705</v>
      </c>
      <c r="AO13" s="387">
        <f t="shared" si="2"/>
        <v>126.74012740903277</v>
      </c>
      <c r="AP13" s="387">
        <f t="shared" si="3"/>
        <v>196.79375449371173</v>
      </c>
      <c r="AQ13" s="387">
        <f t="shared" si="3"/>
        <v>343.40234346135122</v>
      </c>
      <c r="AR13" s="387">
        <f t="shared" si="3"/>
        <v>0</v>
      </c>
      <c r="AS13" s="387">
        <f t="shared" si="3"/>
        <v>258.01760185175482</v>
      </c>
      <c r="AT13" s="387">
        <f t="shared" si="3"/>
        <v>182.75023908372074</v>
      </c>
      <c r="AU13" s="387">
        <f t="shared" si="3"/>
        <v>134.95146988122303</v>
      </c>
      <c r="AV13" s="387">
        <f t="shared" si="3"/>
        <v>125.87065295026238</v>
      </c>
      <c r="AW13" s="387">
        <f t="shared" si="3"/>
        <v>49.760067366012009</v>
      </c>
      <c r="AX13" s="387">
        <f t="shared" si="3"/>
        <v>15.371911821734269</v>
      </c>
      <c r="AY13" s="387">
        <f t="shared" si="3"/>
        <v>47.350916296728343</v>
      </c>
      <c r="AZ13" s="387">
        <f t="shared" si="3"/>
        <v>33.8994184777779</v>
      </c>
      <c r="BA13" s="387">
        <f t="shared" si="3"/>
        <v>32.056243224815653</v>
      </c>
      <c r="BB13" s="387">
        <f t="shared" si="3"/>
        <v>77.861927823087456</v>
      </c>
      <c r="BC13" s="387">
        <f t="shared" si="3"/>
        <v>154.95854661547912</v>
      </c>
      <c r="BD13" s="387">
        <f t="shared" si="3"/>
        <v>297.16144480028373</v>
      </c>
    </row>
    <row r="14" spans="1:56" ht="15">
      <c r="A14" s="55" t="str">
        <f>VLOOKUP(CONCATENATE($C14," - ",$B14),[2]ACHIEV!$B$12:$C$100,2,FALSE)</f>
        <v>LO5Med</v>
      </c>
      <c r="B14" s="55" t="str">
        <f>'SC-NR'!$C$7</f>
        <v>NR</v>
      </c>
      <c r="C14" s="55" t="str">
        <f>'SC-NR'!$C$8</f>
        <v>ASHP</v>
      </c>
      <c r="D14" s="55" t="s">
        <v>430</v>
      </c>
      <c r="E14" s="55" t="str">
        <f>'SC-NR'!$A$9</f>
        <v>HVAC</v>
      </c>
      <c r="F14" s="386">
        <f t="shared" si="1"/>
        <v>1.0575071943576386</v>
      </c>
      <c r="G14" s="57">
        <f>'SC-NR'!A59</f>
        <v>2509.0220429804335</v>
      </c>
      <c r="H14" s="57">
        <f>'SC-NR'!B59</f>
        <v>118.78168508335577</v>
      </c>
      <c r="I14" t="str">
        <f>'SC-NR'!C59</f>
        <v>Manufactured</v>
      </c>
      <c r="J14" t="str">
        <f>'SC-NR'!D59</f>
        <v>HVAC Conversion - FAF to ASHP 8.5 HSPF/14SEER + HZ23CZ23</v>
      </c>
      <c r="K14" s="41">
        <f ca="1">'SC-NR'!E59</f>
        <v>4.7000556149242347E-3</v>
      </c>
      <c r="L14" s="41">
        <f ca="1">'SC-NR'!F59</f>
        <v>1.0359071175328622E-2</v>
      </c>
      <c r="M14" s="41">
        <f ca="1">'SC-NR'!G59</f>
        <v>1.7160144979382369E-2</v>
      </c>
      <c r="N14" s="41">
        <f ca="1">'SC-NR'!H59</f>
        <v>2.4914496584153973E-2</v>
      </c>
      <c r="O14" s="41">
        <f ca="1">'SC-NR'!I59</f>
        <v>3.3605475473670265E-2</v>
      </c>
      <c r="P14" s="41">
        <f ca="1">'SC-NR'!J59</f>
        <v>4.36065091136719E-2</v>
      </c>
      <c r="Q14" s="41">
        <f ca="1">'SC-NR'!K59</f>
        <v>5.4384299180056939E-2</v>
      </c>
      <c r="R14" s="41">
        <f ca="1">'SC-NR'!L59</f>
        <v>6.5166688891117541E-2</v>
      </c>
      <c r="S14" s="41">
        <f ca="1">'SC-NR'!M59</f>
        <v>7.5064631887376262E-2</v>
      </c>
      <c r="T14" s="41">
        <f ca="1">'SC-NR'!N59</f>
        <v>8.3271859011679522E-2</v>
      </c>
      <c r="U14" s="41">
        <f ca="1">'SC-NR'!O59</f>
        <v>8.9279311793270852E-2</v>
      </c>
      <c r="V14" s="41">
        <f ca="1">'SC-NR'!P59</f>
        <v>9.3008117740414245E-2</v>
      </c>
      <c r="W14" s="41">
        <f ca="1">'SC-NR'!Q59</f>
        <v>9.4786495743149027E-2</v>
      </c>
      <c r="X14" s="41">
        <f ca="1">'SC-NR'!R59</f>
        <v>9.5177846382405396E-2</v>
      </c>
      <c r="Y14" s="41">
        <f ca="1">'SC-NR'!S59</f>
        <v>9.4756749599191392E-2</v>
      </c>
      <c r="Z14" s="41">
        <f ca="1">'SC-NR'!T59</f>
        <v>9.9184897958500495E-2</v>
      </c>
      <c r="AA14" s="41">
        <f ca="1">'SC-NR'!U59</f>
        <v>9.8055669065405637E-2</v>
      </c>
      <c r="AB14" s="41">
        <f ca="1">'SC-NR'!V59</f>
        <v>9.6976509596055041E-2</v>
      </c>
      <c r="AC14" s="41">
        <f ca="1">'SC-NR'!W59</f>
        <v>9.5842386949537367E-2</v>
      </c>
      <c r="AD14" s="41">
        <f ca="1">'SC-NR'!X59</f>
        <v>9.4351670944572044E-2</v>
      </c>
      <c r="AE14" s="41">
        <f ca="1">'SC-NR'!Y59</f>
        <v>1.3608702412970688</v>
      </c>
      <c r="AF14" s="387">
        <f t="shared" si="2"/>
        <v>258.85948576323079</v>
      </c>
      <c r="AG14" s="387">
        <f t="shared" si="2"/>
        <v>189.02674730700753</v>
      </c>
      <c r="AH14" s="387">
        <f t="shared" si="2"/>
        <v>153.12981449032671</v>
      </c>
      <c r="AI14" s="387">
        <f t="shared" si="2"/>
        <v>128.93665989391064</v>
      </c>
      <c r="AJ14" s="387">
        <f t="shared" si="2"/>
        <v>29.975455379956411</v>
      </c>
      <c r="AK14" s="387">
        <f t="shared" si="2"/>
        <v>10.293146539738336</v>
      </c>
      <c r="AL14" s="387">
        <f t="shared" si="2"/>
        <v>-53.477163931352905</v>
      </c>
      <c r="AM14" s="387">
        <f t="shared" si="2"/>
        <v>-54.251875905453289</v>
      </c>
      <c r="AN14" s="387">
        <f t="shared" si="2"/>
        <v>-5.5419047487512492</v>
      </c>
      <c r="AO14" s="387">
        <f t="shared" si="2"/>
        <v>110.20052952924701</v>
      </c>
      <c r="AP14" s="387">
        <f t="shared" si="3"/>
        <v>187.33429875520477</v>
      </c>
      <c r="AQ14" s="387">
        <f t="shared" si="3"/>
        <v>326.8957257750871</v>
      </c>
      <c r="AR14" s="387">
        <f t="shared" si="3"/>
        <v>0</v>
      </c>
      <c r="AS14" s="387">
        <f t="shared" si="3"/>
        <v>245.61524644798934</v>
      </c>
      <c r="AT14" s="387">
        <f t="shared" si="3"/>
        <v>173.965825156249</v>
      </c>
      <c r="AU14" s="387">
        <f t="shared" si="3"/>
        <v>128.46464076679263</v>
      </c>
      <c r="AV14" s="387">
        <f t="shared" si="3"/>
        <v>118.76380650479736</v>
      </c>
      <c r="AW14" s="387">
        <f t="shared" si="3"/>
        <v>41.659282769720519</v>
      </c>
      <c r="AX14" s="387">
        <f t="shared" si="3"/>
        <v>9.8829877305375664</v>
      </c>
      <c r="AY14" s="387">
        <f t="shared" si="3"/>
        <v>-1.3007978175484578</v>
      </c>
      <c r="AZ14" s="387">
        <f t="shared" si="3"/>
        <v>0.63070666766986538</v>
      </c>
      <c r="BA14" s="387">
        <f t="shared" si="3"/>
        <v>8.7748294526090209</v>
      </c>
      <c r="BB14" s="387">
        <f t="shared" si="3"/>
        <v>70.797048012299882</v>
      </c>
      <c r="BC14" s="387">
        <f t="shared" si="3"/>
        <v>147.5100200258849</v>
      </c>
      <c r="BD14" s="387">
        <f t="shared" si="3"/>
        <v>282.87752841528038</v>
      </c>
    </row>
    <row r="15" spans="1:56" ht="15">
      <c r="A15" s="55" t="str">
        <f>VLOOKUP(CONCATENATE($C15," - ",$B15),[2]ACHIEV!$B$12:$C$100,2,FALSE)</f>
        <v>LO5Med</v>
      </c>
      <c r="B15" s="55" t="str">
        <f>'SC-NR'!$C$7</f>
        <v>NR</v>
      </c>
      <c r="C15" s="55" t="str">
        <f>'SC-NR'!$C$8</f>
        <v>ASHP</v>
      </c>
      <c r="D15" s="55" t="s">
        <v>430</v>
      </c>
      <c r="E15" s="55" t="str">
        <f>'SC-NR'!$A$9</f>
        <v>HVAC</v>
      </c>
      <c r="F15" s="386">
        <f t="shared" si="1"/>
        <v>1.1514787507495226</v>
      </c>
      <c r="G15" s="57">
        <f>'SC-NR'!A60</f>
        <v>3001.6479812940015</v>
      </c>
      <c r="H15" s="57">
        <f>'SC-NR'!B60</f>
        <v>117.33450987292535</v>
      </c>
      <c r="I15" t="str">
        <f>'SC-NR'!C60</f>
        <v>Manufactured</v>
      </c>
      <c r="J15" t="str">
        <f>'SC-NR'!D60</f>
        <v>HVAC Conversion - FAF to ASHP 8.5 HSPF/14SEER + HZ23CZ1</v>
      </c>
      <c r="K15" s="41">
        <f ca="1">'SC-NR'!E60</f>
        <v>2.5065341039320339E-3</v>
      </c>
      <c r="L15" s="41">
        <f ca="1">'SC-NR'!F60</f>
        <v>5.5244804132895467E-3</v>
      </c>
      <c r="M15" s="41">
        <f ca="1">'SC-NR'!G60</f>
        <v>9.1514850340623788E-3</v>
      </c>
      <c r="N15" s="41">
        <f ca="1">'SC-NR'!H60</f>
        <v>1.3286871579175298E-2</v>
      </c>
      <c r="O15" s="41">
        <f ca="1">'SC-NR'!I60</f>
        <v>1.7921760348140876E-2</v>
      </c>
      <c r="P15" s="41">
        <f ca="1">'SC-NR'!J60</f>
        <v>2.3255299767044053E-2</v>
      </c>
      <c r="Q15" s="41">
        <f ca="1">'SC-NR'!K60</f>
        <v>2.900308247000458E-2</v>
      </c>
      <c r="R15" s="41">
        <f ca="1">'SC-NR'!L60</f>
        <v>3.4753318158033765E-2</v>
      </c>
      <c r="S15" s="41">
        <f ca="1">'SC-NR'!M60</f>
        <v>4.003187945848289E-2</v>
      </c>
      <c r="T15" s="41">
        <f ca="1">'SC-NR'!N60</f>
        <v>4.4408783982859204E-2</v>
      </c>
      <c r="U15" s="41">
        <f ca="1">'SC-NR'!O60</f>
        <v>4.761255145041985E-2</v>
      </c>
      <c r="V15" s="41">
        <f ca="1">'SC-NR'!P60</f>
        <v>4.9601119254550012E-2</v>
      </c>
      <c r="W15" s="41">
        <f ca="1">'SC-NR'!Q60</f>
        <v>5.0549526141350026E-2</v>
      </c>
      <c r="X15" s="41">
        <f ca="1">'SC-NR'!R60</f>
        <v>5.0758232974685555E-2</v>
      </c>
      <c r="Y15" s="41">
        <f ca="1">'SC-NR'!S60</f>
        <v>5.0533662557937613E-2</v>
      </c>
      <c r="Z15" s="41">
        <f ca="1">'SC-NR'!T60</f>
        <v>5.2895188843846884E-2</v>
      </c>
      <c r="AA15" s="41">
        <f ca="1">'SC-NR'!U60</f>
        <v>5.2292972409917871E-2</v>
      </c>
      <c r="AB15" s="41">
        <f ca="1">'SC-NR'!V60</f>
        <v>5.1717457940489174E-2</v>
      </c>
      <c r="AC15" s="41">
        <f ca="1">'SC-NR'!W60</f>
        <v>5.1112631673644236E-2</v>
      </c>
      <c r="AD15" s="41">
        <f ca="1">'SC-NR'!X60</f>
        <v>5.0317634590235659E-2</v>
      </c>
      <c r="AE15" s="41">
        <f ca="1">'SC-NR'!Y60</f>
        <v>0.72575049112313672</v>
      </c>
      <c r="AF15" s="387">
        <f t="shared" si="2"/>
        <v>281.86209878918709</v>
      </c>
      <c r="AG15" s="387">
        <f t="shared" si="2"/>
        <v>205.82392631336378</v>
      </c>
      <c r="AH15" s="387">
        <f t="shared" si="2"/>
        <v>166.73714224604689</v>
      </c>
      <c r="AI15" s="387">
        <f t="shared" si="2"/>
        <v>142.38436702587387</v>
      </c>
      <c r="AJ15" s="387">
        <f t="shared" si="2"/>
        <v>42.392716881131435</v>
      </c>
      <c r="AK15" s="387">
        <f t="shared" si="2"/>
        <v>22.243742890025146</v>
      </c>
      <c r="AL15" s="387">
        <f t="shared" si="2"/>
        <v>17.270298290476539</v>
      </c>
      <c r="AM15" s="387">
        <f t="shared" si="2"/>
        <v>16.704495850065324</v>
      </c>
      <c r="AN15" s="387">
        <f t="shared" si="2"/>
        <v>24.495075522169024</v>
      </c>
      <c r="AO15" s="387">
        <f t="shared" si="2"/>
        <v>125.43110603790052</v>
      </c>
      <c r="AP15" s="387">
        <f t="shared" si="3"/>
        <v>203.98108443527951</v>
      </c>
      <c r="AQ15" s="387">
        <f t="shared" si="3"/>
        <v>355.94413347655814</v>
      </c>
      <c r="AR15" s="387">
        <f t="shared" si="3"/>
        <v>0</v>
      </c>
      <c r="AS15" s="387">
        <f t="shared" si="3"/>
        <v>267.44095799439037</v>
      </c>
      <c r="AT15" s="387">
        <f t="shared" si="3"/>
        <v>189.42466972596489</v>
      </c>
      <c r="AU15" s="387">
        <f t="shared" si="3"/>
        <v>139.88018696694181</v>
      </c>
      <c r="AV15" s="387">
        <f t="shared" si="3"/>
        <v>129.86724776377773</v>
      </c>
      <c r="AW15" s="387">
        <f t="shared" si="3"/>
        <v>48.33273212688615</v>
      </c>
      <c r="AX15" s="387">
        <f t="shared" si="3"/>
        <v>13.233637611638185</v>
      </c>
      <c r="AY15" s="387">
        <f t="shared" si="3"/>
        <v>22.722567746856395</v>
      </c>
      <c r="AZ15" s="387">
        <f t="shared" si="3"/>
        <v>17.155267404106983</v>
      </c>
      <c r="BA15" s="387">
        <f t="shared" si="3"/>
        <v>20.870723470179882</v>
      </c>
      <c r="BB15" s="387">
        <f t="shared" si="3"/>
        <v>78.817419644125465</v>
      </c>
      <c r="BC15" s="387">
        <f t="shared" si="3"/>
        <v>160.6179650490395</v>
      </c>
      <c r="BD15" s="387">
        <f t="shared" si="3"/>
        <v>308.01441803201743</v>
      </c>
    </row>
    <row r="16" spans="1:56" ht="15">
      <c r="A16" s="55" t="str">
        <f>VLOOKUP(CONCATENATE($C16," - ",$B16),[2]ACHIEV!$B$12:$C$100,2,FALSE)</f>
        <v>LO5Med</v>
      </c>
      <c r="B16" s="55" t="str">
        <f>'SC-NR'!$C$7</f>
        <v>NR</v>
      </c>
      <c r="C16" s="55" t="str">
        <f>'SC-NR'!$C$8</f>
        <v>ASHP</v>
      </c>
      <c r="D16" s="55" t="s">
        <v>430</v>
      </c>
      <c r="E16" s="55" t="str">
        <f>'SC-NR'!$A$9</f>
        <v>HVAC</v>
      </c>
      <c r="F16" s="386">
        <f t="shared" si="1"/>
        <v>1.0675132461814707</v>
      </c>
      <c r="G16" s="57">
        <f>'SC-NR'!A61</f>
        <v>3055.7546231578685</v>
      </c>
      <c r="H16" s="57">
        <f>'SC-NR'!B61</f>
        <v>106.64457497768962</v>
      </c>
      <c r="I16" t="str">
        <f>'SC-NR'!C61</f>
        <v>Manufactured</v>
      </c>
      <c r="J16" t="str">
        <f>'SC-NR'!D61</f>
        <v>HVAC Conversion - FAF w/CAC to ASHP 8.5 HSPF/14SEER + HZ1</v>
      </c>
      <c r="K16" s="41">
        <f ca="1">'SC-NR'!E61</f>
        <v>8.1366937411756646E-3</v>
      </c>
      <c r="L16" s="41">
        <f ca="1">'SC-NR'!F61</f>
        <v>1.793353026058786E-2</v>
      </c>
      <c r="M16" s="41">
        <f ca="1">'SC-NR'!G61</f>
        <v>2.9707487674836448E-2</v>
      </c>
      <c r="N16" s="41">
        <f ca="1">'SC-NR'!H61</f>
        <v>4.3131750989737164E-2</v>
      </c>
      <c r="O16" s="41">
        <f ca="1">'SC-NR'!I61</f>
        <v>5.8177494982738193E-2</v>
      </c>
      <c r="P16" s="41">
        <f ca="1">'SC-NR'!J61</f>
        <v>7.5491193902703077E-2</v>
      </c>
      <c r="Q16" s="41">
        <f ca="1">'SC-NR'!K61</f>
        <v>9.4149606517736337E-2</v>
      </c>
      <c r="R16" s="41">
        <f ca="1">'SC-NR'!L61</f>
        <v>0.11281598199600143</v>
      </c>
      <c r="S16" s="41">
        <f ca="1">'SC-NR'!M61</f>
        <v>0.12995121132657395</v>
      </c>
      <c r="T16" s="41">
        <f ca="1">'SC-NR'!N61</f>
        <v>0.14415948864199077</v>
      </c>
      <c r="U16" s="41">
        <f ca="1">'SC-NR'!O61</f>
        <v>0.15455953652507745</v>
      </c>
      <c r="V16" s="41">
        <f ca="1">'SC-NR'!P61</f>
        <v>0.16101481163200176</v>
      </c>
      <c r="W16" s="41">
        <f ca="1">'SC-NR'!Q61</f>
        <v>0.16409352353454798</v>
      </c>
      <c r="X16" s="41">
        <f ca="1">'SC-NR'!R61</f>
        <v>0.16477102621918246</v>
      </c>
      <c r="Y16" s="41">
        <f ca="1">'SC-NR'!S61</f>
        <v>0.16404202727935568</v>
      </c>
      <c r="Z16" s="41">
        <f ca="1">'SC-NR'!T61</f>
        <v>0.17170799764059544</v>
      </c>
      <c r="AA16" s="41">
        <f ca="1">'SC-NR'!U61</f>
        <v>0.16975308680132281</v>
      </c>
      <c r="AB16" s="41">
        <f ca="1">'SC-NR'!V61</f>
        <v>0.16788485569526659</v>
      </c>
      <c r="AC16" s="41">
        <f ca="1">'SC-NR'!W61</f>
        <v>0.16592147283436087</v>
      </c>
      <c r="AD16" s="41">
        <f ca="1">'SC-NR'!X61</f>
        <v>0.16334075877877474</v>
      </c>
      <c r="AE16" s="41">
        <f ca="1">'SC-NR'!Y61</f>
        <v>2.3559262447349938</v>
      </c>
      <c r="AF16" s="387">
        <f t="shared" si="2"/>
        <v>261.30879432912729</v>
      </c>
      <c r="AG16" s="387">
        <f t="shared" si="2"/>
        <v>190.81530386694016</v>
      </c>
      <c r="AH16" s="387">
        <f t="shared" si="2"/>
        <v>154.57871702993987</v>
      </c>
      <c r="AI16" s="387">
        <f t="shared" si="2"/>
        <v>134.01642272144238</v>
      </c>
      <c r="AJ16" s="387">
        <f t="shared" si="2"/>
        <v>49.174959055089154</v>
      </c>
      <c r="AK16" s="387">
        <f t="shared" si="2"/>
        <v>31.793339044550081</v>
      </c>
      <c r="AL16" s="387">
        <f t="shared" si="2"/>
        <v>92.438625440973681</v>
      </c>
      <c r="AM16" s="387">
        <f t="shared" si="2"/>
        <v>92.195247214075891</v>
      </c>
      <c r="AN16" s="387">
        <f t="shared" si="2"/>
        <v>53.613657622697048</v>
      </c>
      <c r="AO16" s="387">
        <f t="shared" si="2"/>
        <v>121.78956210732748</v>
      </c>
      <c r="AP16" s="387">
        <f t="shared" si="3"/>
        <v>189.10684149697252</v>
      </c>
      <c r="AQ16" s="387">
        <f t="shared" si="3"/>
        <v>329.98878801669349</v>
      </c>
      <c r="AR16" s="387">
        <f t="shared" si="3"/>
        <v>0</v>
      </c>
      <c r="AS16" s="387">
        <f t="shared" si="3"/>
        <v>247.93923903905127</v>
      </c>
      <c r="AT16" s="387">
        <f t="shared" si="3"/>
        <v>175.61187642793465</v>
      </c>
      <c r="AU16" s="387">
        <f t="shared" si="3"/>
        <v>129.68016332768005</v>
      </c>
      <c r="AV16" s="387">
        <f t="shared" si="3"/>
        <v>120.95404997899107</v>
      </c>
      <c r="AW16" s="387">
        <f t="shared" si="3"/>
        <v>47.816401473064992</v>
      </c>
      <c r="AX16" s="387">
        <f t="shared" si="3"/>
        <v>14.77147331152233</v>
      </c>
      <c r="AY16" s="387">
        <f t="shared" si="3"/>
        <v>45.501353667948571</v>
      </c>
      <c r="AZ16" s="387">
        <f t="shared" si="3"/>
        <v>32.57528153476806</v>
      </c>
      <c r="BA16" s="387">
        <f t="shared" si="3"/>
        <v>30.804102102220511</v>
      </c>
      <c r="BB16" s="387">
        <f t="shared" si="3"/>
        <v>74.820581991385325</v>
      </c>
      <c r="BC16" s="387">
        <f t="shared" si="3"/>
        <v>148.90574850204914</v>
      </c>
      <c r="BD16" s="387">
        <f t="shared" si="3"/>
        <v>285.5540938554239</v>
      </c>
    </row>
    <row r="17" spans="1:56" ht="15">
      <c r="A17" s="55" t="str">
        <f>VLOOKUP(CONCATENATE($C17," - ",$B17),[2]ACHIEV!$B$12:$C$100,2,FALSE)</f>
        <v>LO5Med</v>
      </c>
      <c r="B17" s="55" t="str">
        <f>'SC-NR'!$C$7</f>
        <v>NR</v>
      </c>
      <c r="C17" s="55" t="str">
        <f>'SC-NR'!$C$8</f>
        <v>ASHP</v>
      </c>
      <c r="D17" s="55" t="s">
        <v>430</v>
      </c>
      <c r="E17" s="55" t="str">
        <f>'SC-NR'!$A$9</f>
        <v>HVAC</v>
      </c>
      <c r="F17" s="386">
        <f t="shared" si="1"/>
        <v>1.0675132461814705</v>
      </c>
      <c r="G17" s="57">
        <f>'SC-NR'!A62</f>
        <v>2530.2967094699575</v>
      </c>
      <c r="H17" s="57">
        <f>'SC-NR'!B62</f>
        <v>126.2675227241423</v>
      </c>
      <c r="I17" t="str">
        <f>'SC-NR'!C62</f>
        <v>Manufactured</v>
      </c>
      <c r="J17" t="str">
        <f>'SC-NR'!D62</f>
        <v>HVAC Conversion - FAF to ASHP 8.5 HSPF/14SEER + HZ1CZ23</v>
      </c>
      <c r="K17" s="41">
        <f ca="1">'SC-NR'!E62</f>
        <v>8.7241276660406149E-3</v>
      </c>
      <c r="L17" s="41">
        <f ca="1">'SC-NR'!F62</f>
        <v>1.9228253203685791E-2</v>
      </c>
      <c r="M17" s="41">
        <f ca="1">'SC-NR'!G62</f>
        <v>3.1852239171921155E-2</v>
      </c>
      <c r="N17" s="41">
        <f ca="1">'SC-NR'!H62</f>
        <v>4.6245675954367599E-2</v>
      </c>
      <c r="O17" s="41">
        <f ca="1">'SC-NR'!I62</f>
        <v>6.2377657272683615E-2</v>
      </c>
      <c r="P17" s="41">
        <f ca="1">'SC-NR'!J62</f>
        <v>8.0941330006830084E-2</v>
      </c>
      <c r="Q17" s="41">
        <f ca="1">'SC-NR'!K62</f>
        <v>0.10094679892050873</v>
      </c>
      <c r="R17" s="41">
        <f ca="1">'SC-NR'!L62</f>
        <v>0.12096080558153667</v>
      </c>
      <c r="S17" s="41">
        <f ca="1">'SC-NR'!M62</f>
        <v>0.13933312399759135</v>
      </c>
      <c r="T17" s="41">
        <f ca="1">'SC-NR'!N62</f>
        <v>0.15456717718395288</v>
      </c>
      <c r="U17" s="41">
        <f ca="1">'SC-NR'!O62</f>
        <v>0.16571806332408601</v>
      </c>
      <c r="V17" s="41">
        <f ca="1">'SC-NR'!P62</f>
        <v>0.17263938123817094</v>
      </c>
      <c r="W17" s="41">
        <f ca="1">'SC-NR'!Q62</f>
        <v>0.17594036275955377</v>
      </c>
      <c r="X17" s="41">
        <f ca="1">'SC-NR'!R62</f>
        <v>0.17666677819349419</v>
      </c>
      <c r="Y17" s="41">
        <f ca="1">'SC-NR'!S62</f>
        <v>0.17588514869854674</v>
      </c>
      <c r="Z17" s="41">
        <f ca="1">'SC-NR'!T62</f>
        <v>0.18410456880245199</v>
      </c>
      <c r="AA17" s="41">
        <f ca="1">'SC-NR'!U62</f>
        <v>0.18200852189690911</v>
      </c>
      <c r="AB17" s="41">
        <f ca="1">'SC-NR'!V62</f>
        <v>0.18000541262459829</v>
      </c>
      <c r="AC17" s="41">
        <f ca="1">'SC-NR'!W62</f>
        <v>0.17790028205428107</v>
      </c>
      <c r="AD17" s="41">
        <f ca="1">'SC-NR'!X62</f>
        <v>0.17513325166003818</v>
      </c>
      <c r="AE17" s="41">
        <f ca="1">'SC-NR'!Y62</f>
        <v>2.5260138804086276</v>
      </c>
      <c r="AF17" s="387">
        <f t="shared" si="2"/>
        <v>261.30879432912729</v>
      </c>
      <c r="AG17" s="387">
        <f t="shared" si="2"/>
        <v>190.81530386694013</v>
      </c>
      <c r="AH17" s="387">
        <f t="shared" si="2"/>
        <v>154.57871702993987</v>
      </c>
      <c r="AI17" s="387">
        <f t="shared" si="2"/>
        <v>130.13845279481222</v>
      </c>
      <c r="AJ17" s="387">
        <f t="shared" si="2"/>
        <v>30.169907005523882</v>
      </c>
      <c r="AK17" s="387">
        <f t="shared" si="2"/>
        <v>10.289641748262143</v>
      </c>
      <c r="AL17" s="387">
        <f t="shared" si="2"/>
        <v>-54.673426954157087</v>
      </c>
      <c r="AM17" s="387">
        <f t="shared" si="2"/>
        <v>-55.458008580325178</v>
      </c>
      <c r="AN17" s="387">
        <f t="shared" si="2"/>
        <v>-5.8734620456461943</v>
      </c>
      <c r="AO17" s="387">
        <f t="shared" si="2"/>
        <v>111.19352066107051</v>
      </c>
      <c r="AP17" s="387">
        <f t="shared" si="3"/>
        <v>189.10684149697249</v>
      </c>
      <c r="AQ17" s="387">
        <f t="shared" si="3"/>
        <v>329.98878801669343</v>
      </c>
      <c r="AR17" s="387">
        <f t="shared" si="3"/>
        <v>0</v>
      </c>
      <c r="AS17" s="387">
        <f t="shared" si="3"/>
        <v>247.93923903905122</v>
      </c>
      <c r="AT17" s="387">
        <f t="shared" si="3"/>
        <v>175.61187642793462</v>
      </c>
      <c r="AU17" s="387">
        <f t="shared" si="3"/>
        <v>129.68016332768002</v>
      </c>
      <c r="AV17" s="387">
        <f t="shared" si="3"/>
        <v>119.88251274465118</v>
      </c>
      <c r="AW17" s="387">
        <f t="shared" si="3"/>
        <v>42.026291860562644</v>
      </c>
      <c r="AX17" s="387">
        <f t="shared" si="3"/>
        <v>9.9538951856453153</v>
      </c>
      <c r="AY17" s="387">
        <f t="shared" si="3"/>
        <v>-1.5338000694333365</v>
      </c>
      <c r="AZ17" s="387">
        <f t="shared" si="3"/>
        <v>0.4861083756153321</v>
      </c>
      <c r="BA17" s="387">
        <f t="shared" si="3"/>
        <v>8.7543965295967681</v>
      </c>
      <c r="BB17" s="387">
        <f t="shared" si="3"/>
        <v>71.451114321967594</v>
      </c>
      <c r="BC17" s="387">
        <f t="shared" si="3"/>
        <v>148.90574850204911</v>
      </c>
      <c r="BD17" s="387">
        <f t="shared" si="3"/>
        <v>285.55409385542384</v>
      </c>
    </row>
    <row r="18" spans="1:56" ht="15">
      <c r="A18" s="55" t="str">
        <f>VLOOKUP(CONCATENATE($C18," - ",$B18),[2]ACHIEV!$B$12:$C$100,2,FALSE)</f>
        <v>LO5Med</v>
      </c>
      <c r="B18" s="55" t="str">
        <f>'SC-NR'!$C$7</f>
        <v>NR</v>
      </c>
      <c r="C18" s="55" t="str">
        <f>'SC-NR'!$C$8</f>
        <v>ASHP</v>
      </c>
      <c r="D18" s="55" t="s">
        <v>430</v>
      </c>
      <c r="E18" s="55" t="str">
        <f>'SC-NR'!$A$9</f>
        <v>HVAC</v>
      </c>
      <c r="F18" s="386">
        <f t="shared" si="1"/>
        <v>1.0675132461814707</v>
      </c>
      <c r="G18" s="57">
        <f>'SC-NR'!A63</f>
        <v>2761.29688524213</v>
      </c>
      <c r="H18" s="57">
        <f>'SC-NR'!B63</f>
        <v>139.10904864871546</v>
      </c>
      <c r="I18" t="str">
        <f>'SC-NR'!C63</f>
        <v>Manufactured</v>
      </c>
      <c r="J18" t="str">
        <f>'SC-NR'!D63</f>
        <v>HVAC Conversion - FAF to ASHP 8.5 HSPF/14SEER + HZ1CZ1</v>
      </c>
      <c r="K18" s="41">
        <f ca="1">'SC-NR'!E63</f>
        <v>2.4747580818510997E-2</v>
      </c>
      <c r="L18" s="41">
        <f ca="1">'SC-NR'!F63</f>
        <v>5.454445055971649E-2</v>
      </c>
      <c r="M18" s="41">
        <f ca="1">'SC-NR'!G63</f>
        <v>9.0354691418151806E-2</v>
      </c>
      <c r="N18" s="41">
        <f ca="1">'SC-NR'!H63</f>
        <v>0.13118430254549357</v>
      </c>
      <c r="O18" s="41">
        <f ca="1">'SC-NR'!I63</f>
        <v>0.17694561264091557</v>
      </c>
      <c r="P18" s="41">
        <f ca="1">'SC-NR'!J63</f>
        <v>0.22960485937167524</v>
      </c>
      <c r="Q18" s="41">
        <f ca="1">'SC-NR'!K63</f>
        <v>0.28635402418280448</v>
      </c>
      <c r="R18" s="41">
        <f ca="1">'SC-NR'!L63</f>
        <v>0.34312740787295798</v>
      </c>
      <c r="S18" s="41">
        <f ca="1">'SC-NR'!M63</f>
        <v>0.39524384314643207</v>
      </c>
      <c r="T18" s="41">
        <f ca="1">'SC-NR'!N63</f>
        <v>0.43845801616805169</v>
      </c>
      <c r="U18" s="41">
        <f ca="1">'SC-NR'!O63</f>
        <v>0.47008954043209317</v>
      </c>
      <c r="V18" s="41">
        <f ca="1">'SC-NR'!P63</f>
        <v>0.48972312226471226</v>
      </c>
      <c r="W18" s="41">
        <f ca="1">'SC-NR'!Q63</f>
        <v>0.49908695898374855</v>
      </c>
      <c r="X18" s="41">
        <f ca="1">'SC-NR'!R63</f>
        <v>0.50114756897794099</v>
      </c>
      <c r="Y18" s="41">
        <f ca="1">'SC-NR'!S63</f>
        <v>0.49893033421971539</v>
      </c>
      <c r="Z18" s="41">
        <f ca="1">'SC-NR'!T63</f>
        <v>0.52224621989783104</v>
      </c>
      <c r="AA18" s="41">
        <f ca="1">'SC-NR'!U63</f>
        <v>0.51630040019184154</v>
      </c>
      <c r="AB18" s="41">
        <f ca="1">'SC-NR'!V63</f>
        <v>0.51061821504939064</v>
      </c>
      <c r="AC18" s="41">
        <f ca="1">'SC-NR'!W63</f>
        <v>0.5046466278699373</v>
      </c>
      <c r="AD18" s="41">
        <f ca="1">'SC-NR'!X63</f>
        <v>0.49679744100219386</v>
      </c>
      <c r="AE18" s="41">
        <f ca="1">'SC-NR'!Y63</f>
        <v>7.1654995258069221</v>
      </c>
      <c r="AF18" s="387">
        <f t="shared" si="2"/>
        <v>261.30879432912729</v>
      </c>
      <c r="AG18" s="387">
        <f t="shared" si="2"/>
        <v>190.81530386694016</v>
      </c>
      <c r="AH18" s="387">
        <f t="shared" si="2"/>
        <v>154.57871702993987</v>
      </c>
      <c r="AI18" s="387">
        <f t="shared" si="2"/>
        <v>131.84327388772058</v>
      </c>
      <c r="AJ18" s="387">
        <f t="shared" si="2"/>
        <v>38.524848951676304</v>
      </c>
      <c r="AK18" s="387">
        <f t="shared" si="2"/>
        <v>19.743030356173378</v>
      </c>
      <c r="AL18" s="387">
        <f t="shared" si="2"/>
        <v>9.9995165418732324</v>
      </c>
      <c r="AM18" s="387">
        <f t="shared" si="2"/>
        <v>9.4528570729384409</v>
      </c>
      <c r="AN18" s="387">
        <f t="shared" si="2"/>
        <v>20.278080716595184</v>
      </c>
      <c r="AO18" s="387">
        <f t="shared" si="2"/>
        <v>115.85171948692046</v>
      </c>
      <c r="AP18" s="387">
        <f t="shared" si="3"/>
        <v>189.10684149697252</v>
      </c>
      <c r="AQ18" s="387">
        <f t="shared" si="3"/>
        <v>329.98878801669349</v>
      </c>
      <c r="AR18" s="387">
        <f t="shared" si="3"/>
        <v>0</v>
      </c>
      <c r="AS18" s="387">
        <f t="shared" si="3"/>
        <v>247.93923903905127</v>
      </c>
      <c r="AT18" s="387">
        <f t="shared" si="3"/>
        <v>175.61187642793465</v>
      </c>
      <c r="AU18" s="387">
        <f t="shared" si="3"/>
        <v>129.68016332768005</v>
      </c>
      <c r="AV18" s="387">
        <f t="shared" si="3"/>
        <v>120.35357861506829</v>
      </c>
      <c r="AW18" s="387">
        <f t="shared" si="3"/>
        <v>44.571721862445898</v>
      </c>
      <c r="AX18" s="387">
        <f t="shared" si="3"/>
        <v>12.071783916377676</v>
      </c>
      <c r="AY18" s="387">
        <f t="shared" si="3"/>
        <v>19.143648110097892</v>
      </c>
      <c r="AZ18" s="387">
        <f t="shared" si="3"/>
        <v>14.593051000425774</v>
      </c>
      <c r="BA18" s="387">
        <f t="shared" si="3"/>
        <v>18.447819599871327</v>
      </c>
      <c r="BB18" s="387">
        <f t="shared" si="3"/>
        <v>72.93238923213373</v>
      </c>
      <c r="BC18" s="387">
        <f t="shared" si="3"/>
        <v>148.90574850204914</v>
      </c>
      <c r="BD18" s="387">
        <f t="shared" si="3"/>
        <v>285.5540938554239</v>
      </c>
    </row>
    <row r="19" spans="1:56" ht="15">
      <c r="A19" s="55" t="str">
        <f>VLOOKUP(CONCATENATE($C19," - ",$B19),[2]ACHIEV!$B$12:$C$100,2,FALSE)</f>
        <v>LO5Med</v>
      </c>
      <c r="B19" s="55" t="str">
        <f>'SC-NR (2)'!$C$7</f>
        <v>NR</v>
      </c>
      <c r="C19" s="55" t="str">
        <f>'SC-NR (2)'!$C$8</f>
        <v>ASHP</v>
      </c>
      <c r="D19" s="55" t="s">
        <v>430</v>
      </c>
      <c r="E19" s="55" t="str">
        <f>'SC-NR (2)'!$A$9</f>
        <v>HVAC</v>
      </c>
      <c r="F19" s="386">
        <f t="shared" si="1"/>
        <v>4.4456861356574444E-3</v>
      </c>
      <c r="G19" s="57">
        <f>'SC-NR (2)'!A58</f>
        <v>12.936640258004598</v>
      </c>
      <c r="H19" s="57">
        <f>'SC-NR (2)'!B58</f>
        <v>629.25575677765153</v>
      </c>
      <c r="I19" t="str">
        <f>'SC-NR (2)'!C58</f>
        <v>Manufactured</v>
      </c>
      <c r="J19" t="str">
        <f>'SC-NR (2)'!D58</f>
        <v>HVAC Upgrade - Heat Pump Upgrade to 9.0 HSPF/14 SEER + HZ23CZ1</v>
      </c>
      <c r="K19" s="41">
        <f ca="1">'SC-NR (2)'!E58</f>
        <v>1.1949124224021483E-5</v>
      </c>
      <c r="L19" s="41">
        <f ca="1">'SC-NR (2)'!F58</f>
        <v>2.6336247581078319E-5</v>
      </c>
      <c r="M19" s="41">
        <f ca="1">'SC-NR (2)'!G58</f>
        <v>4.3626867607642975E-5</v>
      </c>
      <c r="N19" s="41">
        <f ca="1">'SC-NR (2)'!H58</f>
        <v>6.3341040841665406E-5</v>
      </c>
      <c r="O19" s="41">
        <f ca="1">'SC-NR (2)'!I58</f>
        <v>8.5436436064100979E-5</v>
      </c>
      <c r="P19" s="41">
        <f ca="1">'SC-NR (2)'!J58</f>
        <v>1.1086243165307525E-4</v>
      </c>
      <c r="Q19" s="41">
        <f ca="1">'SC-NR (2)'!K58</f>
        <v>1.3826320366835186E-4</v>
      </c>
      <c r="R19" s="41">
        <f ca="1">'SC-NR (2)'!L58</f>
        <v>1.6567566952942894E-4</v>
      </c>
      <c r="S19" s="41">
        <f ca="1">'SC-NR (2)'!M58</f>
        <v>1.9083957398388407E-4</v>
      </c>
      <c r="T19" s="41">
        <f ca="1">'SC-NR (2)'!N58</f>
        <v>2.1170510930471222E-4</v>
      </c>
      <c r="U19" s="41">
        <f ca="1">'SC-NR (2)'!O58</f>
        <v>2.2697807742220447E-4</v>
      </c>
      <c r="V19" s="41">
        <f ca="1">'SC-NR (2)'!P58</f>
        <v>2.3645795790025809E-4</v>
      </c>
      <c r="W19" s="41">
        <f ca="1">'SC-NR (2)'!Q58</f>
        <v>2.4097919369254724E-4</v>
      </c>
      <c r="X19" s="41">
        <f ca="1">'SC-NR (2)'!R58</f>
        <v>2.4197413881378704E-4</v>
      </c>
      <c r="Y19" s="41">
        <f ca="1">'SC-NR (2)'!S58</f>
        <v>2.4090356897691476E-4</v>
      </c>
      <c r="Z19" s="41">
        <f ca="1">'SC-NR (2)'!T58</f>
        <v>2.5216141338619511E-4</v>
      </c>
      <c r="AA19" s="41">
        <f ca="1">'SC-NR (2)'!U58</f>
        <v>2.492905332463731E-4</v>
      </c>
      <c r="AB19" s="41">
        <f ca="1">'SC-NR (2)'!V58</f>
        <v>2.4654694644372899E-4</v>
      </c>
      <c r="AC19" s="41">
        <f ca="1">'SC-NR (2)'!W58</f>
        <v>2.4366362473462319E-4</v>
      </c>
      <c r="AD19" s="41">
        <f ca="1">'SC-NR (2)'!X58</f>
        <v>2.3987372261740015E-4</v>
      </c>
      <c r="AE19" s="41">
        <f ca="1">'SC-NR (2)'!Y58</f>
        <v>3.4597904574571506E-3</v>
      </c>
      <c r="AF19" s="387">
        <f t="shared" si="2"/>
        <v>1.0882271374428292</v>
      </c>
      <c r="AG19" s="387">
        <f t="shared" si="2"/>
        <v>0.79465519880613422</v>
      </c>
      <c r="AH19" s="387">
        <f t="shared" si="2"/>
        <v>0.64374700887870562</v>
      </c>
      <c r="AI19" s="387">
        <f t="shared" si="2"/>
        <v>0.559671083102533</v>
      </c>
      <c r="AJ19" s="387">
        <f t="shared" si="2"/>
        <v>0.21241731342124989</v>
      </c>
      <c r="AK19" s="387">
        <f t="shared" si="2"/>
        <v>0.1410338482639257</v>
      </c>
      <c r="AL19" s="387">
        <f t="shared" si="2"/>
        <v>0.44400074428929626</v>
      </c>
      <c r="AM19" s="387">
        <f t="shared" si="2"/>
        <v>0.44320438050583277</v>
      </c>
      <c r="AN19" s="387">
        <f t="shared" si="2"/>
        <v>0.2471482986466014</v>
      </c>
      <c r="AO19" s="387">
        <f t="shared" si="2"/>
        <v>0.51144804841227354</v>
      </c>
      <c r="AP19" s="387">
        <f t="shared" si="3"/>
        <v>0.78754026370005836</v>
      </c>
      <c r="AQ19" s="387">
        <f t="shared" si="3"/>
        <v>1.374246722516858</v>
      </c>
      <c r="AR19" s="387">
        <f t="shared" si="3"/>
        <v>0</v>
      </c>
      <c r="AS19" s="387">
        <f t="shared" si="3"/>
        <v>1.0325492835093026</v>
      </c>
      <c r="AT19" s="387">
        <f t="shared" si="3"/>
        <v>0.73134013754405514</v>
      </c>
      <c r="AU19" s="387">
        <f t="shared" si="3"/>
        <v>0.5400563470644334</v>
      </c>
      <c r="AV19" s="387">
        <f t="shared" si="3"/>
        <v>0.50414624552332477</v>
      </c>
      <c r="AW19" s="387">
        <f t="shared" si="3"/>
        <v>0.20145625977985221</v>
      </c>
      <c r="AX19" s="387">
        <f t="shared" si="3"/>
        <v>6.3449525903427575E-2</v>
      </c>
      <c r="AY19" s="387">
        <f t="shared" si="3"/>
        <v>0.20836728711941743</v>
      </c>
      <c r="AZ19" s="387">
        <f t="shared" si="3"/>
        <v>0.14853833895893892</v>
      </c>
      <c r="BA19" s="387">
        <f t="shared" si="3"/>
        <v>0.13713326509194795</v>
      </c>
      <c r="BB19" s="387">
        <f t="shared" si="3"/>
        <v>0.312944427158729</v>
      </c>
      <c r="BC19" s="387">
        <f t="shared" si="3"/>
        <v>0.62012178678176355</v>
      </c>
      <c r="BD19" s="387">
        <f t="shared" si="3"/>
        <v>1.1891973055831087</v>
      </c>
    </row>
    <row r="20" spans="1:56" ht="15">
      <c r="A20" s="55" t="str">
        <f>VLOOKUP(CONCATENATE($C20," - ",$B20),[2]ACHIEV!$B$12:$C$100,2,FALSE)</f>
        <v>LO5Med</v>
      </c>
      <c r="B20" s="55" t="str">
        <f>'SC-NR (2)'!$C$7</f>
        <v>NR</v>
      </c>
      <c r="C20" s="55" t="str">
        <f>'SC-NR (2)'!$C$8</f>
        <v>ASHP</v>
      </c>
      <c r="D20" s="55" t="s">
        <v>430</v>
      </c>
      <c r="E20" s="55" t="str">
        <f>'SC-NR (2)'!$A$9</f>
        <v>HVAC</v>
      </c>
      <c r="F20" s="386">
        <f t="shared" si="1"/>
        <v>5.6512848185938432E-3</v>
      </c>
      <c r="G20" s="57">
        <f>'SC-NR (2)'!A59</f>
        <v>17.129475837534379</v>
      </c>
      <c r="H20" s="57">
        <f>'SC-NR (2)'!B59</f>
        <v>468.25609353315969</v>
      </c>
      <c r="I20" t="str">
        <f>'SC-NR (2)'!C59</f>
        <v>Manufactured</v>
      </c>
      <c r="J20" t="str">
        <f>'SC-NR (2)'!D59</f>
        <v>HVAC Upgrade - Heat Pump Upgrade to 9.0 HSPF/14 SEER + HZ23CZ23</v>
      </c>
      <c r="K20" s="41">
        <f ca="1">'SC-NR (2)'!E59</f>
        <v>3.7423659505068907E-5</v>
      </c>
      <c r="L20" s="41">
        <f ca="1">'SC-NR (2)'!F59</f>
        <v>8.2482928760093356E-5</v>
      </c>
      <c r="M20" s="41">
        <f ca="1">'SC-NR (2)'!G59</f>
        <v>1.3663570718755761E-4</v>
      </c>
      <c r="N20" s="41">
        <f ca="1">'SC-NR (2)'!H59</f>
        <v>1.9837885193207678E-4</v>
      </c>
      <c r="O20" s="41">
        <f ca="1">'SC-NR (2)'!I59</f>
        <v>2.6757978514959632E-4</v>
      </c>
      <c r="P20" s="41">
        <f ca="1">'SC-NR (2)'!J59</f>
        <v>3.4721188066219252E-4</v>
      </c>
      <c r="Q20" s="41">
        <f ca="1">'SC-NR (2)'!K59</f>
        <v>4.3302881107909144E-4</v>
      </c>
      <c r="R20" s="41">
        <f ca="1">'SC-NR (2)'!L59</f>
        <v>5.1888236564478455E-4</v>
      </c>
      <c r="S20" s="41">
        <f ca="1">'SC-NR (2)'!M59</f>
        <v>5.9769361360456836E-4</v>
      </c>
      <c r="T20" s="41">
        <f ca="1">'SC-NR (2)'!N59</f>
        <v>6.6304272828427682E-4</v>
      </c>
      <c r="U20" s="41">
        <f ca="1">'SC-NR (2)'!O59</f>
        <v>7.108763893748332E-4</v>
      </c>
      <c r="V20" s="41">
        <f ca="1">'SC-NR (2)'!P59</f>
        <v>7.4056658361067759E-4</v>
      </c>
      <c r="W20" s="41">
        <f ca="1">'SC-NR (2)'!Q59</f>
        <v>7.5472671665981021E-4</v>
      </c>
      <c r="X20" s="41">
        <f ca="1">'SC-NR (2)'!R59</f>
        <v>7.5784280171721171E-4</v>
      </c>
      <c r="Y20" s="41">
        <f ca="1">'SC-NR (2)'!S59</f>
        <v>7.5448986636392765E-4</v>
      </c>
      <c r="Z20" s="41">
        <f ca="1">'SC-NR (2)'!T59</f>
        <v>7.8974849520025597E-4</v>
      </c>
      <c r="AA20" s="41">
        <f ca="1">'SC-NR (2)'!U59</f>
        <v>7.8075713827582295E-4</v>
      </c>
      <c r="AB20" s="41">
        <f ca="1">'SC-NR (2)'!V59</f>
        <v>7.721644534564332E-4</v>
      </c>
      <c r="AC20" s="41">
        <f ca="1">'SC-NR (2)'!W59</f>
        <v>7.6313413057567945E-4</v>
      </c>
      <c r="AD20" s="41">
        <f ca="1">'SC-NR (2)'!X59</f>
        <v>7.5126447354195572E-4</v>
      </c>
      <c r="AE20" s="41">
        <f ca="1">'SC-NR (2)'!Y59</f>
        <v>1.0835774874485914E-2</v>
      </c>
      <c r="AF20" s="387">
        <f t="shared" si="2"/>
        <v>1.383336860352385</v>
      </c>
      <c r="AG20" s="387">
        <f t="shared" si="2"/>
        <v>1.0101529266788105</v>
      </c>
      <c r="AH20" s="387">
        <f t="shared" si="2"/>
        <v>0.81832085920600528</v>
      </c>
      <c r="AI20" s="387">
        <f t="shared" si="2"/>
        <v>0.7164975541358467</v>
      </c>
      <c r="AJ20" s="387">
        <f t="shared" si="2"/>
        <v>0.29478342689875486</v>
      </c>
      <c r="AK20" s="387">
        <f t="shared" si="2"/>
        <v>0.20729743241374735</v>
      </c>
      <c r="AL20" s="387">
        <f t="shared" si="2"/>
        <v>0.75608097656338036</v>
      </c>
      <c r="AM20" s="387">
        <f t="shared" si="2"/>
        <v>0.75577379322788829</v>
      </c>
      <c r="AN20" s="387">
        <f t="shared" si="2"/>
        <v>0.39167755249658676</v>
      </c>
      <c r="AO20" s="387">
        <f t="shared" si="2"/>
        <v>0.66395027671063966</v>
      </c>
      <c r="AP20" s="387">
        <f t="shared" si="3"/>
        <v>1.0011085354367597</v>
      </c>
      <c r="AQ20" s="387">
        <f t="shared" si="3"/>
        <v>1.746920363466766</v>
      </c>
      <c r="AR20" s="387">
        <f t="shared" si="3"/>
        <v>0</v>
      </c>
      <c r="AS20" s="387">
        <f t="shared" si="3"/>
        <v>1.3125600666100863</v>
      </c>
      <c r="AT20" s="387">
        <f t="shared" si="3"/>
        <v>0.9296678376328622</v>
      </c>
      <c r="AU20" s="387">
        <f t="shared" si="3"/>
        <v>0.68651095516421046</v>
      </c>
      <c r="AV20" s="387">
        <f t="shared" si="3"/>
        <v>0.642258731721146</v>
      </c>
      <c r="AW20" s="387">
        <f t="shared" si="3"/>
        <v>0.26363197728002125</v>
      </c>
      <c r="AX20" s="387">
        <f t="shared" si="3"/>
        <v>8.6932908599075431E-2</v>
      </c>
      <c r="AY20" s="387">
        <f t="shared" si="3"/>
        <v>0.32615591201270239</v>
      </c>
      <c r="AZ20" s="387">
        <f t="shared" si="3"/>
        <v>0.23062898576519023</v>
      </c>
      <c r="BA20" s="387">
        <f t="shared" si="3"/>
        <v>0.20305047558674502</v>
      </c>
      <c r="BB20" s="387">
        <f t="shared" si="3"/>
        <v>0.40220005675434817</v>
      </c>
      <c r="BC20" s="387">
        <f t="shared" si="3"/>
        <v>0.78828885629390311</v>
      </c>
      <c r="BD20" s="387">
        <f t="shared" si="3"/>
        <v>1.5116885165265215</v>
      </c>
    </row>
    <row r="21" spans="1:56" ht="15">
      <c r="A21" s="55" t="str">
        <f>VLOOKUP(CONCATENATE($C21," - ",$B21),[2]ACHIEV!$B$12:$C$100,2,FALSE)</f>
        <v>LO5Med</v>
      </c>
      <c r="B21" s="55" t="str">
        <f>'SC-NR (2)'!$C$7</f>
        <v>NR</v>
      </c>
      <c r="C21" s="55" t="str">
        <f>'SC-NR (2)'!$C$8</f>
        <v>ASHP</v>
      </c>
      <c r="D21" s="55" t="s">
        <v>430</v>
      </c>
      <c r="E21" s="55" t="str">
        <f>'SC-NR (2)'!$A$9</f>
        <v>HVAC</v>
      </c>
      <c r="F21" s="386">
        <f t="shared" si="1"/>
        <v>2.4527521073613941E-2</v>
      </c>
      <c r="G21" s="57">
        <f>'SC-NR (2)'!A60</f>
        <v>71.19107320231393</v>
      </c>
      <c r="H21" s="57">
        <f>'SC-NR (2)'!B60</f>
        <v>94.547450365254775</v>
      </c>
      <c r="I21" t="str">
        <f>'SC-NR (2)'!C60</f>
        <v>Manufactured</v>
      </c>
      <c r="J21" t="str">
        <f>'SC-NR (2)'!D60</f>
        <v>HVAC Upgrade - Heat Pump Upgrade to 9.0 HSPF/14 SEER + HZ1CZ23</v>
      </c>
      <c r="K21" s="41">
        <f ca="1">'SC-NR (2)'!E60</f>
        <v>4.1150940890202802E-4</v>
      </c>
      <c r="L21" s="41">
        <f ca="1">'SC-NR (2)'!F60</f>
        <v>9.0697974777097104E-4</v>
      </c>
      <c r="M21" s="41">
        <f ca="1">'SC-NR (2)'!G60</f>
        <v>1.50244203381678E-3</v>
      </c>
      <c r="N21" s="41">
        <f ca="1">'SC-NR (2)'!H60</f>
        <v>2.1813677544328526E-3</v>
      </c>
      <c r="O21" s="41">
        <f ca="1">'SC-NR (2)'!I60</f>
        <v>2.9422990877235769E-3</v>
      </c>
      <c r="P21" s="41">
        <f ca="1">'SC-NR (2)'!J60</f>
        <v>3.8179311607863362E-3</v>
      </c>
      <c r="Q21" s="41">
        <f ca="1">'SC-NR (2)'!K60</f>
        <v>4.7615714882337703E-3</v>
      </c>
      <c r="R21" s="41">
        <f ca="1">'SC-NR (2)'!L60</f>
        <v>5.7056145336949219E-3</v>
      </c>
      <c r="S21" s="41">
        <f ca="1">'SC-NR (2)'!M60</f>
        <v>6.572220592313242E-3</v>
      </c>
      <c r="T21" s="41">
        <f ca="1">'SC-NR (2)'!N60</f>
        <v>7.2907974474301293E-3</v>
      </c>
      <c r="U21" s="41">
        <f ca="1">'SC-NR (2)'!O60</f>
        <v>7.8167749135923757E-3</v>
      </c>
      <c r="V21" s="41">
        <f ca="1">'SC-NR (2)'!P60</f>
        <v>8.1432473762472844E-3</v>
      </c>
      <c r="W21" s="41">
        <f ca="1">'SC-NR (2)'!Q60</f>
        <v>8.2989517637413364E-3</v>
      </c>
      <c r="X21" s="41">
        <f ca="1">'SC-NR (2)'!R60</f>
        <v>8.3332161391930764E-3</v>
      </c>
      <c r="Y21" s="41">
        <f ca="1">'SC-NR (2)'!S60</f>
        <v>8.2963473651724642E-3</v>
      </c>
      <c r="Z21" s="41">
        <f ca="1">'SC-NR (2)'!T60</f>
        <v>8.6840501634294926E-3</v>
      </c>
      <c r="AA21" s="41">
        <f ca="1">'SC-NR (2)'!U60</f>
        <v>8.5851814792298805E-3</v>
      </c>
      <c r="AB21" s="41">
        <f ca="1">'SC-NR (2)'!V60</f>
        <v>8.4906965812356142E-3</v>
      </c>
      <c r="AC21" s="41">
        <f ca="1">'SC-NR (2)'!W60</f>
        <v>8.3913994285787479E-3</v>
      </c>
      <c r="AD21" s="41">
        <f ca="1">'SC-NR (2)'!X60</f>
        <v>8.260881044903419E-3</v>
      </c>
      <c r="AE21" s="41">
        <f ca="1">'SC-NR (2)'!Y60</f>
        <v>0.1191498472508063</v>
      </c>
      <c r="AF21" s="387">
        <f t="shared" si="2"/>
        <v>6.0039132840313139</v>
      </c>
      <c r="AG21" s="387">
        <f t="shared" si="2"/>
        <v>4.3842326111696917</v>
      </c>
      <c r="AH21" s="387">
        <f t="shared" si="2"/>
        <v>3.5516493617724505</v>
      </c>
      <c r="AI21" s="387">
        <f t="shared" si="2"/>
        <v>3.0864442229940314</v>
      </c>
      <c r="AJ21" s="387">
        <f t="shared" si="2"/>
        <v>1.1653440152336947</v>
      </c>
      <c r="AK21" s="387">
        <f t="shared" si="2"/>
        <v>0.77064369267125521</v>
      </c>
      <c r="AL21" s="387">
        <f t="shared" si="2"/>
        <v>2.3985743435302922</v>
      </c>
      <c r="AM21" s="387">
        <f t="shared" si="2"/>
        <v>2.3939928983675043</v>
      </c>
      <c r="AN21" s="387">
        <f t="shared" si="2"/>
        <v>1.3429136864073121</v>
      </c>
      <c r="AO21" s="387">
        <f t="shared" si="2"/>
        <v>2.81805943834302</v>
      </c>
      <c r="AP21" s="387">
        <f t="shared" si="3"/>
        <v>4.3449784408511958</v>
      </c>
      <c r="AQ21" s="387">
        <f t="shared" si="3"/>
        <v>7.5819264829617641</v>
      </c>
      <c r="AR21" s="387">
        <f t="shared" si="3"/>
        <v>0</v>
      </c>
      <c r="AS21" s="387">
        <f t="shared" si="3"/>
        <v>5.6967301644820481</v>
      </c>
      <c r="AT21" s="387">
        <f t="shared" si="3"/>
        <v>4.0349138666620687</v>
      </c>
      <c r="AU21" s="387">
        <f t="shared" si="3"/>
        <v>2.9795723380735133</v>
      </c>
      <c r="AV21" s="387">
        <f t="shared" si="3"/>
        <v>2.7810790900206959</v>
      </c>
      <c r="AW21" s="387">
        <f t="shared" si="3"/>
        <v>1.1094555318103774</v>
      </c>
      <c r="AX21" s="387">
        <f t="shared" si="3"/>
        <v>0.34838900939811668</v>
      </c>
      <c r="AY21" s="387">
        <f t="shared" si="3"/>
        <v>1.1332735619221503</v>
      </c>
      <c r="AZ21" s="387">
        <f t="shared" si="3"/>
        <v>0.80837416567077225</v>
      </c>
      <c r="BA21" s="387">
        <f t="shared" si="3"/>
        <v>0.74893413365876371</v>
      </c>
      <c r="BB21" s="387">
        <f t="shared" si="3"/>
        <v>1.7253924811249917</v>
      </c>
      <c r="BC21" s="387">
        <f t="shared" si="3"/>
        <v>3.4213054474317985</v>
      </c>
      <c r="BD21" s="387">
        <f t="shared" si="3"/>
        <v>6.5609809337251237</v>
      </c>
    </row>
    <row r="22" spans="1:56" ht="15">
      <c r="A22" s="55" t="str">
        <f>VLOOKUP(CONCATENATE($C22," - ",$B22),[2]ACHIEV!$B$12:$C$100,2,FALSE)</f>
        <v>LO5Med</v>
      </c>
      <c r="B22" s="55" t="str">
        <f>'SC-NR (2)'!$C$7</f>
        <v>NR</v>
      </c>
      <c r="C22" s="55" t="str">
        <f>'SC-NR (2)'!$C$8</f>
        <v>ASHP</v>
      </c>
      <c r="D22" s="55" t="s">
        <v>430</v>
      </c>
      <c r="E22" s="55" t="str">
        <f>'SC-NR (2)'!$A$9</f>
        <v>HVAC</v>
      </c>
      <c r="F22" s="386">
        <f t="shared" si="1"/>
        <v>2.4527521073613948E-2</v>
      </c>
      <c r="G22" s="57">
        <f>'SC-NR (2)'!A61</f>
        <v>70.42085431591812</v>
      </c>
      <c r="H22" s="57">
        <f>'SC-NR (2)'!B61</f>
        <v>95.581550741333714</v>
      </c>
      <c r="I22" t="str">
        <f>'SC-NR (2)'!C61</f>
        <v>Manufactured</v>
      </c>
      <c r="J22" t="str">
        <f>'SC-NR (2)'!D61</f>
        <v>HVAC Upgrade - Heat Pump Upgrade to 9.0 HSPF/14 SEER + HZ1CZ1</v>
      </c>
      <c r="K22" s="41">
        <f ca="1">'SC-NR (2)'!E61</f>
        <v>7.3315374365981012E-4</v>
      </c>
      <c r="L22" s="41">
        <f ca="1">'SC-NR (2)'!F61</f>
        <v>1.6158940308950024E-3</v>
      </c>
      <c r="M22" s="41">
        <f ca="1">'SC-NR (2)'!G61</f>
        <v>2.6767820562442618E-3</v>
      </c>
      <c r="N22" s="41">
        <f ca="1">'SC-NR (2)'!H61</f>
        <v>3.886370276996497E-3</v>
      </c>
      <c r="O22" s="41">
        <f ca="1">'SC-NR (2)'!I61</f>
        <v>5.2420614072641045E-3</v>
      </c>
      <c r="P22" s="41">
        <f ca="1">'SC-NR (2)'!J61</f>
        <v>6.8021057672398508E-3</v>
      </c>
      <c r="Q22" s="41">
        <f ca="1">'SC-NR (2)'!K61</f>
        <v>8.4833150513297997E-3</v>
      </c>
      <c r="R22" s="41">
        <f ca="1">'SC-NR (2)'!L61</f>
        <v>1.0165241826230426E-2</v>
      </c>
      <c r="S22" s="41">
        <f ca="1">'SC-NR (2)'!M61</f>
        <v>1.1709205250662255E-2</v>
      </c>
      <c r="T22" s="41">
        <f ca="1">'SC-NR (2)'!N61</f>
        <v>1.29894367594433E-2</v>
      </c>
      <c r="U22" s="41">
        <f ca="1">'SC-NR (2)'!O61</f>
        <v>1.3926529180796322E-2</v>
      </c>
      <c r="V22" s="41">
        <f ca="1">'SC-NR (2)'!P61</f>
        <v>1.4508179327838938E-2</v>
      </c>
      <c r="W22" s="41">
        <f ca="1">'SC-NR (2)'!Q61</f>
        <v>1.4785585511333271E-2</v>
      </c>
      <c r="X22" s="41">
        <f ca="1">'SC-NR (2)'!R61</f>
        <v>1.4846631637116003E-2</v>
      </c>
      <c r="Y22" s="41">
        <f ca="1">'SC-NR (2)'!S61</f>
        <v>1.4780945460536271E-2</v>
      </c>
      <c r="Z22" s="41">
        <f ca="1">'SC-NR (2)'!T61</f>
        <v>1.5471684850257485E-2</v>
      </c>
      <c r="AA22" s="41">
        <f ca="1">'SC-NR (2)'!U61</f>
        <v>1.5295538340885878E-2</v>
      </c>
      <c r="AB22" s="41">
        <f ca="1">'SC-NR (2)'!V61</f>
        <v>1.5127202076428063E-2</v>
      </c>
      <c r="AC22" s="41">
        <f ca="1">'SC-NR (2)'!W61</f>
        <v>1.4950292198718622E-2</v>
      </c>
      <c r="AD22" s="41">
        <f ca="1">'SC-NR (2)'!X61</f>
        <v>1.4717757924804181E-2</v>
      </c>
      <c r="AE22" s="41">
        <f ca="1">'SC-NR (2)'!Y61</f>
        <v>0.21227985236473815</v>
      </c>
      <c r="AF22" s="387">
        <f t="shared" si="2"/>
        <v>6.0039132840313156</v>
      </c>
      <c r="AG22" s="387">
        <f t="shared" si="2"/>
        <v>4.3842326111696925</v>
      </c>
      <c r="AH22" s="387">
        <f t="shared" si="2"/>
        <v>3.5516493617724509</v>
      </c>
      <c r="AI22" s="387">
        <f t="shared" si="2"/>
        <v>3.0807598749224572</v>
      </c>
      <c r="AJ22" s="387">
        <f t="shared" si="2"/>
        <v>1.1374863131338744</v>
      </c>
      <c r="AK22" s="387">
        <f t="shared" si="2"/>
        <v>0.73912346364150083</v>
      </c>
      <c r="AL22" s="387">
        <f t="shared" si="2"/>
        <v>2.1829367477884554</v>
      </c>
      <c r="AM22" s="387">
        <f t="shared" si="2"/>
        <v>2.1775620039263024</v>
      </c>
      <c r="AN22" s="387">
        <f t="shared" si="2"/>
        <v>1.2557171633893718</v>
      </c>
      <c r="AO22" s="387">
        <f t="shared" si="2"/>
        <v>2.8025277068183003</v>
      </c>
      <c r="AP22" s="387">
        <f t="shared" si="3"/>
        <v>4.3449784408511967</v>
      </c>
      <c r="AQ22" s="387">
        <f t="shared" si="3"/>
        <v>7.5819264829617659</v>
      </c>
      <c r="AR22" s="387">
        <f t="shared" si="3"/>
        <v>0</v>
      </c>
      <c r="AS22" s="387">
        <f t="shared" si="3"/>
        <v>5.6967301644820498</v>
      </c>
      <c r="AT22" s="387">
        <f t="shared" si="3"/>
        <v>4.0349138666620696</v>
      </c>
      <c r="AU22" s="387">
        <f t="shared" si="3"/>
        <v>2.9795723380735142</v>
      </c>
      <c r="AV22" s="387">
        <f t="shared" si="3"/>
        <v>2.7795084252845381</v>
      </c>
      <c r="AW22" s="387">
        <f t="shared" si="3"/>
        <v>1.1009683596474322</v>
      </c>
      <c r="AX22" s="387">
        <f t="shared" si="3"/>
        <v>0.34132737884202657</v>
      </c>
      <c r="AY22" s="387">
        <f t="shared" si="3"/>
        <v>1.0643291939920867</v>
      </c>
      <c r="AZ22" s="387">
        <f t="shared" si="3"/>
        <v>0.76133769220225167</v>
      </c>
      <c r="BA22" s="387">
        <f t="shared" si="3"/>
        <v>0.71661356291636724</v>
      </c>
      <c r="BB22" s="387">
        <f t="shared" si="3"/>
        <v>1.7204534982521846</v>
      </c>
      <c r="BC22" s="387">
        <f t="shared" si="3"/>
        <v>3.421305447431799</v>
      </c>
      <c r="BD22" s="387">
        <f t="shared" si="3"/>
        <v>6.5609809337251255</v>
      </c>
    </row>
    <row r="23" spans="1:56" ht="15">
      <c r="A23" s="55"/>
      <c r="B23" s="55"/>
      <c r="C23" s="55"/>
      <c r="D23" s="55"/>
      <c r="E23" s="55"/>
      <c r="F23" s="386"/>
      <c r="G23" s="57"/>
      <c r="H23" s="57"/>
      <c r="K23" s="41"/>
      <c r="L23" s="41"/>
      <c r="M23" s="41"/>
      <c r="N23" s="41"/>
      <c r="O23" s="41"/>
      <c r="P23" s="41"/>
      <c r="Q23" s="41"/>
      <c r="R23" s="41"/>
      <c r="S23" s="41"/>
      <c r="T23" s="41"/>
      <c r="U23" s="41"/>
      <c r="V23" s="41"/>
      <c r="W23" s="41"/>
      <c r="X23" s="41"/>
      <c r="Y23" s="41"/>
      <c r="Z23" s="41"/>
      <c r="AA23" s="41"/>
      <c r="AB23" s="41"/>
      <c r="AC23" s="41"/>
      <c r="AD23" s="41"/>
      <c r="AE23" s="41"/>
      <c r="AF23" s="387"/>
      <c r="AG23" s="387"/>
      <c r="AH23" s="387"/>
      <c r="AI23" s="387"/>
      <c r="AJ23" s="387"/>
      <c r="AK23" s="387"/>
      <c r="AL23" s="387"/>
      <c r="AM23" s="387"/>
      <c r="AN23" s="387"/>
      <c r="AO23" s="387"/>
      <c r="AP23" s="387"/>
      <c r="AQ23" s="387"/>
      <c r="AR23" s="387"/>
      <c r="AS23" s="387"/>
      <c r="AT23" s="387"/>
      <c r="AU23" s="387"/>
      <c r="AV23" s="387"/>
      <c r="AW23" s="387"/>
      <c r="AX23" s="387"/>
      <c r="AY23" s="387"/>
      <c r="AZ23" s="387"/>
      <c r="BA23" s="387"/>
      <c r="BB23" s="387"/>
      <c r="BC23" s="387"/>
      <c r="BD23" s="387"/>
    </row>
    <row r="24" spans="1:56" ht="15">
      <c r="A24" s="55"/>
      <c r="B24" s="55"/>
      <c r="C24" s="55"/>
      <c r="D24" s="55"/>
      <c r="E24" s="55"/>
      <c r="F24" s="386"/>
      <c r="G24" s="57"/>
      <c r="H24" s="57"/>
      <c r="K24" s="41"/>
      <c r="L24" s="41"/>
      <c r="M24" s="41"/>
      <c r="N24" s="41"/>
      <c r="O24" s="41"/>
      <c r="P24" s="41"/>
      <c r="Q24" s="41"/>
      <c r="R24" s="41"/>
      <c r="S24" s="41"/>
      <c r="T24" s="41"/>
      <c r="U24" s="41"/>
      <c r="V24" s="41"/>
      <c r="W24" s="41"/>
      <c r="X24" s="41"/>
      <c r="Y24" s="41"/>
      <c r="Z24" s="41"/>
      <c r="AA24" s="41"/>
      <c r="AB24" s="41"/>
      <c r="AC24" s="41"/>
      <c r="AD24" s="41"/>
      <c r="AE24" s="41"/>
      <c r="AF24" s="387"/>
      <c r="AG24" s="387"/>
      <c r="AH24" s="387"/>
      <c r="AI24" s="387"/>
      <c r="AJ24" s="387"/>
      <c r="AK24" s="387"/>
      <c r="AL24" s="387"/>
      <c r="AM24" s="387"/>
      <c r="AN24" s="387"/>
      <c r="AO24" s="387"/>
      <c r="AP24" s="387"/>
      <c r="AQ24" s="387"/>
      <c r="AR24" s="387"/>
      <c r="AS24" s="387"/>
      <c r="AT24" s="387"/>
      <c r="AU24" s="387"/>
      <c r="AV24" s="387"/>
      <c r="AW24" s="387"/>
      <c r="AX24" s="387"/>
      <c r="AY24" s="387"/>
      <c r="AZ24" s="387"/>
      <c r="BA24" s="387"/>
      <c r="BB24" s="387"/>
      <c r="BC24" s="387"/>
      <c r="BD24" s="387"/>
    </row>
    <row r="25" spans="1:56" ht="15">
      <c r="A25" s="55"/>
      <c r="B25" s="55"/>
      <c r="C25" s="55"/>
      <c r="D25" s="55"/>
      <c r="E25" s="55"/>
      <c r="F25" s="386"/>
      <c r="G25" s="57"/>
      <c r="H25" s="57"/>
      <c r="K25" s="41"/>
      <c r="L25" s="41"/>
      <c r="M25" s="41"/>
      <c r="N25" s="41"/>
      <c r="O25" s="41"/>
      <c r="P25" s="41"/>
      <c r="Q25" s="41"/>
      <c r="R25" s="41"/>
      <c r="S25" s="41"/>
      <c r="T25" s="41"/>
      <c r="U25" s="41"/>
      <c r="V25" s="41"/>
      <c r="W25" s="41"/>
      <c r="X25" s="41"/>
      <c r="Y25" s="41"/>
      <c r="Z25" s="41"/>
      <c r="AA25" s="41"/>
      <c r="AB25" s="41"/>
      <c r="AC25" s="41"/>
      <c r="AD25" s="41"/>
      <c r="AE25" s="41"/>
      <c r="AF25" s="387"/>
      <c r="AG25" s="387"/>
      <c r="AH25" s="387"/>
      <c r="AI25" s="387"/>
      <c r="AJ25" s="387"/>
      <c r="AK25" s="387"/>
      <c r="AL25" s="387"/>
      <c r="AM25" s="387"/>
      <c r="AN25" s="387"/>
      <c r="AO25" s="387"/>
      <c r="AP25" s="387"/>
      <c r="AQ25" s="387"/>
      <c r="AR25" s="387"/>
      <c r="AS25" s="387"/>
      <c r="AT25" s="387"/>
      <c r="AU25" s="387"/>
      <c r="AV25" s="387"/>
      <c r="AW25" s="387"/>
      <c r="AX25" s="387"/>
      <c r="AY25" s="387"/>
      <c r="AZ25" s="387"/>
      <c r="BA25" s="387"/>
      <c r="BB25" s="387"/>
      <c r="BC25" s="387"/>
      <c r="BD25" s="38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B135"/>
  <sheetViews>
    <sheetView topLeftCell="G7" workbookViewId="0">
      <selection activeCell="E13" sqref="E13:X13"/>
    </sheetView>
  </sheetViews>
  <sheetFormatPr defaultRowHeight="12.75"/>
  <cols>
    <col min="1" max="1" width="35" style="7" customWidth="1"/>
    <col min="2" max="2" width="29.28515625" style="7" customWidth="1"/>
    <col min="3" max="3" width="19.85546875" style="7" customWidth="1"/>
    <col min="4" max="4" width="41.7109375" style="7" customWidth="1"/>
    <col min="5" max="5" width="10.7109375" style="7" customWidth="1"/>
    <col min="6" max="25" width="9.5703125" style="7" bestFit="1" customWidth="1"/>
    <col min="26" max="28" width="9.140625" style="7"/>
    <col min="29" max="29" width="21.7109375" style="7" customWidth="1"/>
    <col min="30" max="30" width="35.85546875" style="7" customWidth="1"/>
    <col min="31" max="31" width="35.28515625" style="7" customWidth="1"/>
    <col min="32" max="32" width="15" style="7" customWidth="1"/>
    <col min="33" max="33" width="17.7109375" style="7" customWidth="1"/>
    <col min="34" max="34" width="15.140625" style="7" customWidth="1"/>
    <col min="35" max="35" width="15.7109375" style="7" customWidth="1"/>
    <col min="36" max="36" width="21.28515625" style="7" customWidth="1"/>
    <col min="37" max="37" width="17.7109375" style="7" bestFit="1" customWidth="1"/>
    <col min="38" max="38" width="15.42578125" style="7" bestFit="1" customWidth="1"/>
    <col min="39" max="39" width="14.28515625" style="7" bestFit="1" customWidth="1"/>
    <col min="40" max="40" width="14.28515625" style="7" customWidth="1"/>
    <col min="41" max="41" width="12.5703125" style="7" customWidth="1"/>
    <col min="42" max="42" width="14" style="7" bestFit="1" customWidth="1"/>
    <col min="43" max="44" width="10.85546875" style="7" bestFit="1" customWidth="1"/>
    <col min="45" max="45" width="13.42578125" style="7" customWidth="1"/>
    <col min="46" max="46" width="11.85546875" style="7" bestFit="1" customWidth="1"/>
    <col min="47" max="47" width="11" style="7" bestFit="1" customWidth="1"/>
    <col min="48" max="48" width="14.28515625" style="7" bestFit="1" customWidth="1"/>
    <col min="49" max="49" width="10.7109375" style="7" customWidth="1"/>
    <col min="50" max="50" width="13.85546875" style="7" bestFit="1" customWidth="1"/>
    <col min="51" max="51" width="11.7109375" style="7" bestFit="1" customWidth="1"/>
    <col min="52" max="52" width="15.28515625" style="7" bestFit="1" customWidth="1"/>
    <col min="53" max="55" width="12.28515625" style="7" bestFit="1" customWidth="1"/>
    <col min="56" max="56" width="12.5703125" style="7" bestFit="1" customWidth="1"/>
    <col min="57" max="59" width="14.28515625" style="7" bestFit="1" customWidth="1"/>
    <col min="60" max="60" width="13.7109375" style="7" bestFit="1" customWidth="1"/>
    <col min="61" max="61" width="14" style="7" bestFit="1" customWidth="1"/>
    <col min="62" max="62" width="12.85546875" style="7" bestFit="1" customWidth="1"/>
    <col min="63" max="63" width="15.28515625" style="7" bestFit="1" customWidth="1"/>
    <col min="64" max="64" width="12.28515625" style="7" bestFit="1" customWidth="1"/>
    <col min="65" max="65" width="10.85546875" style="7" bestFit="1" customWidth="1"/>
    <col min="66" max="66" width="12.28515625" style="7" bestFit="1" customWidth="1"/>
    <col min="67" max="67" width="12.5703125" style="7" bestFit="1" customWidth="1"/>
    <col min="68" max="16384" width="9.140625" style="7"/>
  </cols>
  <sheetData>
    <row r="1" spans="1:69">
      <c r="A1" s="45" t="s">
        <v>53</v>
      </c>
      <c r="B1" s="427" t="s">
        <v>462</v>
      </c>
      <c r="C1" s="427"/>
      <c r="D1" s="427"/>
      <c r="E1" s="427"/>
      <c r="F1" s="427"/>
      <c r="G1" s="427"/>
      <c r="H1" s="427"/>
      <c r="I1" s="427"/>
      <c r="J1" s="427"/>
      <c r="K1" s="427"/>
      <c r="L1" s="427"/>
      <c r="M1" s="427"/>
      <c r="N1" s="427"/>
      <c r="O1" s="427"/>
      <c r="P1" s="427"/>
      <c r="Q1" s="427"/>
      <c r="R1" s="427"/>
      <c r="S1" s="427"/>
      <c r="T1" s="427"/>
    </row>
    <row r="2" spans="1:69">
      <c r="A2" s="46" t="s">
        <v>136</v>
      </c>
      <c r="B2" s="427"/>
      <c r="C2" s="427"/>
      <c r="D2" s="427"/>
      <c r="E2" s="427"/>
      <c r="F2" s="427"/>
      <c r="G2" s="427"/>
      <c r="H2" s="427"/>
      <c r="I2" s="427"/>
      <c r="J2" s="427"/>
      <c r="K2" s="427"/>
      <c r="L2" s="427"/>
      <c r="M2" s="427"/>
      <c r="N2" s="427"/>
      <c r="O2" s="427"/>
      <c r="P2" s="427"/>
      <c r="Q2" s="427"/>
      <c r="R2" s="427"/>
      <c r="S2" s="427"/>
      <c r="T2" s="427"/>
    </row>
    <row r="3" spans="1:69">
      <c r="B3" s="427"/>
      <c r="C3" s="427"/>
      <c r="D3" s="427"/>
      <c r="E3" s="427"/>
      <c r="F3" s="427"/>
      <c r="G3" s="427"/>
      <c r="H3" s="427"/>
      <c r="I3" s="427"/>
      <c r="J3" s="427"/>
      <c r="K3" s="427"/>
      <c r="L3" s="427"/>
      <c r="M3" s="427"/>
      <c r="N3" s="427"/>
      <c r="O3" s="427"/>
      <c r="P3" s="427"/>
      <c r="Q3" s="427"/>
      <c r="R3" s="427"/>
      <c r="S3" s="427"/>
      <c r="T3" s="427"/>
    </row>
    <row r="4" spans="1:69">
      <c r="B4" s="427"/>
      <c r="C4" s="427"/>
      <c r="D4" s="427"/>
      <c r="E4" s="427"/>
      <c r="F4" s="427"/>
      <c r="G4" s="427"/>
      <c r="H4" s="427"/>
      <c r="I4" s="427"/>
      <c r="J4" s="427"/>
      <c r="K4" s="427"/>
      <c r="L4" s="427"/>
      <c r="M4" s="427"/>
      <c r="N4" s="427"/>
      <c r="O4" s="427"/>
      <c r="P4" s="427"/>
      <c r="Q4" s="427"/>
      <c r="R4" s="427"/>
      <c r="S4" s="427"/>
      <c r="T4" s="427"/>
    </row>
    <row r="5" spans="1:69">
      <c r="B5" s="427"/>
      <c r="C5" s="427"/>
      <c r="D5" s="427"/>
      <c r="E5" s="427"/>
      <c r="F5" s="427"/>
      <c r="G5" s="427"/>
      <c r="H5" s="427"/>
      <c r="I5" s="427"/>
      <c r="J5" s="427"/>
      <c r="K5" s="427"/>
      <c r="L5" s="427"/>
      <c r="M5" s="427"/>
      <c r="N5" s="427"/>
      <c r="O5" s="427"/>
      <c r="P5" s="427"/>
      <c r="Q5" s="427"/>
      <c r="R5" s="427"/>
      <c r="S5" s="427"/>
      <c r="T5" s="427"/>
    </row>
    <row r="6" spans="1:69">
      <c r="B6" s="427"/>
      <c r="C6" s="427"/>
      <c r="D6" s="427"/>
      <c r="E6" s="427"/>
      <c r="F6" s="427"/>
      <c r="G6" s="427"/>
      <c r="H6" s="427"/>
      <c r="I6" s="427"/>
      <c r="J6" s="427"/>
      <c r="K6" s="427"/>
      <c r="L6" s="427"/>
      <c r="M6" s="427"/>
      <c r="N6" s="427"/>
      <c r="O6" s="427"/>
      <c r="P6" s="427"/>
      <c r="Q6" s="427"/>
      <c r="R6" s="427"/>
      <c r="S6" s="427"/>
      <c r="T6" s="427"/>
    </row>
    <row r="7" spans="1:69">
      <c r="A7" s="390"/>
      <c r="B7" s="390" t="s">
        <v>47</v>
      </c>
      <c r="C7" s="51" t="s">
        <v>463</v>
      </c>
      <c r="D7" s="51" t="s">
        <v>463</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390" t="s">
        <v>485</v>
      </c>
      <c r="B8" s="390" t="s">
        <v>54</v>
      </c>
      <c r="C8" s="51" t="str">
        <f>[2]MLIST!$B$45</f>
        <v>ASHP</v>
      </c>
      <c r="D8" s="51"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390" t="str">
        <f>INDEX([2]ACHIEV!$A$19:$B$100,MATCH(CONCATENATE($C$8," - ",$C$7),[2]ACHIEV!$B$19:$B$100,0),1)</f>
        <v>HVAC</v>
      </c>
      <c r="B9" s="391" t="s">
        <v>55</v>
      </c>
      <c r="C9" s="51">
        <f>[2]FILES!$H$4</f>
        <v>2035</v>
      </c>
      <c r="D9" s="51"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390"/>
      <c r="B10" s="390" t="s">
        <v>700</v>
      </c>
      <c r="C10" s="458">
        <f ca="1">MIN(SUM(E45:X45),Y45)</f>
        <v>1.6784467293387042</v>
      </c>
      <c r="D10" s="54"/>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55" t="str">
        <f>CONCATENATE("# HOMES AVAILABLE FOR MEASURE -",$C$8)</f>
        <v># HOMES AVAILABLE FOR MEASURE -ASHP</v>
      </c>
      <c r="C11" s="7" t="s">
        <v>464</v>
      </c>
      <c r="E11" s="58">
        <v>2016</v>
      </c>
      <c r="F11" s="59">
        <v>2017</v>
      </c>
      <c r="G11" s="59">
        <v>2018</v>
      </c>
      <c r="H11" s="59">
        <v>2019</v>
      </c>
      <c r="I11" s="59">
        <v>2020</v>
      </c>
      <c r="J11" s="59">
        <v>2021</v>
      </c>
      <c r="K11" s="59">
        <v>2022</v>
      </c>
      <c r="L11" s="59">
        <v>2023</v>
      </c>
      <c r="M11" s="59">
        <v>2024</v>
      </c>
      <c r="N11" s="59">
        <v>2025</v>
      </c>
      <c r="O11" s="59">
        <v>2026</v>
      </c>
      <c r="P11" s="59">
        <v>2027</v>
      </c>
      <c r="Q11" s="59">
        <v>2028</v>
      </c>
      <c r="R11" s="59">
        <v>2029</v>
      </c>
      <c r="S11" s="59">
        <v>2030</v>
      </c>
      <c r="T11" s="59">
        <v>2031</v>
      </c>
      <c r="U11" s="59">
        <v>2032</v>
      </c>
      <c r="V11" s="59">
        <v>2033</v>
      </c>
      <c r="W11" s="59">
        <v>2034</v>
      </c>
      <c r="X11" s="59">
        <v>2035</v>
      </c>
      <c r="Y11" s="60"/>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1" t="str">
        <f>CONCATENATE("Homes_",E11)</f>
        <v>Homes_2016</v>
      </c>
      <c r="F12" s="62" t="str">
        <f t="shared" ref="F12:X12" si="0">CONCATENATE("Homes_",F11)</f>
        <v>Homes_2017</v>
      </c>
      <c r="G12" s="62" t="str">
        <f t="shared" si="0"/>
        <v>Homes_2018</v>
      </c>
      <c r="H12" s="62" t="str">
        <f t="shared" si="0"/>
        <v>Homes_2019</v>
      </c>
      <c r="I12" s="62" t="str">
        <f t="shared" si="0"/>
        <v>Homes_2020</v>
      </c>
      <c r="J12" s="62" t="str">
        <f t="shared" si="0"/>
        <v>Homes_2021</v>
      </c>
      <c r="K12" s="62" t="str">
        <f t="shared" si="0"/>
        <v>Homes_2022</v>
      </c>
      <c r="L12" s="62" t="str">
        <f t="shared" si="0"/>
        <v>Homes_2023</v>
      </c>
      <c r="M12" s="62" t="str">
        <f t="shared" si="0"/>
        <v>Homes_2024</v>
      </c>
      <c r="N12" s="62" t="str">
        <f t="shared" si="0"/>
        <v>Homes_2025</v>
      </c>
      <c r="O12" s="62" t="str">
        <f t="shared" si="0"/>
        <v>Homes_2026</v>
      </c>
      <c r="P12" s="62" t="str">
        <f t="shared" si="0"/>
        <v>Homes_2027</v>
      </c>
      <c r="Q12" s="62" t="str">
        <f t="shared" si="0"/>
        <v>Homes_2028</v>
      </c>
      <c r="R12" s="62" t="str">
        <f t="shared" si="0"/>
        <v>Homes_2029</v>
      </c>
      <c r="S12" s="62" t="str">
        <f t="shared" si="0"/>
        <v>Homes_2030</v>
      </c>
      <c r="T12" s="62" t="str">
        <f t="shared" si="0"/>
        <v>Homes_2031</v>
      </c>
      <c r="U12" s="62" t="str">
        <f t="shared" si="0"/>
        <v>Homes_2032</v>
      </c>
      <c r="V12" s="62" t="str">
        <f t="shared" si="0"/>
        <v>Homes_2033</v>
      </c>
      <c r="W12" s="62" t="str">
        <f t="shared" si="0"/>
        <v>Homes_2034</v>
      </c>
      <c r="X12" s="62" t="str">
        <f t="shared" si="0"/>
        <v>Homes_2035</v>
      </c>
      <c r="Y12" s="63"/>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7" t="s">
        <v>463</v>
      </c>
      <c r="C13" s="7" t="s">
        <v>51</v>
      </c>
      <c r="E13" s="35">
        <f ca="1">INDEX([1]!tbl_Forecast,MATCH($D$8&amp;$C13&amp;$D$7,[1]!rng_ForecastRowLookup,0),MATCH(E$11,[1]!rng_ForecastColumnLookup,0))</f>
        <v>1869.5754050925925</v>
      </c>
      <c r="F13" s="35">
        <f ca="1">INDEX([1]!tbl_Forecast,MATCH($D$8&amp;$C13&amp;$D$7,[1]!rng_ForecastRowLookup,0),MATCH(F$11,[1]!rng_ForecastColumnLookup,0))</f>
        <v>1881.796305941358</v>
      </c>
      <c r="G13" s="35">
        <f ca="1">INDEX([1]!tbl_Forecast,MATCH($D$8&amp;$C13&amp;$D$7,[1]!rng_ForecastRowLookup,0),MATCH(G$11,[1]!rng_ForecastColumnLookup,0))</f>
        <v>1949.1340235982509</v>
      </c>
      <c r="H13" s="35">
        <f ca="1">INDEX([1]!tbl_Forecast,MATCH($D$8&amp;$C13&amp;$D$7,[1]!rng_ForecastRowLookup,0),MATCH(H$11,[1]!rng_ForecastColumnLookup,0))</f>
        <v>2021.1963608646258</v>
      </c>
      <c r="I13" s="35">
        <f ca="1">INDEX([1]!tbl_Forecast,MATCH($D$8&amp;$C13&amp;$D$7,[1]!rng_ForecastRowLookup,0),MATCH(I$11,[1]!rng_ForecastColumnLookup,0))</f>
        <v>1959.5061710087307</v>
      </c>
      <c r="J13" s="35">
        <f ca="1">INDEX([1]!tbl_Forecast,MATCH($D$8&amp;$C13&amp;$D$7,[1]!rng_ForecastRowLookup,0),MATCH(J$11,[1]!rng_ForecastColumnLookup,0))</f>
        <v>1928.5764356212967</v>
      </c>
      <c r="K13" s="35">
        <f ca="1">INDEX([1]!tbl_Forecast,MATCH($D$8&amp;$C13&amp;$D$7,[1]!rng_ForecastRowLookup,0),MATCH(K$11,[1]!rng_ForecastColumnLookup,0))</f>
        <v>1934.9641170211423</v>
      </c>
      <c r="L13" s="35">
        <f ca="1">INDEX([1]!tbl_Forecast,MATCH($D$8&amp;$C13&amp;$D$7,[1]!rng_ForecastRowLookup,0),MATCH(L$11,[1]!rng_ForecastColumnLookup,0))</f>
        <v>1945.862235675901</v>
      </c>
      <c r="M13" s="35">
        <f ca="1">INDEX([1]!tbl_Forecast,MATCH($D$8&amp;$C13&amp;$D$7,[1]!rng_ForecastRowLookup,0),MATCH(M$11,[1]!rng_ForecastColumnLookup,0))</f>
        <v>1956.539890631658</v>
      </c>
      <c r="N13" s="35">
        <f ca="1">INDEX([1]!tbl_Forecast,MATCH($D$8&amp;$C13&amp;$D$7,[1]!rng_ForecastRowLookup,0),MATCH(N$11,[1]!rng_ForecastColumnLookup,0))</f>
        <v>1957.7742018038925</v>
      </c>
      <c r="O13" s="35">
        <f ca="1">INDEX([1]!tbl_Forecast,MATCH($D$8&amp;$C13&amp;$D$7,[1]!rng_ForecastRowLookup,0),MATCH(O$11,[1]!rng_ForecastColumnLookup,0))</f>
        <v>1947.2038419604366</v>
      </c>
      <c r="P13" s="35">
        <f ca="1">INDEX([1]!tbl_Forecast,MATCH($D$8&amp;$C13&amp;$D$7,[1]!rng_ForecastRowLookup,0),MATCH(P$11,[1]!rng_ForecastColumnLookup,0))</f>
        <v>1945.153453785721</v>
      </c>
      <c r="Q13" s="35">
        <f ca="1">INDEX([1]!tbl_Forecast,MATCH($D$8&amp;$C13&amp;$D$7,[1]!rng_ForecastRowLookup,0),MATCH(Q$11,[1]!rng_ForecastColumnLookup,0))</f>
        <v>1947.9162901464586</v>
      </c>
      <c r="R13" s="35">
        <f ca="1">INDEX([1]!tbl_Forecast,MATCH($D$8&amp;$C13&amp;$D$7,[1]!rng_ForecastRowLookup,0),MATCH(R$11,[1]!rng_ForecastColumnLookup,0))</f>
        <v>1950.0749856673444</v>
      </c>
      <c r="S13" s="35">
        <f ca="1">INDEX([1]!tbl_Forecast,MATCH($D$8&amp;$C13&amp;$D$7,[1]!rng_ForecastRowLookup,0),MATCH(S$11,[1]!rng_ForecastColumnLookup,0))</f>
        <v>1950.7771106659191</v>
      </c>
      <c r="T13" s="35">
        <f ca="1">INDEX([1]!tbl_Forecast,MATCH($D$8&amp;$C13&amp;$D$7,[1]!rng_ForecastRowLookup,0),MATCH(T$11,[1]!rng_ForecastColumnLookup,0))</f>
        <v>1949.8166473382953</v>
      </c>
      <c r="U13" s="35">
        <f ca="1">INDEX([1]!tbl_Forecast,MATCH($D$8&amp;$C13&amp;$D$7,[1]!rng_ForecastRowLookup,0),MATCH(U$11,[1]!rng_ForecastColumnLookup,0))</f>
        <v>1948.4903882606959</v>
      </c>
      <c r="V13" s="35">
        <f ca="1">INDEX([1]!tbl_Forecast,MATCH($D$8&amp;$C13&amp;$D$7,[1]!rng_ForecastRowLookup,0),MATCH(V$11,[1]!rng_ForecastColumnLookup,0))</f>
        <v>1948.7048126440727</v>
      </c>
      <c r="W13" s="35">
        <f ca="1">INDEX([1]!tbl_Forecast,MATCH($D$8&amp;$C13&amp;$D$7,[1]!rng_ForecastRowLookup,0),MATCH(W$11,[1]!rng_ForecastColumnLookup,0))</f>
        <v>1949.296705787131</v>
      </c>
      <c r="X13" s="35">
        <f ca="1">INDEX([1]!tbl_Forecast,MATCH($D$8&amp;$C13&amp;$D$7,[1]!rng_ForecastRowLookup,0),MATCH(X$11,[1]!rng_ForecastColumnLookup,0))</f>
        <v>1949.5267750605763</v>
      </c>
      <c r="Y13" s="35"/>
      <c r="AA13" s="35">
        <f ca="1">SUM(E13:Y13)</f>
        <v>38891.88615857609</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E14" s="35"/>
      <c r="F14" s="35"/>
      <c r="G14" s="35"/>
      <c r="H14" s="35"/>
      <c r="I14" s="35"/>
      <c r="J14" s="35"/>
      <c r="K14" s="35"/>
      <c r="L14" s="35"/>
      <c r="M14" s="35"/>
      <c r="N14" s="35"/>
      <c r="O14" s="35"/>
      <c r="P14" s="35"/>
      <c r="Q14" s="35"/>
      <c r="R14" s="35"/>
      <c r="S14" s="35"/>
      <c r="T14" s="35"/>
      <c r="U14" s="35"/>
      <c r="V14" s="35"/>
      <c r="W14" s="35"/>
      <c r="X14" s="35"/>
      <c r="Y14" s="35"/>
      <c r="AA14" s="35"/>
    </row>
    <row r="15" spans="1:69">
      <c r="E15" s="35"/>
      <c r="F15" s="35"/>
      <c r="G15" s="35"/>
      <c r="H15" s="35"/>
      <c r="I15" s="35"/>
      <c r="J15" s="35"/>
      <c r="K15" s="35"/>
      <c r="L15" s="35"/>
      <c r="M15" s="35"/>
      <c r="N15" s="35"/>
      <c r="O15" s="35"/>
      <c r="P15" s="35"/>
      <c r="Q15" s="35"/>
      <c r="R15" s="35"/>
      <c r="S15" s="35"/>
      <c r="T15" s="35"/>
      <c r="U15" s="35"/>
      <c r="V15" s="35"/>
      <c r="W15" s="35"/>
      <c r="X15" s="35"/>
      <c r="Y15" s="35"/>
    </row>
    <row r="16" spans="1:69">
      <c r="B16" s="7" t="s">
        <v>465</v>
      </c>
      <c r="C16" s="7" t="s">
        <v>57</v>
      </c>
      <c r="E16" s="35">
        <f t="shared" ref="E16:X16" ca="1" si="1">SUM(E13:E14)</f>
        <v>1869.5754050925925</v>
      </c>
      <c r="F16" s="35">
        <f t="shared" ca="1" si="1"/>
        <v>1881.796305941358</v>
      </c>
      <c r="G16" s="35">
        <f t="shared" ca="1" si="1"/>
        <v>1949.1340235982509</v>
      </c>
      <c r="H16" s="35">
        <f t="shared" ca="1" si="1"/>
        <v>2021.1963608646258</v>
      </c>
      <c r="I16" s="35">
        <f t="shared" ca="1" si="1"/>
        <v>1959.5061710087307</v>
      </c>
      <c r="J16" s="35">
        <f t="shared" ca="1" si="1"/>
        <v>1928.5764356212967</v>
      </c>
      <c r="K16" s="35">
        <f t="shared" ca="1" si="1"/>
        <v>1934.9641170211423</v>
      </c>
      <c r="L16" s="35">
        <f t="shared" ca="1" si="1"/>
        <v>1945.862235675901</v>
      </c>
      <c r="M16" s="35">
        <f t="shared" ca="1" si="1"/>
        <v>1956.539890631658</v>
      </c>
      <c r="N16" s="35">
        <f t="shared" ca="1" si="1"/>
        <v>1957.7742018038925</v>
      </c>
      <c r="O16" s="35">
        <f t="shared" ca="1" si="1"/>
        <v>1947.2038419604366</v>
      </c>
      <c r="P16" s="35">
        <f t="shared" ca="1" si="1"/>
        <v>1945.153453785721</v>
      </c>
      <c r="Q16" s="35">
        <f t="shared" ca="1" si="1"/>
        <v>1947.9162901464586</v>
      </c>
      <c r="R16" s="35">
        <f t="shared" ca="1" si="1"/>
        <v>1950.0749856673444</v>
      </c>
      <c r="S16" s="35">
        <f t="shared" ca="1" si="1"/>
        <v>1950.7771106659191</v>
      </c>
      <c r="T16" s="35">
        <f t="shared" ca="1" si="1"/>
        <v>1949.8166473382953</v>
      </c>
      <c r="U16" s="35">
        <f t="shared" ca="1" si="1"/>
        <v>1948.4903882606959</v>
      </c>
      <c r="V16" s="35">
        <f t="shared" ca="1" si="1"/>
        <v>1948.7048126440727</v>
      </c>
      <c r="W16" s="35">
        <f t="shared" ca="1" si="1"/>
        <v>1949.296705787131</v>
      </c>
      <c r="X16" s="35">
        <f t="shared" ca="1" si="1"/>
        <v>1949.5267750605763</v>
      </c>
      <c r="Y16" s="35"/>
      <c r="AA16" s="35">
        <f ca="1">SUM(E16:Y16)</f>
        <v>38891.88615857609</v>
      </c>
    </row>
    <row r="17" spans="1:27">
      <c r="E17" s="35"/>
      <c r="F17" s="35"/>
      <c r="G17" s="35"/>
      <c r="H17" s="35"/>
      <c r="I17" s="35"/>
      <c r="J17" s="35"/>
      <c r="K17" s="35"/>
      <c r="L17" s="35"/>
      <c r="M17" s="35"/>
      <c r="N17" s="35"/>
      <c r="O17" s="35"/>
      <c r="P17" s="35"/>
      <c r="Q17" s="35"/>
      <c r="R17" s="35"/>
      <c r="S17" s="35"/>
      <c r="T17" s="35"/>
      <c r="U17" s="35"/>
      <c r="V17" s="35"/>
      <c r="W17" s="35"/>
      <c r="X17" s="35"/>
      <c r="Y17" s="35"/>
    </row>
    <row r="18" spans="1:27">
      <c r="E18" s="35"/>
      <c r="F18" s="35"/>
      <c r="G18" s="35"/>
      <c r="H18" s="35"/>
      <c r="I18" s="35"/>
      <c r="J18" s="35"/>
      <c r="K18" s="35"/>
      <c r="L18" s="35"/>
      <c r="M18" s="35"/>
      <c r="N18" s="35"/>
      <c r="O18" s="35"/>
      <c r="P18" s="35"/>
      <c r="Q18" s="35"/>
      <c r="R18" s="35"/>
      <c r="S18" s="35"/>
      <c r="T18" s="35"/>
      <c r="U18" s="35"/>
      <c r="V18" s="35"/>
      <c r="W18" s="35"/>
      <c r="X18" s="35"/>
      <c r="Y18" s="35"/>
    </row>
    <row r="19" spans="1:27" ht="15">
      <c r="A19" s="55" t="str">
        <f>CONCATENATE("# HOMES APPLICABLE BY YEAR FOR MEASURE - ",C20)</f>
        <v># HOMES APPLICABLE BY YEAR FOR MEASURE - ASHP - New</v>
      </c>
      <c r="E19" s="35"/>
      <c r="F19" s="35"/>
      <c r="G19" s="35"/>
      <c r="H19" s="35"/>
      <c r="I19" s="35"/>
      <c r="J19" s="35"/>
      <c r="K19" s="35"/>
      <c r="L19" s="35"/>
      <c r="M19" s="35"/>
      <c r="N19" s="35"/>
      <c r="O19" s="35"/>
      <c r="P19" s="35"/>
      <c r="Q19" s="35"/>
      <c r="R19" s="35"/>
      <c r="S19" s="35"/>
      <c r="T19" s="35"/>
      <c r="U19" s="35"/>
      <c r="V19" s="35"/>
      <c r="W19" s="35"/>
      <c r="X19" s="35"/>
      <c r="Y19" s="35"/>
    </row>
    <row r="20" spans="1:27" ht="15">
      <c r="A20" s="64" t="s">
        <v>58</v>
      </c>
      <c r="B20" s="64" t="s">
        <v>466</v>
      </c>
      <c r="C20" s="64" t="str">
        <f>CONCATENATE(C8," - ",C7)</f>
        <v>ASHP - New</v>
      </c>
      <c r="D20" s="64"/>
    </row>
    <row r="21" spans="1:27">
      <c r="A21" s="56">
        <f>INDEX([2]!ResApplic,MATCH($C$20,[2]APPLIC!$B$9:$B$120,0)+1,MATCH($C21,[2]APPLIC!$C$8:$F$8,0)+1)</f>
        <v>0.9</v>
      </c>
      <c r="B21" s="56">
        <f>'HVAC weighting'!B40</f>
        <v>0.54052539788177201</v>
      </c>
      <c r="C21" s="7" t="str">
        <f>C13</f>
        <v>Manufactured</v>
      </c>
      <c r="E21" s="35">
        <f ca="1">E13*$A21*$B21</f>
        <v>909.49769073688378</v>
      </c>
      <c r="F21" s="35">
        <f t="shared" ref="F21:X21" ca="1" si="2">F13*$A21*$B21</f>
        <v>915.44282730126122</v>
      </c>
      <c r="G21" s="35">
        <f t="shared" ca="1" si="2"/>
        <v>948.20079926730932</v>
      </c>
      <c r="H21" s="35">
        <f t="shared" ca="1" si="2"/>
        <v>983.25717043818736</v>
      </c>
      <c r="I21" s="35">
        <f t="shared" ca="1" si="2"/>
        <v>953.24656746265362</v>
      </c>
      <c r="J21" s="35">
        <f t="shared" ca="1" si="2"/>
        <v>938.20009068864999</v>
      </c>
      <c r="K21" s="35">
        <f t="shared" ca="1" si="2"/>
        <v>941.30752431582414</v>
      </c>
      <c r="L21" s="35">
        <f t="shared" ca="1" si="2"/>
        <v>946.60916324564778</v>
      </c>
      <c r="M21" s="35">
        <f t="shared" ca="1" si="2"/>
        <v>951.80355256971211</v>
      </c>
      <c r="N21" s="35">
        <f t="shared" ca="1" si="2"/>
        <v>952.40401145344583</v>
      </c>
      <c r="O21" s="35">
        <f t="shared" ca="1" si="2"/>
        <v>947.26181828932215</v>
      </c>
      <c r="P21" s="35">
        <f t="shared" ca="1" si="2"/>
        <v>946.26436009376698</v>
      </c>
      <c r="Q21" s="35">
        <f t="shared" ca="1" si="2"/>
        <v>947.60840499461972</v>
      </c>
      <c r="R21" s="35">
        <f t="shared" ca="1" si="2"/>
        <v>948.65855177441892</v>
      </c>
      <c r="S21" s="35">
        <f t="shared" ca="1" si="2"/>
        <v>949.00011652921444</v>
      </c>
      <c r="T21" s="35">
        <f t="shared" ca="1" si="2"/>
        <v>948.53287718913134</v>
      </c>
      <c r="U21" s="35">
        <f t="shared" ca="1" si="2"/>
        <v>947.88768814507898</v>
      </c>
      <c r="V21" s="35">
        <f t="shared" ca="1" si="2"/>
        <v>947.99199978770525</v>
      </c>
      <c r="W21" s="35">
        <f t="shared" ca="1" si="2"/>
        <v>948.27993973669481</v>
      </c>
      <c r="X21" s="35">
        <f t="shared" ca="1" si="2"/>
        <v>948.3918621937072</v>
      </c>
      <c r="Y21" s="35"/>
      <c r="AA21" s="35">
        <f t="shared" ref="AA21" ca="1" si="3">SUM(E21:Y21)</f>
        <v>18919.847016213236</v>
      </c>
    </row>
    <row r="22" spans="1:27">
      <c r="A22" s="56"/>
      <c r="B22" s="56"/>
      <c r="C22"/>
      <c r="D22"/>
      <c r="E22" s="35"/>
      <c r="F22" s="35"/>
      <c r="G22" s="35"/>
      <c r="H22" s="35"/>
      <c r="I22" s="35"/>
      <c r="J22" s="35"/>
      <c r="K22" s="35"/>
      <c r="L22" s="35"/>
      <c r="M22" s="35"/>
      <c r="N22" s="35"/>
      <c r="O22" s="35"/>
      <c r="P22" s="35"/>
      <c r="Q22" s="35"/>
      <c r="R22" s="35"/>
      <c r="S22" s="35"/>
      <c r="T22" s="35"/>
      <c r="U22" s="35"/>
      <c r="V22" s="35"/>
      <c r="W22" s="35"/>
      <c r="X22" s="35"/>
      <c r="Y22" s="35"/>
      <c r="AA22" s="35"/>
    </row>
    <row r="23" spans="1:27">
      <c r="E23" s="35"/>
      <c r="F23" s="35"/>
      <c r="G23" s="35"/>
      <c r="H23" s="35"/>
      <c r="I23" s="35"/>
      <c r="J23" s="35"/>
      <c r="K23" s="35"/>
      <c r="L23" s="35"/>
      <c r="M23" s="35"/>
      <c r="N23" s="35"/>
      <c r="O23" s="35"/>
      <c r="P23" s="35"/>
      <c r="Q23" s="35"/>
      <c r="R23" s="35"/>
      <c r="S23" s="35"/>
      <c r="T23" s="35"/>
      <c r="U23" s="35"/>
      <c r="V23" s="35"/>
      <c r="W23" s="35"/>
      <c r="X23" s="35"/>
      <c r="Y23" s="35"/>
    </row>
    <row r="24" spans="1:27">
      <c r="E24" s="35">
        <f t="shared" ref="E24:X24" ca="1" si="4">SUM(E21:E22)</f>
        <v>909.49769073688378</v>
      </c>
      <c r="F24" s="35">
        <f t="shared" ca="1" si="4"/>
        <v>915.44282730126122</v>
      </c>
      <c r="G24" s="35">
        <f t="shared" ca="1" si="4"/>
        <v>948.20079926730932</v>
      </c>
      <c r="H24" s="35">
        <f t="shared" ca="1" si="4"/>
        <v>983.25717043818736</v>
      </c>
      <c r="I24" s="35">
        <f t="shared" ca="1" si="4"/>
        <v>953.24656746265362</v>
      </c>
      <c r="J24" s="35">
        <f t="shared" ca="1" si="4"/>
        <v>938.20009068864999</v>
      </c>
      <c r="K24" s="35">
        <f t="shared" ca="1" si="4"/>
        <v>941.30752431582414</v>
      </c>
      <c r="L24" s="35">
        <f t="shared" ca="1" si="4"/>
        <v>946.60916324564778</v>
      </c>
      <c r="M24" s="35">
        <f t="shared" ca="1" si="4"/>
        <v>951.80355256971211</v>
      </c>
      <c r="N24" s="35">
        <f t="shared" ca="1" si="4"/>
        <v>952.40401145344583</v>
      </c>
      <c r="O24" s="35">
        <f t="shared" ca="1" si="4"/>
        <v>947.26181828932215</v>
      </c>
      <c r="P24" s="35">
        <f t="shared" ca="1" si="4"/>
        <v>946.26436009376698</v>
      </c>
      <c r="Q24" s="35">
        <f t="shared" ca="1" si="4"/>
        <v>947.60840499461972</v>
      </c>
      <c r="R24" s="35">
        <f t="shared" ca="1" si="4"/>
        <v>948.65855177441892</v>
      </c>
      <c r="S24" s="35">
        <f t="shared" ca="1" si="4"/>
        <v>949.00011652921444</v>
      </c>
      <c r="T24" s="35">
        <f t="shared" ca="1" si="4"/>
        <v>948.53287718913134</v>
      </c>
      <c r="U24" s="35">
        <f t="shared" ca="1" si="4"/>
        <v>947.88768814507898</v>
      </c>
      <c r="V24" s="35">
        <f t="shared" ca="1" si="4"/>
        <v>947.99199978770525</v>
      </c>
      <c r="W24" s="35">
        <f t="shared" ca="1" si="4"/>
        <v>948.27993973669481</v>
      </c>
      <c r="X24" s="35">
        <f t="shared" ca="1" si="4"/>
        <v>948.3918621937072</v>
      </c>
      <c r="Y24" s="35"/>
      <c r="AA24" s="35">
        <f ca="1">SUM(E24:Y24)</f>
        <v>18919.847016213236</v>
      </c>
    </row>
    <row r="25" spans="1:27">
      <c r="E25" s="35"/>
      <c r="F25" s="35"/>
      <c r="G25" s="35"/>
      <c r="H25" s="35"/>
      <c r="I25" s="35"/>
      <c r="J25" s="35"/>
      <c r="K25" s="35"/>
      <c r="L25" s="35"/>
      <c r="M25" s="35"/>
      <c r="N25" s="35"/>
      <c r="O25" s="35"/>
      <c r="P25" s="35"/>
      <c r="Q25" s="35"/>
      <c r="R25" s="35"/>
      <c r="S25" s="35"/>
      <c r="T25" s="35"/>
      <c r="U25" s="35"/>
      <c r="V25" s="35"/>
      <c r="W25" s="35"/>
      <c r="X25" s="35"/>
      <c r="Y25" s="35"/>
    </row>
    <row r="27" spans="1:27" ht="15.75" thickBot="1">
      <c r="A27" s="55" t="str">
        <f>CONCATENATE("# UNITS ACHIEVABLE BY YEAR FOR MEASURE - ",D28)</f>
        <v># UNITS ACHIEVABLE BY YEAR FOR MEASURE - ASHP - New</v>
      </c>
      <c r="D27" s="64" t="s">
        <v>60</v>
      </c>
      <c r="E27" s="7">
        <v>2</v>
      </c>
      <c r="F27" s="7">
        <v>3</v>
      </c>
      <c r="G27" s="7">
        <v>4</v>
      </c>
      <c r="H27" s="7">
        <v>5</v>
      </c>
      <c r="I27" s="7">
        <v>6</v>
      </c>
      <c r="J27" s="7">
        <v>7</v>
      </c>
      <c r="K27" s="7">
        <v>8</v>
      </c>
      <c r="L27" s="7">
        <v>9</v>
      </c>
      <c r="M27" s="7">
        <v>10</v>
      </c>
      <c r="N27" s="7">
        <v>11</v>
      </c>
      <c r="O27" s="7">
        <v>12</v>
      </c>
      <c r="P27" s="7">
        <v>13</v>
      </c>
      <c r="Q27" s="7">
        <v>14</v>
      </c>
      <c r="R27" s="7">
        <v>15</v>
      </c>
      <c r="S27" s="7">
        <v>16</v>
      </c>
      <c r="T27" s="7">
        <v>17</v>
      </c>
      <c r="U27" s="7">
        <v>18</v>
      </c>
      <c r="V27" s="7">
        <v>19</v>
      </c>
      <c r="W27" s="7">
        <v>20</v>
      </c>
      <c r="X27" s="7">
        <v>21</v>
      </c>
    </row>
    <row r="28" spans="1:27" ht="15.75" thickBot="1">
      <c r="D28" s="64" t="str">
        <f>CONCATENATE(C8," - ",C7)</f>
        <v>ASHP - New</v>
      </c>
      <c r="E28" s="68">
        <f>VLOOKUP($D$28,[2]ACHIEV!$B$10:$X$76,MATCH(E$11,$E$11:$Y$11,0)+2,FALSE)</f>
        <v>4.2999999999999997E-2</v>
      </c>
      <c r="F28" s="68">
        <f>VLOOKUP($D$28,[2]ACHIEV!$B$10:$X$76,MATCH(F$11,$E$11:$Y$11,0)+2,FALSE)</f>
        <v>9.5797142280278316E-2</v>
      </c>
      <c r="G28" s="68">
        <f>VLOOKUP($D$28,[2]ACHIEV!$B$10:$X$76,MATCH(G$11,$E$11:$Y$11,0)+2,FALSE)</f>
        <v>0.16040539374775648</v>
      </c>
      <c r="H28" s="68">
        <f>VLOOKUP($D$28,[2]ACHIEV!$B$10:$X$76,MATCH(H$11,$E$11:$Y$11,0)+2,FALSE)</f>
        <v>0.23540539374775649</v>
      </c>
      <c r="I28" s="68">
        <f>VLOOKUP($D$28,[2]ACHIEV!$B$10:$X$76,MATCH(I$11,$E$11:$Y$11,0)+2,FALSE)</f>
        <v>0.32095239121809005</v>
      </c>
      <c r="J28" s="68">
        <f>VLOOKUP($D$28,[2]ACHIEV!$B$10:$X$76,MATCH(J$11,$E$11:$Y$11,0)+2,FALSE)</f>
        <v>0.42096711425629652</v>
      </c>
      <c r="K28" s="68">
        <f>VLOOKUP($D$28,[2]ACHIEV!$B$10:$X$76,MATCH(K$11,$E$11:$Y$11,0)+2,FALSE)</f>
        <v>0.53068481860864725</v>
      </c>
      <c r="L28" s="68">
        <f>VLOOKUP($D$28,[2]ACHIEV!$B$10:$X$76,MATCH(L$11,$E$11:$Y$11,0)+2,FALSE)</f>
        <v>0.642769203728351</v>
      </c>
      <c r="M28" s="68">
        <f>VLOOKUP($D$28,[2]ACHIEV!$B$10:$X$76,MATCH(M$11,$E$11:$Y$11,0)+2,FALSE)</f>
        <v>0.74839528535557953</v>
      </c>
      <c r="N28" s="68">
        <f>VLOOKUP($D$28,[2]ACHIEV!$B$10:$X$76,MATCH(N$11,$E$11:$Y$11,0)+2,FALSE)</f>
        <v>0.83918984935345187</v>
      </c>
      <c r="O28" s="68">
        <f>VLOOKUP($D$28,[2]ACHIEV!$B$10:$X$76,MATCH(O$11,$E$11:$Y$11,0)+2,FALSE)</f>
        <v>0.90945051634530116</v>
      </c>
      <c r="P28" s="68">
        <f>VLOOKUP($D$28,[2]ACHIEV!$B$10:$X$76,MATCH(P$11,$E$11:$Y$11,0)+2,FALSE)</f>
        <v>0.9576688767502457</v>
      </c>
      <c r="Q28" s="68">
        <f>VLOOKUP($D$28,[2]ACHIEV!$B$10:$X$76,MATCH(Q$11,$E$11:$Y$11,0)+2,FALSE)</f>
        <v>0.9865231113648858</v>
      </c>
      <c r="R28" s="68">
        <f>VLOOKUP($D$28,[2]ACHIEV!$B$10:$X$76,MATCH(R$11,$E$11:$Y$11,0)+2,FALSE)</f>
        <v>1.0012970762896924</v>
      </c>
      <c r="S28" s="68">
        <f>VLOOKUP($D$28,[2]ACHIEV!$B$10:$X$76,MATCH(S$11,$E$11:$Y$11,0)+2,FALSE)</f>
        <v>1.0076356106578106</v>
      </c>
      <c r="T28" s="68">
        <f>VLOOKUP($D$28,[2]ACHIEV!$B$10:$X$76,MATCH(T$11,$E$11:$Y$11,0)+2,FALSE)</f>
        <v>1.0098624683774413</v>
      </c>
      <c r="U28" s="68">
        <f>VLOOKUP($D$28,[2]ACHIEV!$B$10:$X$76,MATCH(U$11,$E$11:$Y$11,0)+2,FALSE)</f>
        <v>1.0104871783970797</v>
      </c>
      <c r="V28" s="68">
        <f>VLOOKUP($D$28,[2]ACHIEV!$B$10:$X$76,MATCH(V$11,$E$11:$Y$11,0)+2,FALSE)</f>
        <v>1.010623336815976</v>
      </c>
      <c r="W28" s="68">
        <f>VLOOKUP($D$28,[2]ACHIEV!$B$10:$X$76,MATCH(W$11,$E$11:$Y$11,0)+2,FALSE)</f>
        <v>1.0106457174525985</v>
      </c>
      <c r="X28" s="68">
        <f>VLOOKUP($D$28,[2]ACHIEV!$B$10:$X$76,MATCH(X$11,$E$11:$Y$11,0)+2,FALSE)</f>
        <v>1.0106484038909742</v>
      </c>
      <c r="Y28" s="68"/>
      <c r="AA28" s="384">
        <v>0.85</v>
      </c>
    </row>
    <row r="29" spans="1:27">
      <c r="D29" s="7" t="str">
        <f>C21</f>
        <v>Manufactured</v>
      </c>
      <c r="E29" s="35">
        <f ca="1">E21*E$28*$AA$28</f>
        <v>33.242140596433103</v>
      </c>
      <c r="F29" s="35">
        <f t="shared" ref="F29:X29" ca="1" si="5">F21*F$28*$AA$28</f>
        <v>74.542285759973296</v>
      </c>
      <c r="G29" s="35">
        <f t="shared" ca="1" si="5"/>
        <v>129.28204417464863</v>
      </c>
      <c r="H29" s="35">
        <f t="shared" ca="1" si="5"/>
        <v>196.74443515796042</v>
      </c>
      <c r="I29" s="35">
        <f t="shared" ca="1" si="5"/>
        <v>260.05475046043881</v>
      </c>
      <c r="J29" s="35">
        <f t="shared" ca="1" si="5"/>
        <v>335.70867705636715</v>
      </c>
      <c r="K29" s="35">
        <f t="shared" ca="1" si="5"/>
        <v>424.60697087702329</v>
      </c>
      <c r="L29" s="35">
        <f t="shared" ca="1" si="5"/>
        <v>517.18353538616077</v>
      </c>
      <c r="M29" s="35">
        <f t="shared" ca="1" si="5"/>
        <v>605.47649762868446</v>
      </c>
      <c r="N29" s="35">
        <f t="shared" ca="1" si="5"/>
        <v>679.3606120609544</v>
      </c>
      <c r="O29" s="35">
        <f t="shared" ca="1" si="5"/>
        <v>732.2645872938009</v>
      </c>
      <c r="P29" s="35">
        <f t="shared" ca="1" si="5"/>
        <v>770.27673781381964</v>
      </c>
      <c r="Q29" s="35">
        <f t="shared" ca="1" si="5"/>
        <v>794.6119532431876</v>
      </c>
      <c r="R29" s="35">
        <f t="shared" ca="1" si="5"/>
        <v>807.40567914559847</v>
      </c>
      <c r="S29" s="35">
        <f t="shared" ca="1" si="5"/>
        <v>812.80936514326118</v>
      </c>
      <c r="T29" s="35">
        <f t="shared" ca="1" si="5"/>
        <v>814.20458979106661</v>
      </c>
      <c r="U29" s="35">
        <f t="shared" ca="1" si="5"/>
        <v>814.15410211639403</v>
      </c>
      <c r="V29" s="35">
        <f t="shared" ca="1" si="5"/>
        <v>814.35341238525564</v>
      </c>
      <c r="W29" s="35">
        <f t="shared" ca="1" si="5"/>
        <v>814.61880103493399</v>
      </c>
      <c r="X29" s="35">
        <f t="shared" ca="1" si="5"/>
        <v>814.71711352087004</v>
      </c>
      <c r="Y29" s="35"/>
      <c r="AA29" s="35">
        <f t="shared" ref="AA29" ca="1" si="6">SUM(E29:Y29)</f>
        <v>11245.618290646831</v>
      </c>
    </row>
    <row r="30" spans="1:27">
      <c r="E30" s="35"/>
      <c r="F30" s="35"/>
      <c r="G30" s="35"/>
      <c r="H30" s="35"/>
      <c r="I30" s="35"/>
      <c r="J30" s="35"/>
      <c r="K30" s="35"/>
      <c r="L30" s="35"/>
      <c r="M30" s="35"/>
      <c r="N30" s="35"/>
      <c r="O30" s="35"/>
      <c r="P30" s="35"/>
      <c r="Q30" s="35"/>
      <c r="R30" s="35"/>
      <c r="S30" s="35"/>
      <c r="T30" s="35"/>
      <c r="U30" s="35"/>
      <c r="V30" s="35"/>
      <c r="W30" s="35"/>
      <c r="X30" s="35"/>
      <c r="Y30" s="35"/>
      <c r="AA30" s="35"/>
    </row>
    <row r="31" spans="1:27">
      <c r="E31" s="35"/>
      <c r="F31" s="35"/>
      <c r="G31" s="35"/>
      <c r="H31" s="35"/>
      <c r="I31" s="35"/>
      <c r="J31" s="35"/>
      <c r="K31" s="35"/>
      <c r="L31" s="35"/>
      <c r="M31" s="35"/>
      <c r="N31" s="35"/>
      <c r="O31" s="35"/>
      <c r="P31" s="35"/>
      <c r="Q31" s="35"/>
      <c r="R31" s="35"/>
      <c r="S31" s="35"/>
      <c r="T31" s="35"/>
      <c r="U31" s="35"/>
      <c r="V31" s="35"/>
      <c r="W31" s="35"/>
      <c r="X31" s="35"/>
      <c r="Y31" s="35"/>
    </row>
    <row r="32" spans="1:27">
      <c r="E32" s="35">
        <f t="shared" ref="E32:X32" ca="1" si="7">SUM(E29:E30)</f>
        <v>33.242140596433103</v>
      </c>
      <c r="F32" s="35">
        <f t="shared" ca="1" si="7"/>
        <v>74.542285759973296</v>
      </c>
      <c r="G32" s="35">
        <f t="shared" ca="1" si="7"/>
        <v>129.28204417464863</v>
      </c>
      <c r="H32" s="35">
        <f t="shared" ca="1" si="7"/>
        <v>196.74443515796042</v>
      </c>
      <c r="I32" s="35">
        <f t="shared" ca="1" si="7"/>
        <v>260.05475046043881</v>
      </c>
      <c r="J32" s="35">
        <f t="shared" ca="1" si="7"/>
        <v>335.70867705636715</v>
      </c>
      <c r="K32" s="35">
        <f t="shared" ca="1" si="7"/>
        <v>424.60697087702329</v>
      </c>
      <c r="L32" s="35">
        <f t="shared" ca="1" si="7"/>
        <v>517.18353538616077</v>
      </c>
      <c r="M32" s="35">
        <f t="shared" ca="1" si="7"/>
        <v>605.47649762868446</v>
      </c>
      <c r="N32" s="35">
        <f t="shared" ca="1" si="7"/>
        <v>679.3606120609544</v>
      </c>
      <c r="O32" s="35">
        <f t="shared" ca="1" si="7"/>
        <v>732.2645872938009</v>
      </c>
      <c r="P32" s="35">
        <f t="shared" ca="1" si="7"/>
        <v>770.27673781381964</v>
      </c>
      <c r="Q32" s="35">
        <f t="shared" ca="1" si="7"/>
        <v>794.6119532431876</v>
      </c>
      <c r="R32" s="35">
        <f t="shared" ca="1" si="7"/>
        <v>807.40567914559847</v>
      </c>
      <c r="S32" s="35">
        <f t="shared" ca="1" si="7"/>
        <v>812.80936514326118</v>
      </c>
      <c r="T32" s="35">
        <f t="shared" ca="1" si="7"/>
        <v>814.20458979106661</v>
      </c>
      <c r="U32" s="35">
        <f t="shared" ca="1" si="7"/>
        <v>814.15410211639403</v>
      </c>
      <c r="V32" s="35">
        <f t="shared" ca="1" si="7"/>
        <v>814.35341238525564</v>
      </c>
      <c r="W32" s="35">
        <f t="shared" ca="1" si="7"/>
        <v>814.61880103493399</v>
      </c>
      <c r="X32" s="35">
        <f t="shared" ca="1" si="7"/>
        <v>814.71711352087004</v>
      </c>
      <c r="Y32" s="35"/>
      <c r="AA32" s="35">
        <f ca="1">SUM(E32:Y32)</f>
        <v>11245.618290646831</v>
      </c>
    </row>
    <row r="34" spans="1:80">
      <c r="AA34"/>
      <c r="AB34"/>
      <c r="AC34"/>
      <c r="AD34"/>
    </row>
    <row r="35" spans="1:80" ht="15">
      <c r="A35" s="55" t="s">
        <v>61</v>
      </c>
      <c r="C35" s="64" t="str">
        <f>C8</f>
        <v>ASHP</v>
      </c>
      <c r="D35" s="64"/>
      <c r="E35" s="7" t="s">
        <v>159</v>
      </c>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row>
    <row r="36" spans="1:80" ht="15">
      <c r="A36" s="64" t="s">
        <v>62</v>
      </c>
      <c r="B36" s="64" t="s">
        <v>467</v>
      </c>
      <c r="C36" s="64">
        <v>1</v>
      </c>
      <c r="D36" s="64"/>
      <c r="E36" s="58">
        <f t="shared" ref="E36:X36" si="8">E11</f>
        <v>2016</v>
      </c>
      <c r="F36" s="59">
        <f t="shared" si="8"/>
        <v>2017</v>
      </c>
      <c r="G36" s="59">
        <f t="shared" si="8"/>
        <v>2018</v>
      </c>
      <c r="H36" s="59">
        <f t="shared" si="8"/>
        <v>2019</v>
      </c>
      <c r="I36" s="59">
        <f t="shared" si="8"/>
        <v>2020</v>
      </c>
      <c r="J36" s="59">
        <f t="shared" si="8"/>
        <v>2021</v>
      </c>
      <c r="K36" s="59">
        <f t="shared" si="8"/>
        <v>2022</v>
      </c>
      <c r="L36" s="59">
        <f t="shared" si="8"/>
        <v>2023</v>
      </c>
      <c r="M36" s="59">
        <f t="shared" si="8"/>
        <v>2024</v>
      </c>
      <c r="N36" s="59">
        <f t="shared" si="8"/>
        <v>2025</v>
      </c>
      <c r="O36" s="59">
        <f t="shared" si="8"/>
        <v>2026</v>
      </c>
      <c r="P36" s="59">
        <f t="shared" si="8"/>
        <v>2027</v>
      </c>
      <c r="Q36" s="59">
        <f t="shared" si="8"/>
        <v>2028</v>
      </c>
      <c r="R36" s="59">
        <f t="shared" si="8"/>
        <v>2029</v>
      </c>
      <c r="S36" s="59">
        <f t="shared" si="8"/>
        <v>2030</v>
      </c>
      <c r="T36" s="59">
        <f t="shared" si="8"/>
        <v>2031</v>
      </c>
      <c r="U36" s="59">
        <f t="shared" si="8"/>
        <v>2032</v>
      </c>
      <c r="V36" s="59">
        <f t="shared" si="8"/>
        <v>2033</v>
      </c>
      <c r="W36" s="59">
        <f t="shared" si="8"/>
        <v>2034</v>
      </c>
      <c r="X36" s="59">
        <f t="shared" si="8"/>
        <v>2035</v>
      </c>
      <c r="Y36" s="60" t="s">
        <v>59</v>
      </c>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row>
    <row r="37" spans="1:80" ht="15">
      <c r="A37" s="64" t="s">
        <v>46</v>
      </c>
      <c r="B37" s="64" t="s">
        <v>63</v>
      </c>
      <c r="C37" s="64" t="s">
        <v>64</v>
      </c>
      <c r="D37" s="64" t="s">
        <v>65</v>
      </c>
      <c r="E37" s="61" t="str">
        <f>CONCATENATE("aMW_",E$11)</f>
        <v>aMW_2016</v>
      </c>
      <c r="F37" s="62" t="str">
        <f t="shared" ref="F37:X37" si="9">CONCATENATE("aMW_",F$11)</f>
        <v>aMW_2017</v>
      </c>
      <c r="G37" s="62" t="str">
        <f t="shared" si="9"/>
        <v>aMW_2018</v>
      </c>
      <c r="H37" s="62" t="str">
        <f t="shared" si="9"/>
        <v>aMW_2019</v>
      </c>
      <c r="I37" s="62" t="str">
        <f t="shared" si="9"/>
        <v>aMW_2020</v>
      </c>
      <c r="J37" s="62" t="str">
        <f t="shared" si="9"/>
        <v>aMW_2021</v>
      </c>
      <c r="K37" s="62" t="str">
        <f t="shared" si="9"/>
        <v>aMW_2022</v>
      </c>
      <c r="L37" s="62" t="str">
        <f t="shared" si="9"/>
        <v>aMW_2023</v>
      </c>
      <c r="M37" s="62" t="str">
        <f t="shared" si="9"/>
        <v>aMW_2024</v>
      </c>
      <c r="N37" s="62" t="str">
        <f t="shared" si="9"/>
        <v>aMW_2025</v>
      </c>
      <c r="O37" s="62" t="str">
        <f t="shared" si="9"/>
        <v>aMW_2026</v>
      </c>
      <c r="P37" s="62" t="str">
        <f t="shared" si="9"/>
        <v>aMW_2027</v>
      </c>
      <c r="Q37" s="62" t="str">
        <f t="shared" si="9"/>
        <v>aMW_2028</v>
      </c>
      <c r="R37" s="62" t="str">
        <f t="shared" si="9"/>
        <v>aMW_2029</v>
      </c>
      <c r="S37" s="62" t="str">
        <f t="shared" si="9"/>
        <v>aMW_2030</v>
      </c>
      <c r="T37" s="62" t="str">
        <f t="shared" si="9"/>
        <v>aMW_2031</v>
      </c>
      <c r="U37" s="62" t="str">
        <f t="shared" si="9"/>
        <v>aMW_2032</v>
      </c>
      <c r="V37" s="62" t="str">
        <f t="shared" si="9"/>
        <v>aMW_2033</v>
      </c>
      <c r="W37" s="62" t="str">
        <f t="shared" si="9"/>
        <v>aMW_2034</v>
      </c>
      <c r="X37" s="62" t="str">
        <f t="shared" si="9"/>
        <v>aMW_2035</v>
      </c>
      <c r="Y37" s="63" t="s">
        <v>59</v>
      </c>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row>
    <row r="38" spans="1:80">
      <c r="A38" s="57">
        <f t="shared" ref="A38:A43" si="10">VLOOKUP($D38,MeasureOutput,3,FALSE)</f>
        <v>3179.9665223237384</v>
      </c>
      <c r="B38" s="57">
        <f t="shared" ref="B38:B43" si="11">VLOOKUP($D38,MeasureOutput,11,FALSE)</f>
        <v>93.483458470091946</v>
      </c>
      <c r="C38" s="7" t="s">
        <v>51</v>
      </c>
      <c r="D38" s="7" t="s">
        <v>686</v>
      </c>
      <c r="E38" s="29">
        <f ca="1">VLOOKUP($C38,$D$29:$Z$29,E$27,FALSE)*$C$36*$A38/8760/1000*VLOOKUP(RIGHT($D38,LEN($D38)-FIND("+ ",$D38)-1),'HVAC weighting'!$A$4:$E$9,5,FALSE)</f>
        <v>3.0451310446507869E-4</v>
      </c>
      <c r="F38" s="29">
        <f ca="1">VLOOKUP($C38,$D$29:$Z$29,F$27,FALSE)*$C$36*$A38/8760/1000*VLOOKUP(RIGHT($D38,LEN($D38)-FIND("+ ",$D38)-1),'HVAC weighting'!$A$4:$E$9,5,FALSE)</f>
        <v>6.8284119023093604E-4</v>
      </c>
      <c r="G38" s="29">
        <f ca="1">VLOOKUP($C38,$D$29:$Z$29,G$27,FALSE)*$C$36*$A38/8760/1000*VLOOKUP(RIGHT($D38,LEN($D38)-FIND("+ ",$D38)-1),'HVAC weighting'!$A$4:$E$9,5,FALSE)</f>
        <v>1.1842822368496302E-3</v>
      </c>
      <c r="H38" s="29">
        <f ca="1">VLOOKUP($C38,$D$29:$Z$29,H$27,FALSE)*$C$36*$A38/8760/1000*VLOOKUP(RIGHT($D38,LEN($D38)-FIND("+ ",$D38)-1),'HVAC weighting'!$A$4:$E$9,5,FALSE)</f>
        <v>1.802268375659521E-3</v>
      </c>
      <c r="I38" s="29">
        <f ca="1">VLOOKUP($C38,$D$29:$Z$29,I$27,FALSE)*$C$36*$A38/8760/1000*VLOOKUP(RIGHT($D38,LEN($D38)-FIND("+ ",$D38)-1),'HVAC weighting'!$A$4:$E$9,5,FALSE)</f>
        <v>2.3822196156073265E-3</v>
      </c>
      <c r="J38" s="29">
        <f ca="1">VLOOKUP($C38,$D$29:$Z$29,J$27,FALSE)*$C$36*$A38/8760/1000*VLOOKUP(RIGHT($D38,LEN($D38)-FIND("+ ",$D38)-1),'HVAC weighting'!$A$4:$E$9,5,FALSE)</f>
        <v>3.0752439407367156E-3</v>
      </c>
      <c r="K38" s="29">
        <f ca="1">VLOOKUP($C38,$D$29:$Z$29,K$27,FALSE)*$C$36*$A38/8760/1000*VLOOKUP(RIGHT($D38,LEN($D38)-FIND("+ ",$D38)-1),'HVAC weighting'!$A$4:$E$9,5,FALSE)</f>
        <v>3.8895926844479257E-3</v>
      </c>
      <c r="L38" s="29">
        <f ca="1">VLOOKUP($C38,$D$29:$Z$29,L$27,FALSE)*$C$36*$A38/8760/1000*VLOOKUP(RIGHT($D38,LEN($D38)-FIND("+ ",$D38)-1),'HVAC weighting'!$A$4:$E$9,5,FALSE)</f>
        <v>4.7376360581172488E-3</v>
      </c>
      <c r="M38" s="29">
        <f ca="1">VLOOKUP($C38,$D$29:$Z$29,M$27,FALSE)*$C$36*$A38/8760/1000*VLOOKUP(RIGHT($D38,LEN($D38)-FIND("+ ",$D38)-1),'HVAC weighting'!$A$4:$E$9,5,FALSE)</f>
        <v>5.5464396896671908E-3</v>
      </c>
      <c r="N38" s="29">
        <f ca="1">VLOOKUP($C38,$D$29:$Z$29,N$27,FALSE)*$C$36*$A38/8760/1000*VLOOKUP(RIGHT($D38,LEN($D38)-FIND("+ ",$D38)-1),'HVAC weighting'!$A$4:$E$9,5,FALSE)</f>
        <v>6.2232517316341204E-3</v>
      </c>
      <c r="O38" s="29">
        <f ca="1">VLOOKUP($C38,$D$29:$Z$29,O$27,FALSE)*$C$36*$A38/8760/1000*VLOOKUP(RIGHT($D38,LEN($D38)-FIND("+ ",$D38)-1),'HVAC weighting'!$A$4:$E$9,5,FALSE)</f>
        <v>6.7078761706038026E-3</v>
      </c>
      <c r="P38" s="29">
        <f ca="1">VLOOKUP($C38,$D$29:$Z$29,P$27,FALSE)*$C$36*$A38/8760/1000*VLOOKUP(RIGHT($D38,LEN($D38)-FIND("+ ",$D38)-1),'HVAC weighting'!$A$4:$E$9,5,FALSE)</f>
        <v>7.0560847322235316E-3</v>
      </c>
      <c r="Q38" s="29">
        <f ca="1">VLOOKUP($C38,$D$29:$Z$29,Q$27,FALSE)*$C$36*$A38/8760/1000*VLOOKUP(RIGHT($D38,LEN($D38)-FIND("+ ",$D38)-1),'HVAC weighting'!$A$4:$E$9,5,FALSE)</f>
        <v>7.279006357163006E-3</v>
      </c>
      <c r="R38" s="29">
        <f ca="1">VLOOKUP($C38,$D$29:$Z$29,R$27,FALSE)*$C$36*$A38/8760/1000*VLOOKUP(RIGHT($D38,LEN($D38)-FIND("+ ",$D38)-1),'HVAC weighting'!$A$4:$E$9,5,FALSE)</f>
        <v>7.3962026965779379E-3</v>
      </c>
      <c r="S38" s="29">
        <f ca="1">VLOOKUP($C38,$D$29:$Z$29,S$27,FALSE)*$C$36*$A38/8760/1000*VLOOKUP(RIGHT($D38,LEN($D38)-FIND("+ ",$D38)-1),'HVAC weighting'!$A$4:$E$9,5,FALSE)</f>
        <v>7.4457029143490897E-3</v>
      </c>
      <c r="T38" s="29">
        <f ca="1">VLOOKUP($C38,$D$29:$Z$29,T$27,FALSE)*$C$36*$A38/8760/1000*VLOOKUP(RIGHT($D38,LEN($D38)-FIND("+ ",$D38)-1),'HVAC weighting'!$A$4:$E$9,5,FALSE)</f>
        <v>7.4584838057509817E-3</v>
      </c>
      <c r="U38" s="29">
        <f ca="1">VLOOKUP($C38,$D$29:$Z$29,U$27,FALSE)*$C$36*$A38/8760/1000*VLOOKUP(RIGHT($D38,LEN($D38)-FIND("+ ",$D38)-1),'HVAC weighting'!$A$4:$E$9,5,FALSE)</f>
        <v>7.4580213157224842E-3</v>
      </c>
      <c r="V38" s="29">
        <f ca="1">VLOOKUP($C38,$D$29:$Z$29,V$27,FALSE)*$C$36*$A38/8760/1000*VLOOKUP(RIGHT($D38,LEN($D38)-FIND("+ ",$D38)-1),'HVAC weighting'!$A$4:$E$9,5,FALSE)</f>
        <v>7.4598470883001193E-3</v>
      </c>
      <c r="W38" s="29">
        <f ca="1">VLOOKUP($C38,$D$29:$Z$29,W$27,FALSE)*$C$36*$A38/8760/1000*VLOOKUP(RIGHT($D38,LEN($D38)-FIND("+ ",$D38)-1),'HVAC weighting'!$A$4:$E$9,5,FALSE)</f>
        <v>7.4622781688549024E-3</v>
      </c>
      <c r="X38" s="29">
        <f ca="1">VLOOKUP($C38,$D$29:$Z$29,X$27,FALSE)*$C$36*$A38/8760/1000*VLOOKUP(RIGHT($D38,LEN($D38)-FIND("+ ",$D38)-1),'HVAC weighting'!$A$4:$E$9,5,FALSE)</f>
        <v>7.4631787558737542E-3</v>
      </c>
      <c r="Y38" s="29">
        <f ca="1">SUM(E38:X38)</f>
        <v>0.10301497063283531</v>
      </c>
      <c r="AA38" s="35">
        <f ca="1">SUM(E38:X38)</f>
        <v>0.10301497063283531</v>
      </c>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row>
    <row r="39" spans="1:80">
      <c r="A39" s="57">
        <f t="shared" si="10"/>
        <v>2509.0220429804335</v>
      </c>
      <c r="B39" s="57">
        <f t="shared" si="11"/>
        <v>118.78168508335577</v>
      </c>
      <c r="C39" s="7" t="s">
        <v>51</v>
      </c>
      <c r="D39" s="7" t="s">
        <v>687</v>
      </c>
      <c r="E39" s="29">
        <f ca="1">VLOOKUP($C39,$D$29:$Z$29,E$27,FALSE)*$C$36*$A39/8760/1000*VLOOKUP(RIGHT($D39,LEN($D39)-FIND("+ ",$D39)-1),'HVAC weighting'!$A$4:$E$9,5,FALSE)</f>
        <v>4.4838906705277657E-4</v>
      </c>
      <c r="F39" s="29">
        <f ca="1">VLOOKUP($C39,$D$29:$Z$29,F$27,FALSE)*$C$36*$A39/8760/1000*VLOOKUP(RIGHT($D39,LEN($D39)-FIND("+ ",$D39)-1),'HVAC weighting'!$A$4:$E$9,5,FALSE)</f>
        <v>1.005469123474025E-3</v>
      </c>
      <c r="G39" s="29">
        <f ca="1">VLOOKUP($C39,$D$29:$Z$29,G$27,FALSE)*$C$36*$A39/8760/1000*VLOOKUP(RIGHT($D39,LEN($D39)-FIND("+ ",$D39)-1),'HVAC weighting'!$A$4:$E$9,5,FALSE)</f>
        <v>1.7438303952172867E-3</v>
      </c>
      <c r="H39" s="29">
        <f ca="1">VLOOKUP($C39,$D$29:$Z$29,H$27,FALSE)*$C$36*$A39/8760/1000*VLOOKUP(RIGHT($D39,LEN($D39)-FIND("+ ",$D39)-1),'HVAC weighting'!$A$4:$E$9,5,FALSE)</f>
        <v>2.6538018354260017E-3</v>
      </c>
      <c r="I39" s="29">
        <f ca="1">VLOOKUP($C39,$D$29:$Z$29,I$27,FALSE)*$C$36*$A39/8760/1000*VLOOKUP(RIGHT($D39,LEN($D39)-FIND("+ ",$D39)-1),'HVAC weighting'!$A$4:$E$9,5,FALSE)</f>
        <v>3.5077676963471667E-3</v>
      </c>
      <c r="J39" s="29">
        <f ca="1">VLOOKUP($C39,$D$29:$Z$29,J$27,FALSE)*$C$36*$A39/8760/1000*VLOOKUP(RIGHT($D39,LEN($D39)-FIND("+ ",$D39)-1),'HVAC weighting'!$A$4:$E$9,5,FALSE)</f>
        <v>4.5282312692876961E-3</v>
      </c>
      <c r="K39" s="29">
        <f ca="1">VLOOKUP($C39,$D$29:$Z$29,K$27,FALSE)*$C$36*$A39/8760/1000*VLOOKUP(RIGHT($D39,LEN($D39)-FIND("+ ",$D39)-1),'HVAC weighting'!$A$4:$E$9,5,FALSE)</f>
        <v>5.7273424671118438E-3</v>
      </c>
      <c r="L39" s="29">
        <f ca="1">VLOOKUP($C39,$D$29:$Z$29,L$27,FALSE)*$C$36*$A39/8760/1000*VLOOKUP(RIGHT($D39,LEN($D39)-FIND("+ ",$D39)-1),'HVAC weighting'!$A$4:$E$9,5,FALSE)</f>
        <v>6.9760682906124354E-3</v>
      </c>
      <c r="M39" s="29">
        <f ca="1">VLOOKUP($C39,$D$29:$Z$29,M$27,FALSE)*$C$36*$A39/8760/1000*VLOOKUP(RIGHT($D39,LEN($D39)-FIND("+ ",$D39)-1),'HVAC weighting'!$A$4:$E$9,5,FALSE)</f>
        <v>8.1670144287651365E-3</v>
      </c>
      <c r="N39" s="29">
        <f ca="1">VLOOKUP($C39,$D$29:$Z$29,N$27,FALSE)*$C$36*$A39/8760/1000*VLOOKUP(RIGHT($D39,LEN($D39)-FIND("+ ",$D39)-1),'HVAC weighting'!$A$4:$E$9,5,FALSE)</f>
        <v>9.1636057597055051E-3</v>
      </c>
      <c r="O39" s="29">
        <f ca="1">VLOOKUP($C39,$D$29:$Z$29,O$27,FALSE)*$C$36*$A39/8760/1000*VLOOKUP(RIGHT($D39,LEN($D39)-FIND("+ ",$D39)-1),'HVAC weighting'!$A$4:$E$9,5,FALSE)</f>
        <v>9.8772049345006614E-3</v>
      </c>
      <c r="P39" s="29">
        <f ca="1">VLOOKUP($C39,$D$29:$Z$29,P$27,FALSE)*$C$36*$A39/8760/1000*VLOOKUP(RIGHT($D39,LEN($D39)-FIND("+ ",$D39)-1),'HVAC weighting'!$A$4:$E$9,5,FALSE)</f>
        <v>1.0389934632484365E-2</v>
      </c>
      <c r="Q39" s="29">
        <f ca="1">VLOOKUP($C39,$D$29:$Z$29,Q$27,FALSE)*$C$36*$A39/8760/1000*VLOOKUP(RIGHT($D39,LEN($D39)-FIND("+ ",$D39)-1),'HVAC weighting'!$A$4:$E$9,5,FALSE)</f>
        <v>1.0718181981996911E-2</v>
      </c>
      <c r="R39" s="29">
        <f ca="1">VLOOKUP($C39,$D$29:$Z$29,R$27,FALSE)*$C$36*$A39/8760/1000*VLOOKUP(RIGHT($D39,LEN($D39)-FIND("+ ",$D39)-1),'HVAC weighting'!$A$4:$E$9,5,FALSE)</f>
        <v>1.0890751098142415E-2</v>
      </c>
      <c r="S39" s="29">
        <f ca="1">VLOOKUP($C39,$D$29:$Z$29,S$27,FALSE)*$C$36*$A39/8760/1000*VLOOKUP(RIGHT($D39,LEN($D39)-FIND("+ ",$D39)-1),'HVAC weighting'!$A$4:$E$9,5,FALSE)</f>
        <v>1.0963639115570451E-2</v>
      </c>
      <c r="T39" s="29">
        <f ca="1">VLOOKUP($C39,$D$29:$Z$29,T$27,FALSE)*$C$36*$A39/8760/1000*VLOOKUP(RIGHT($D39,LEN($D39)-FIND("+ ",$D39)-1),'HVAC weighting'!$A$4:$E$9,5,FALSE)</f>
        <v>1.0982458706214554E-2</v>
      </c>
      <c r="U39" s="29">
        <f ca="1">VLOOKUP($C39,$D$29:$Z$29,U$27,FALSE)*$C$36*$A39/8760/1000*VLOOKUP(RIGHT($D39,LEN($D39)-FIND("+ ",$D39)-1),'HVAC weighting'!$A$4:$E$9,5,FALSE)</f>
        <v>1.0981777699488214E-2</v>
      </c>
      <c r="V39" s="29">
        <f ca="1">VLOOKUP($C39,$D$29:$Z$29,V$27,FALSE)*$C$36*$A39/8760/1000*VLOOKUP(RIGHT($D39,LEN($D39)-FIND("+ ",$D39)-1),'HVAC weighting'!$A$4:$E$9,5,FALSE)</f>
        <v>1.0984466110760937E-2</v>
      </c>
      <c r="W39" s="29">
        <f ca="1">VLOOKUP($C39,$D$29:$Z$29,W$27,FALSE)*$C$36*$A39/8760/1000*VLOOKUP(RIGHT($D39,LEN($D39)-FIND("+ ",$D39)-1),'HVAC weighting'!$A$4:$E$9,5,FALSE)</f>
        <v>1.0988045825150583E-2</v>
      </c>
      <c r="X39" s="29">
        <f ca="1">VLOOKUP($C39,$D$29:$Z$29,X$27,FALSE)*$C$36*$A39/8760/1000*VLOOKUP(RIGHT($D39,LEN($D39)-FIND("+ ",$D39)-1),'HVAC weighting'!$A$4:$E$9,5,FALSE)</f>
        <v>1.0989371920373622E-2</v>
      </c>
      <c r="Y39" s="29">
        <f t="shared" ref="Y39:Y43" ca="1" si="12">SUM(E39:X39)</f>
        <v>0.1516873523576826</v>
      </c>
      <c r="AA39" s="35"/>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row>
    <row r="40" spans="1:80">
      <c r="A40" s="57">
        <f t="shared" si="10"/>
        <v>3001.6479812940015</v>
      </c>
      <c r="B40" s="57">
        <f t="shared" si="11"/>
        <v>117.33450987292535</v>
      </c>
      <c r="C40" s="7" t="s">
        <v>51</v>
      </c>
      <c r="D40" s="7" t="s">
        <v>688</v>
      </c>
      <c r="E40" s="29">
        <f ca="1">VLOOKUP($C40,$D$29:$Z$29,E$27,FALSE)*$C$36*$A40/8760/1000*VLOOKUP(RIGHT($D40,LEN($D40)-FIND("+ ",$D40)-1),'HVAC weighting'!$A$4:$E$9,5,FALSE)</f>
        <v>2.391253594594262E-4</v>
      </c>
      <c r="F40" s="29">
        <f ca="1">VLOOKUP($C40,$D$29:$Z$29,F$27,FALSE)*$C$36*$A40/8760/1000*VLOOKUP(RIGHT($D40,LEN($D40)-FIND("+ ",$D40)-1),'HVAC weighting'!$A$4:$E$9,5,FALSE)</f>
        <v>5.3621549507535337E-4</v>
      </c>
      <c r="G40" s="29">
        <f ca="1">VLOOKUP($C40,$D$29:$Z$29,G$27,FALSE)*$C$36*$A40/8760/1000*VLOOKUP(RIGHT($D40,LEN($D40)-FIND("+ ",$D40)-1),'HVAC weighting'!$A$4:$E$9,5,FALSE)</f>
        <v>9.299826885465197E-4</v>
      </c>
      <c r="H40" s="29">
        <f ca="1">VLOOKUP($C40,$D$29:$Z$29,H$27,FALSE)*$C$36*$A40/8760/1000*VLOOKUP(RIGHT($D40,LEN($D40)-FIND("+ ",$D40)-1),'HVAC weighting'!$A$4:$E$9,5,FALSE)</f>
        <v>1.4152693820155846E-3</v>
      </c>
      <c r="I40" s="29">
        <f ca="1">VLOOKUP($C40,$D$29:$Z$29,I$27,FALSE)*$C$36*$A40/8760/1000*VLOOKUP(RIGHT($D40,LEN($D40)-FIND("+ ",$D40)-1),'HVAC weighting'!$A$4:$E$9,5,FALSE)</f>
        <v>1.8706883662496861E-3</v>
      </c>
      <c r="J40" s="29">
        <f ca="1">VLOOKUP($C40,$D$29:$Z$29,J$27,FALSE)*$C$36*$A40/8760/1000*VLOOKUP(RIGHT($D40,LEN($D40)-FIND("+ ",$D40)-1),'HVAC weighting'!$A$4:$E$9,5,FALSE)</f>
        <v>2.4149003835019548E-3</v>
      </c>
      <c r="K40" s="29">
        <f ca="1">VLOOKUP($C40,$D$29:$Z$29,K$27,FALSE)*$C$36*$A40/8760/1000*VLOOKUP(RIGHT($D40,LEN($D40)-FIND("+ ",$D40)-1),'HVAC weighting'!$A$4:$E$9,5,FALSE)</f>
        <v>3.0543849679415943E-3</v>
      </c>
      <c r="L40" s="29">
        <f ca="1">VLOOKUP($C40,$D$29:$Z$29,L$27,FALSE)*$C$36*$A40/8760/1000*VLOOKUP(RIGHT($D40,LEN($D40)-FIND("+ ",$D40)-1),'HVAC weighting'!$A$4:$E$9,5,FALSE)</f>
        <v>3.7203289736095569E-3</v>
      </c>
      <c r="M40" s="29">
        <f ca="1">VLOOKUP($C40,$D$29:$Z$29,M$27,FALSE)*$C$36*$A40/8760/1000*VLOOKUP(RIGHT($D40,LEN($D40)-FIND("+ ",$D40)-1),'HVAC weighting'!$A$4:$E$9,5,FALSE)</f>
        <v>4.3554591413775875E-3</v>
      </c>
      <c r="N40" s="29">
        <f ca="1">VLOOKUP($C40,$D$29:$Z$29,N$27,FALSE)*$C$36*$A40/8760/1000*VLOOKUP(RIGHT($D40,LEN($D40)-FIND("+ ",$D40)-1),'HVAC weighting'!$A$4:$E$9,5,FALSE)</f>
        <v>4.8869401201883707E-3</v>
      </c>
      <c r="O40" s="29">
        <f ca="1">VLOOKUP($C40,$D$29:$Z$29,O$27,FALSE)*$C$36*$A40/8760/1000*VLOOKUP(RIGHT($D40,LEN($D40)-FIND("+ ",$D40)-1),'HVAC weighting'!$A$4:$E$9,5,FALSE)</f>
        <v>5.2675017166261282E-3</v>
      </c>
      <c r="P40" s="29">
        <f ca="1">VLOOKUP($C40,$D$29:$Z$29,P$27,FALSE)*$C$36*$A40/8760/1000*VLOOKUP(RIGHT($D40,LEN($D40)-FIND("+ ",$D40)-1),'HVAC weighting'!$A$4:$E$9,5,FALSE)</f>
        <v>5.5409398585098265E-3</v>
      </c>
      <c r="Q40" s="29">
        <f ca="1">VLOOKUP($C40,$D$29:$Z$29,Q$27,FALSE)*$C$36*$A40/8760/1000*VLOOKUP(RIGHT($D40,LEN($D40)-FIND("+ ",$D40)-1),'HVAC weighting'!$A$4:$E$9,5,FALSE)</f>
        <v>5.7159937820136153E-3</v>
      </c>
      <c r="R40" s="29">
        <f ca="1">VLOOKUP($C40,$D$29:$Z$29,R$27,FALSE)*$C$36*$A40/8760/1000*VLOOKUP(RIGHT($D40,LEN($D40)-FIND("+ ",$D40)-1),'HVAC weighting'!$A$4:$E$9,5,FALSE)</f>
        <v>5.8080246876757984E-3</v>
      </c>
      <c r="S40" s="29">
        <f ca="1">VLOOKUP($C40,$D$29:$Z$29,S$27,FALSE)*$C$36*$A40/8760/1000*VLOOKUP(RIGHT($D40,LEN($D40)-FIND("+ ",$D40)-1),'HVAC weighting'!$A$4:$E$9,5,FALSE)</f>
        <v>5.8468957812158944E-3</v>
      </c>
      <c r="T40" s="29">
        <f ca="1">VLOOKUP($C40,$D$29:$Z$29,T$27,FALSE)*$C$36*$A40/8760/1000*VLOOKUP(RIGHT($D40,LEN($D40)-FIND("+ ",$D40)-1),'HVAC weighting'!$A$4:$E$9,5,FALSE)</f>
        <v>5.8569322466614712E-3</v>
      </c>
      <c r="U40" s="29">
        <f ca="1">VLOOKUP($C40,$D$29:$Z$29,U$27,FALSE)*$C$36*$A40/8760/1000*VLOOKUP(RIGHT($D40,LEN($D40)-FIND("+ ",$D40)-1),'HVAC weighting'!$A$4:$E$9,5,FALSE)</f>
        <v>5.8565690665792706E-3</v>
      </c>
      <c r="V40" s="29">
        <f ca="1">VLOOKUP($C40,$D$29:$Z$29,V$27,FALSE)*$C$36*$A40/8760/1000*VLOOKUP(RIGHT($D40,LEN($D40)-FIND("+ ",$D40)-1),'HVAC weighting'!$A$4:$E$9,5,FALSE)</f>
        <v>5.8580027931332884E-3</v>
      </c>
      <c r="W40" s="29">
        <f ca="1">VLOOKUP($C40,$D$29:$Z$29,W$27,FALSE)*$C$36*$A40/8760/1000*VLOOKUP(RIGHT($D40,LEN($D40)-FIND("+ ",$D40)-1),'HVAC weighting'!$A$4:$E$9,5,FALSE)</f>
        <v>5.8599118505860311E-3</v>
      </c>
      <c r="X40" s="29">
        <f ca="1">VLOOKUP($C40,$D$29:$Z$29,X$27,FALSE)*$C$36*$A40/8760/1000*VLOOKUP(RIGHT($D40,LEN($D40)-FIND("+ ",$D40)-1),'HVAC weighting'!$A$4:$E$9,5,FALSE)</f>
        <v>5.860619055601023E-3</v>
      </c>
      <c r="Y40" s="29">
        <f t="shared" ca="1" si="12"/>
        <v>8.0894685716567979E-2</v>
      </c>
      <c r="AA40" s="35"/>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row>
    <row r="41" spans="1:80">
      <c r="A41" s="57">
        <f t="shared" si="10"/>
        <v>3055.7546231578685</v>
      </c>
      <c r="B41" s="57">
        <f t="shared" si="11"/>
        <v>106.64457497768962</v>
      </c>
      <c r="C41" s="7" t="s">
        <v>51</v>
      </c>
      <c r="D41" s="7" t="s">
        <v>689</v>
      </c>
      <c r="E41" s="29">
        <f ca="1">VLOOKUP($C41,$D$29:$Z$29,E$27,FALSE)*$C$36*$A41/8760/1000*VLOOKUP(RIGHT($D41,LEN($D41)-FIND("+ ",$D41)-1),'HVAC weighting'!$A$4:$E$9,5,FALSE)</f>
        <v>7.7624709459075936E-4</v>
      </c>
      <c r="F41" s="29">
        <f ca="1">VLOOKUP($C41,$D$29:$Z$29,F$27,FALSE)*$C$36*$A41/8760/1000*VLOOKUP(RIGHT($D41,LEN($D41)-FIND("+ ",$D41)-1),'HVAC weighting'!$A$4:$E$9,5,FALSE)</f>
        <v>1.7406590462330865E-3</v>
      </c>
      <c r="G41" s="29">
        <f ca="1">VLOOKUP($C41,$D$29:$Z$29,G$27,FALSE)*$C$36*$A41/8760/1000*VLOOKUP(RIGHT($D41,LEN($D41)-FIND("+ ",$D41)-1),'HVAC weighting'!$A$4:$E$9,5,FALSE)</f>
        <v>3.0189033970963145E-3</v>
      </c>
      <c r="H41" s="29">
        <f ca="1">VLOOKUP($C41,$D$29:$Z$29,H$27,FALSE)*$C$36*$A41/8760/1000*VLOOKUP(RIGHT($D41,LEN($D41)-FIND("+ ",$D41)-1),'HVAC weighting'!$A$4:$E$9,5,FALSE)</f>
        <v>4.5942377183933215E-3</v>
      </c>
      <c r="I41" s="29">
        <f ca="1">VLOOKUP($C41,$D$29:$Z$29,I$27,FALSE)*$C$36*$A41/8760/1000*VLOOKUP(RIGHT($D41,LEN($D41)-FIND("+ ",$D41)-1),'HVAC weighting'!$A$4:$E$9,5,FALSE)</f>
        <v>6.0726156877244225E-3</v>
      </c>
      <c r="J41" s="29">
        <f ca="1">VLOOKUP($C41,$D$29:$Z$29,J$27,FALSE)*$C$36*$A41/8760/1000*VLOOKUP(RIGHT($D41,LEN($D41)-FIND("+ ",$D41)-1),'HVAC weighting'!$A$4:$E$9,5,FALSE)</f>
        <v>7.8392329891617835E-3</v>
      </c>
      <c r="K41" s="29">
        <f ca="1">VLOOKUP($C41,$D$29:$Z$29,K$27,FALSE)*$C$36*$A41/8760/1000*VLOOKUP(RIGHT($D41,LEN($D41)-FIND("+ ",$D41)-1),'HVAC weighting'!$A$4:$E$9,5,FALSE)</f>
        <v>9.9151234418892609E-3</v>
      </c>
      <c r="L41" s="29">
        <f ca="1">VLOOKUP($C41,$D$29:$Z$29,L$27,FALSE)*$C$36*$A41/8760/1000*VLOOKUP(RIGHT($D41,LEN($D41)-FIND("+ ",$D41)-1),'HVAC weighting'!$A$4:$E$9,5,FALSE)</f>
        <v>1.2076906285534501E-2</v>
      </c>
      <c r="M41" s="29">
        <f ca="1">VLOOKUP($C41,$D$29:$Z$29,M$27,FALSE)*$C$36*$A41/8760/1000*VLOOKUP(RIGHT($D41,LEN($D41)-FIND("+ ",$D41)-1),'HVAC weighting'!$A$4:$E$9,5,FALSE)</f>
        <v>1.4138661460859299E-2</v>
      </c>
      <c r="N41" s="29">
        <f ca="1">VLOOKUP($C41,$D$29:$Z$29,N$27,FALSE)*$C$36*$A41/8760/1000*VLOOKUP(RIGHT($D41,LEN($D41)-FIND("+ ",$D41)-1),'HVAC weighting'!$A$4:$E$9,5,FALSE)</f>
        <v>1.5863951353009467E-2</v>
      </c>
      <c r="O41" s="29">
        <f ca="1">VLOOKUP($C41,$D$29:$Z$29,O$27,FALSE)*$C$36*$A41/8760/1000*VLOOKUP(RIGHT($D41,LEN($D41)-FIND("+ ",$D41)-1),'HVAC weighting'!$A$4:$E$9,5,FALSE)</f>
        <v>1.7099327785753547E-2</v>
      </c>
      <c r="P41" s="29">
        <f ca="1">VLOOKUP($C41,$D$29:$Z$29,P$27,FALSE)*$C$36*$A41/8760/1000*VLOOKUP(RIGHT($D41,LEN($D41)-FIND("+ ",$D41)-1),'HVAC weighting'!$A$4:$E$9,5,FALSE)</f>
        <v>1.7986960798276122E-2</v>
      </c>
      <c r="Q41" s="29">
        <f ca="1">VLOOKUP($C41,$D$29:$Z$29,Q$27,FALSE)*$C$36*$A41/8760/1000*VLOOKUP(RIGHT($D41,LEN($D41)-FIND("+ ",$D41)-1),'HVAC weighting'!$A$4:$E$9,5,FALSE)</f>
        <v>1.855521963884291E-2</v>
      </c>
      <c r="R41" s="29">
        <f ca="1">VLOOKUP($C41,$D$29:$Z$29,R$27,FALSE)*$C$36*$A41/8760/1000*VLOOKUP(RIGHT($D41,LEN($D41)-FIND("+ ",$D41)-1),'HVAC weighting'!$A$4:$E$9,5,FALSE)</f>
        <v>1.8853969730821121E-2</v>
      </c>
      <c r="S41" s="29">
        <f ca="1">VLOOKUP($C41,$D$29:$Z$29,S$27,FALSE)*$C$36*$A41/8760/1000*VLOOKUP(RIGHT($D41,LEN($D41)-FIND("+ ",$D41)-1),'HVAC weighting'!$A$4:$E$9,5,FALSE)</f>
        <v>1.8980152806895845E-2</v>
      </c>
      <c r="T41" s="29">
        <f ca="1">VLOOKUP($C41,$D$29:$Z$29,T$27,FALSE)*$C$36*$A41/8760/1000*VLOOKUP(RIGHT($D41,LEN($D41)-FIND("+ ",$D41)-1),'HVAC weighting'!$A$4:$E$9,5,FALSE)</f>
        <v>1.9012733111886095E-2</v>
      </c>
      <c r="U41" s="29">
        <f ca="1">VLOOKUP($C41,$D$29:$Z$29,U$27,FALSE)*$C$36*$A41/8760/1000*VLOOKUP(RIGHT($D41,LEN($D41)-FIND("+ ",$D41)-1),'HVAC weighting'!$A$4:$E$9,5,FALSE)</f>
        <v>1.9011554159205125E-2</v>
      </c>
      <c r="V41" s="29">
        <f ca="1">VLOOKUP($C41,$D$29:$Z$29,V$27,FALSE)*$C$36*$A41/8760/1000*VLOOKUP(RIGHT($D41,LEN($D41)-FIND("+ ",$D41)-1),'HVAC weighting'!$A$4:$E$9,5,FALSE)</f>
        <v>1.9016208312468124E-2</v>
      </c>
      <c r="W41" s="29">
        <f ca="1">VLOOKUP($C41,$D$29:$Z$29,W$27,FALSE)*$C$36*$A41/8760/1000*VLOOKUP(RIGHT($D41,LEN($D41)-FIND("+ ",$D41)-1),'HVAC weighting'!$A$4:$E$9,5,FALSE)</f>
        <v>1.9022405481620104E-2</v>
      </c>
      <c r="X41" s="29">
        <f ca="1">VLOOKUP($C41,$D$29:$Z$29,X$27,FALSE)*$C$36*$A41/8760/1000*VLOOKUP(RIGHT($D41,LEN($D41)-FIND("+ ",$D41)-1),'HVAC weighting'!$A$4:$E$9,5,FALSE)</f>
        <v>1.9024701205667974E-2</v>
      </c>
      <c r="Y41" s="29">
        <f t="shared" ca="1" si="12"/>
        <v>0.26259977150592917</v>
      </c>
      <c r="AA41" s="35"/>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c r="A42" s="57">
        <f t="shared" si="10"/>
        <v>2530.2967094699575</v>
      </c>
      <c r="B42" s="57">
        <f t="shared" si="11"/>
        <v>126.2675227241423</v>
      </c>
      <c r="C42" s="7" t="s">
        <v>51</v>
      </c>
      <c r="D42" s="7" t="s">
        <v>690</v>
      </c>
      <c r="E42" s="29">
        <f ca="1">VLOOKUP($C42,$D$29:$Z$29,E$27,FALSE)*$C$36*$A42/8760/1000*VLOOKUP(RIGHT($D42,LEN($D42)-FIND("+ ",$D42)-1),'HVAC weighting'!$A$4:$E$9,5,FALSE)</f>
        <v>8.3228876113805887E-4</v>
      </c>
      <c r="F42" s="29">
        <f ca="1">VLOOKUP($C42,$D$29:$Z$29,F$27,FALSE)*$C$36*$A42/8760/1000*VLOOKUP(RIGHT($D42,LEN($D42)-FIND("+ ",$D42)-1),'HVAC weighting'!$A$4:$E$9,5,FALSE)</f>
        <v>1.8663270642151227E-3</v>
      </c>
      <c r="G42" s="29">
        <f ca="1">VLOOKUP($C42,$D$29:$Z$29,G$27,FALSE)*$C$36*$A42/8760/1000*VLOOKUP(RIGHT($D42,LEN($D42)-FIND("+ ",$D42)-1),'HVAC weighting'!$A$4:$E$9,5,FALSE)</f>
        <v>3.2368551017758354E-3</v>
      </c>
      <c r="H42" s="29">
        <f ca="1">VLOOKUP($C42,$D$29:$Z$29,H$27,FALSE)*$C$36*$A42/8760/1000*VLOOKUP(RIGHT($D42,LEN($D42)-FIND("+ ",$D42)-1),'HVAC weighting'!$A$4:$E$9,5,FALSE)</f>
        <v>4.9259217144396608E-3</v>
      </c>
      <c r="I42" s="29">
        <f ca="1">VLOOKUP($C42,$D$29:$Z$29,I$27,FALSE)*$C$36*$A42/8760/1000*VLOOKUP(RIGHT($D42,LEN($D42)-FIND("+ ",$D42)-1),'HVAC weighting'!$A$4:$E$9,5,FALSE)</f>
        <v>6.5110321479119743E-3</v>
      </c>
      <c r="J42" s="29">
        <f ca="1">VLOOKUP($C42,$D$29:$Z$29,J$27,FALSE)*$C$36*$A42/8760/1000*VLOOKUP(RIGHT($D42,LEN($D42)-FIND("+ ",$D42)-1),'HVAC weighting'!$A$4:$E$9,5,FALSE)</f>
        <v>8.405191540538785E-3</v>
      </c>
      <c r="K42" s="29">
        <f ca="1">VLOOKUP($C42,$D$29:$Z$29,K$27,FALSE)*$C$36*$A42/8760/1000*VLOOKUP(RIGHT($D42,LEN($D42)-FIND("+ ",$D42)-1),'HVAC weighting'!$A$4:$E$9,5,FALSE)</f>
        <v>1.0630952261833013E-2</v>
      </c>
      <c r="L42" s="29">
        <f ca="1">VLOOKUP($C42,$D$29:$Z$29,L$27,FALSE)*$C$36*$A42/8760/1000*VLOOKUP(RIGHT($D42,LEN($D42)-FIND("+ ",$D42)-1),'HVAC weighting'!$A$4:$E$9,5,FALSE)</f>
        <v>1.2948806431368509E-2</v>
      </c>
      <c r="M42" s="29">
        <f ca="1">VLOOKUP($C42,$D$29:$Z$29,M$27,FALSE)*$C$36*$A42/8760/1000*VLOOKUP(RIGHT($D42,LEN($D42)-FIND("+ ",$D42)-1),'HVAC weighting'!$A$4:$E$9,5,FALSE)</f>
        <v>1.5159411369665546E-2</v>
      </c>
      <c r="N42" s="29">
        <f ca="1">VLOOKUP($C42,$D$29:$Z$29,N$27,FALSE)*$C$36*$A42/8760/1000*VLOOKUP(RIGHT($D42,LEN($D42)-FIND("+ ",$D42)-1),'HVAC weighting'!$A$4:$E$9,5,FALSE)</f>
        <v>1.7009259693669527E-2</v>
      </c>
      <c r="O42" s="29">
        <f ca="1">VLOOKUP($C42,$D$29:$Z$29,O$27,FALSE)*$C$36*$A42/8760/1000*VLOOKUP(RIGHT($D42,LEN($D42)-FIND("+ ",$D42)-1),'HVAC weighting'!$A$4:$E$9,5,FALSE)</f>
        <v>1.8333824935733059E-2</v>
      </c>
      <c r="P42" s="29">
        <f ca="1">VLOOKUP($C42,$D$29:$Z$29,P$27,FALSE)*$C$36*$A42/8760/1000*VLOOKUP(RIGHT($D42,LEN($D42)-FIND("+ ",$D42)-1),'HVAC weighting'!$A$4:$E$9,5,FALSE)</f>
        <v>1.9285541193978312E-2</v>
      </c>
      <c r="Q42" s="29">
        <f ca="1">VLOOKUP($C42,$D$29:$Z$29,Q$27,FALSE)*$C$36*$A42/8760/1000*VLOOKUP(RIGHT($D42,LEN($D42)-FIND("+ ",$D42)-1),'HVAC weighting'!$A$4:$E$9,5,FALSE)</f>
        <v>1.9894825853098898E-2</v>
      </c>
      <c r="R42" s="29">
        <f ca="1">VLOOKUP($C42,$D$29:$Z$29,R$27,FALSE)*$C$36*$A42/8760/1000*VLOOKUP(RIGHT($D42,LEN($D42)-FIND("+ ",$D42)-1),'HVAC weighting'!$A$4:$E$9,5,FALSE)</f>
        <v>2.0215144403306819E-2</v>
      </c>
      <c r="S42" s="29">
        <f ca="1">VLOOKUP($C42,$D$29:$Z$29,S$27,FALSE)*$C$36*$A42/8760/1000*VLOOKUP(RIGHT($D42,LEN($D42)-FIND("+ ",$D42)-1),'HVAC weighting'!$A$4:$E$9,5,FALSE)</f>
        <v>2.0350437349064242E-2</v>
      </c>
      <c r="T42" s="29">
        <f ca="1">VLOOKUP($C42,$D$29:$Z$29,T$27,FALSE)*$C$36*$A42/8760/1000*VLOOKUP(RIGHT($D42,LEN($D42)-FIND("+ ",$D42)-1),'HVAC weighting'!$A$4:$E$9,5,FALSE)</f>
        <v>2.0385369810476065E-2</v>
      </c>
      <c r="U42" s="29">
        <f ca="1">VLOOKUP($C42,$D$29:$Z$29,U$27,FALSE)*$C$36*$A42/8760/1000*VLOOKUP(RIGHT($D42,LEN($D42)-FIND("+ ",$D42)-1),'HVAC weighting'!$A$4:$E$9,5,FALSE)</f>
        <v>2.0384105742535432E-2</v>
      </c>
      <c r="V42" s="29">
        <f ca="1">VLOOKUP($C42,$D$29:$Z$29,V$27,FALSE)*$C$36*$A42/8760/1000*VLOOKUP(RIGHT($D42,LEN($D42)-FIND("+ ",$D42)-1),'HVAC weighting'!$A$4:$E$9,5,FALSE)</f>
        <v>2.0389095905436395E-2</v>
      </c>
      <c r="W42" s="29">
        <f ca="1">VLOOKUP($C42,$D$29:$Z$29,W$27,FALSE)*$C$36*$A42/8760/1000*VLOOKUP(RIGHT($D42,LEN($D42)-FIND("+ ",$D42)-1),'HVAC weighting'!$A$4:$E$9,5,FALSE)</f>
        <v>2.0395740483267363E-2</v>
      </c>
      <c r="X42" s="29">
        <f ca="1">VLOOKUP($C42,$D$29:$Z$29,X$27,FALSE)*$C$36*$A42/8760/1000*VLOOKUP(RIGHT($D42,LEN($D42)-FIND("+ ",$D42)-1),'HVAC weighting'!$A$4:$E$9,5,FALSE)</f>
        <v>2.0398201948613935E-2</v>
      </c>
      <c r="Y42" s="29">
        <f t="shared" ca="1" si="12"/>
        <v>0.28155833371206651</v>
      </c>
      <c r="AA42" s="35"/>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c r="A43" s="57">
        <f t="shared" si="10"/>
        <v>2761.29688524213</v>
      </c>
      <c r="B43" s="57">
        <f t="shared" si="11"/>
        <v>139.10904864871546</v>
      </c>
      <c r="C43" s="7" t="s">
        <v>51</v>
      </c>
      <c r="D43" s="7" t="s">
        <v>691</v>
      </c>
      <c r="E43" s="29">
        <f ca="1">VLOOKUP($C43,$D$29:$Z$29,E$27,FALSE)*$C$36*$A43/8760/1000*VLOOKUP(RIGHT($D43,LEN($D43)-FIND("+ ",$D43)-1),'HVAC weighting'!$A$4:$E$9,5,FALSE)</f>
        <v>2.3609390152299742E-3</v>
      </c>
      <c r="F43" s="29">
        <f ca="1">VLOOKUP($C43,$D$29:$Z$29,F$27,FALSE)*$C$36*$A43/8760/1000*VLOOKUP(RIGHT($D43,LEN($D43)-FIND("+ ",$D43)-1),'HVAC weighting'!$A$4:$E$9,5,FALSE)</f>
        <v>5.2941774379603734E-3</v>
      </c>
      <c r="G43" s="29">
        <f ca="1">VLOOKUP($C43,$D$29:$Z$29,G$27,FALSE)*$C$36*$A43/8760/1000*VLOOKUP(RIGHT($D43,LEN($D43)-FIND("+ ",$D43)-1),'HVAC weighting'!$A$4:$E$9,5,FALSE)</f>
        <v>9.1819304227768045E-3</v>
      </c>
      <c r="H43" s="29">
        <f ca="1">VLOOKUP($C43,$D$29:$Z$29,H$27,FALSE)*$C$36*$A43/8760/1000*VLOOKUP(RIGHT($D43,LEN($D43)-FIND("+ ",$D43)-1),'HVAC weighting'!$A$4:$E$9,5,FALSE)</f>
        <v>1.3973276228897659E-2</v>
      </c>
      <c r="I43" s="29">
        <f ca="1">VLOOKUP($C43,$D$29:$Z$29,I$27,FALSE)*$C$36*$A43/8760/1000*VLOOKUP(RIGHT($D43,LEN($D43)-FIND("+ ",$D43)-1),'HVAC weighting'!$A$4:$E$9,5,FALSE)</f>
        <v>1.846973135429867E-2</v>
      </c>
      <c r="J43" s="29">
        <f ca="1">VLOOKUP($C43,$D$29:$Z$29,J$27,FALSE)*$C$36*$A43/8760/1000*VLOOKUP(RIGHT($D43,LEN($D43)-FIND("+ ",$D43)-1),'HVAC weighting'!$A$4:$E$9,5,FALSE)</f>
        <v>2.3842860272923035E-2</v>
      </c>
      <c r="K43" s="29">
        <f ca="1">VLOOKUP($C43,$D$29:$Z$29,K$27,FALSE)*$C$36*$A43/8760/1000*VLOOKUP(RIGHT($D43,LEN($D43)-FIND("+ ",$D43)-1),'HVAC weighting'!$A$4:$E$9,5,FALSE)</f>
        <v>3.0156636898098773E-2</v>
      </c>
      <c r="L43" s="29">
        <f ca="1">VLOOKUP($C43,$D$29:$Z$29,L$27,FALSE)*$C$36*$A43/8760/1000*VLOOKUP(RIGHT($D43,LEN($D43)-FIND("+ ",$D43)-1),'HVAC weighting'!$A$4:$E$9,5,FALSE)</f>
        <v>3.6731653401970661E-2</v>
      </c>
      <c r="M43" s="29">
        <f ca="1">VLOOKUP($C43,$D$29:$Z$29,M$27,FALSE)*$C$36*$A43/8760/1000*VLOOKUP(RIGHT($D43,LEN($D43)-FIND("+ ",$D43)-1),'HVAC weighting'!$A$4:$E$9,5,FALSE)</f>
        <v>4.3002437881805522E-2</v>
      </c>
      <c r="N43" s="29">
        <f ca="1">VLOOKUP($C43,$D$29:$Z$29,N$27,FALSE)*$C$36*$A43/8760/1000*VLOOKUP(RIGHT($D43,LEN($D43)-FIND("+ ",$D43)-1),'HVAC weighting'!$A$4:$E$9,5,FALSE)</f>
        <v>4.8249870364766002E-2</v>
      </c>
      <c r="O43" s="29">
        <f ca="1">VLOOKUP($C43,$D$29:$Z$29,O$27,FALSE)*$C$36*$A43/8760/1000*VLOOKUP(RIGHT($D43,LEN($D43)-FIND("+ ",$D43)-1),'HVAC weighting'!$A$4:$E$9,5,FALSE)</f>
        <v>5.200724148909696E-2</v>
      </c>
      <c r="P43" s="29">
        <f ca="1">VLOOKUP($C43,$D$29:$Z$29,P$27,FALSE)*$C$36*$A43/8760/1000*VLOOKUP(RIGHT($D43,LEN($D43)-FIND("+ ",$D43)-1),'HVAC weighting'!$A$4:$E$9,5,FALSE)</f>
        <v>5.4706958402788615E-2</v>
      </c>
      <c r="Q43" s="29">
        <f ca="1">VLOOKUP($C43,$D$29:$Z$29,Q$27,FALSE)*$C$36*$A43/8760/1000*VLOOKUP(RIGHT($D43,LEN($D43)-FIND("+ ",$D43)-1),'HVAC weighting'!$A$4:$E$9,5,FALSE)</f>
        <v>5.6435305570581601E-2</v>
      </c>
      <c r="R43" s="29">
        <f ca="1">VLOOKUP($C43,$D$29:$Z$29,R$27,FALSE)*$C$36*$A43/8760/1000*VLOOKUP(RIGHT($D43,LEN($D43)-FIND("+ ",$D43)-1),'HVAC weighting'!$A$4:$E$9,5,FALSE)</f>
        <v>5.7343947616226548E-2</v>
      </c>
      <c r="S43" s="29">
        <f ca="1">VLOOKUP($C43,$D$29:$Z$29,S$27,FALSE)*$C$36*$A43/8760/1000*VLOOKUP(RIGHT($D43,LEN($D43)-FIND("+ ",$D43)-1),'HVAC weighting'!$A$4:$E$9,5,FALSE)</f>
        <v>5.772773075621191E-2</v>
      </c>
      <c r="T43" s="29">
        <f ca="1">VLOOKUP($C43,$D$29:$Z$29,T$27,FALSE)*$C$36*$A43/8760/1000*VLOOKUP(RIGHT($D43,LEN($D43)-FIND("+ ",$D43)-1),'HVAC weighting'!$A$4:$E$9,5,FALSE)</f>
        <v>5.7826823060344916E-2</v>
      </c>
      <c r="U43" s="29">
        <f ca="1">VLOOKUP($C43,$D$29:$Z$29,U$27,FALSE)*$C$36*$A43/8760/1000*VLOOKUP(RIGHT($D43,LEN($D43)-FIND("+ ",$D43)-1),'HVAC weighting'!$A$4:$E$9,5,FALSE)</f>
        <v>5.7823237300860614E-2</v>
      </c>
      <c r="V43" s="29">
        <f ca="1">VLOOKUP($C43,$D$29:$Z$29,V$27,FALSE)*$C$36*$A43/8760/1000*VLOOKUP(RIGHT($D43,LEN($D43)-FIND("+ ",$D43)-1),'HVAC weighting'!$A$4:$E$9,5,FALSE)</f>
        <v>5.7837392808943074E-2</v>
      </c>
      <c r="W43" s="29">
        <f ca="1">VLOOKUP($C43,$D$29:$Z$29,W$27,FALSE)*$C$36*$A43/8760/1000*VLOOKUP(RIGHT($D43,LEN($D43)-FIND("+ ",$D43)-1),'HVAC weighting'!$A$4:$E$9,5,FALSE)</f>
        <v>5.7856241367007726E-2</v>
      </c>
      <c r="X43" s="29">
        <f ca="1">VLOOKUP($C43,$D$29:$Z$29,X$27,FALSE)*$C$36*$A43/8760/1000*VLOOKUP(RIGHT($D43,LEN($D43)-FIND("+ ",$D43)-1),'HVAC weighting'!$A$4:$E$9,5,FALSE)</f>
        <v>5.7863223762833191E-2</v>
      </c>
      <c r="Y43" s="29">
        <f t="shared" ca="1" si="12"/>
        <v>0.79869161541362255</v>
      </c>
      <c r="AA43" s="35"/>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A44" s="35"/>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B45" s="67">
        <f ca="1">SUMPRODUCT(B38:B43,AA38:AA43)/SUM(AA38:AA43)</f>
        <v>93.483458470091946</v>
      </c>
      <c r="E45" s="29">
        <f t="shared" ref="E45:Y45" ca="1" si="13">SUM(E38:E43)</f>
        <v>4.9615024019360743E-3</v>
      </c>
      <c r="F45" s="29">
        <f t="shared" ca="1" si="13"/>
        <v>1.1125689357188898E-2</v>
      </c>
      <c r="G45" s="29">
        <f t="shared" ca="1" si="13"/>
        <v>1.9295784242262391E-2</v>
      </c>
      <c r="H45" s="29">
        <f t="shared" ca="1" si="13"/>
        <v>2.9364775254831749E-2</v>
      </c>
      <c r="I45" s="29">
        <f t="shared" ca="1" si="13"/>
        <v>3.8814054868139242E-2</v>
      </c>
      <c r="J45" s="29">
        <f t="shared" ca="1" si="13"/>
        <v>5.010566039614997E-2</v>
      </c>
      <c r="K45" s="29">
        <f t="shared" ca="1" si="13"/>
        <v>6.3374032721322415E-2</v>
      </c>
      <c r="L45" s="29">
        <f t="shared" ca="1" si="13"/>
        <v>7.7191399441212921E-2</v>
      </c>
      <c r="M45" s="29">
        <f t="shared" ca="1" si="13"/>
        <v>9.0369423972140289E-2</v>
      </c>
      <c r="N45" s="29">
        <f t="shared" ca="1" si="13"/>
        <v>0.10139687902297298</v>
      </c>
      <c r="O45" s="29">
        <f t="shared" ca="1" si="13"/>
        <v>0.10929297703231416</v>
      </c>
      <c r="P45" s="29">
        <f t="shared" ca="1" si="13"/>
        <v>0.11496641961826076</v>
      </c>
      <c r="Q45" s="29">
        <f t="shared" ca="1" si="13"/>
        <v>0.11859853318369694</v>
      </c>
      <c r="R45" s="29">
        <f t="shared" ca="1" si="13"/>
        <v>0.12050804023275065</v>
      </c>
      <c r="S45" s="29">
        <f t="shared" ca="1" si="13"/>
        <v>0.12131455872330743</v>
      </c>
      <c r="T45" s="29">
        <f t="shared" ca="1" si="13"/>
        <v>0.12152280074133409</v>
      </c>
      <c r="U45" s="29">
        <f t="shared" ca="1" si="13"/>
        <v>0.12151526528439115</v>
      </c>
      <c r="V45" s="29">
        <f t="shared" ca="1" si="13"/>
        <v>0.12154501301904194</v>
      </c>
      <c r="W45" s="29">
        <f t="shared" ca="1" si="13"/>
        <v>0.12158462317648672</v>
      </c>
      <c r="X45" s="29">
        <f t="shared" ca="1" si="13"/>
        <v>0.1215992966489635</v>
      </c>
      <c r="Y45" s="29">
        <f t="shared" ca="1" si="13"/>
        <v>1.6784467293387042</v>
      </c>
      <c r="AA45" s="35">
        <f t="shared" ref="AA45" ca="1" si="14">SUM(E45:Y45)</f>
        <v>3.3568934586774084</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E46" s="29">
        <f ca="1">E45</f>
        <v>4.9615024019360743E-3</v>
      </c>
      <c r="F46" s="29">
        <f ca="1">F45+E46</f>
        <v>1.6087191759124972E-2</v>
      </c>
      <c r="G46" s="29">
        <f t="shared" ref="G46:X46" ca="1" si="15">G45+F46</f>
        <v>3.5382976001387359E-2</v>
      </c>
      <c r="H46" s="29">
        <f t="shared" ca="1" si="15"/>
        <v>6.4747751256219108E-2</v>
      </c>
      <c r="I46" s="29">
        <f t="shared" ca="1" si="15"/>
        <v>0.10356180612435835</v>
      </c>
      <c r="J46" s="29">
        <f t="shared" ca="1" si="15"/>
        <v>0.15366746652050833</v>
      </c>
      <c r="K46" s="29">
        <f t="shared" ca="1" si="15"/>
        <v>0.21704149924183075</v>
      </c>
      <c r="L46" s="29">
        <f t="shared" ca="1" si="15"/>
        <v>0.2942328986830437</v>
      </c>
      <c r="M46" s="29">
        <f t="shared" ca="1" si="15"/>
        <v>0.38460232265518401</v>
      </c>
      <c r="N46" s="29">
        <f t="shared" ca="1" si="15"/>
        <v>0.48599920167815702</v>
      </c>
      <c r="O46" s="29">
        <f t="shared" ca="1" si="15"/>
        <v>0.59529217871047124</v>
      </c>
      <c r="P46" s="29">
        <f t="shared" ca="1" si="15"/>
        <v>0.71025859832873195</v>
      </c>
      <c r="Q46" s="29">
        <f t="shared" ca="1" si="15"/>
        <v>0.8288571315124289</v>
      </c>
      <c r="R46" s="29">
        <f t="shared" ca="1" si="15"/>
        <v>0.94936517174517954</v>
      </c>
      <c r="S46" s="29">
        <f t="shared" ca="1" si="15"/>
        <v>1.070679730468487</v>
      </c>
      <c r="T46" s="29">
        <f t="shared" ca="1" si="15"/>
        <v>1.192202531209821</v>
      </c>
      <c r="U46" s="29">
        <f t="shared" ca="1" si="15"/>
        <v>1.3137177964942122</v>
      </c>
      <c r="V46" s="29">
        <f t="shared" ca="1" si="15"/>
        <v>1.435262809513254</v>
      </c>
      <c r="W46" s="29">
        <f t="shared" ca="1" si="15"/>
        <v>1.5568474326897408</v>
      </c>
      <c r="X46" s="29">
        <f t="shared" ca="1" si="15"/>
        <v>1.6784467293387042</v>
      </c>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ht="15">
      <c r="A48" s="55" t="s">
        <v>66</v>
      </c>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2:80" ht="15">
      <c r="E49" s="58">
        <f t="shared" ref="E49:X49" si="16">E11</f>
        <v>2016</v>
      </c>
      <c r="F49" s="59">
        <f t="shared" si="16"/>
        <v>2017</v>
      </c>
      <c r="G49" s="59">
        <f t="shared" si="16"/>
        <v>2018</v>
      </c>
      <c r="H49" s="59">
        <f t="shared" si="16"/>
        <v>2019</v>
      </c>
      <c r="I49" s="59">
        <f t="shared" si="16"/>
        <v>2020</v>
      </c>
      <c r="J49" s="59">
        <f t="shared" si="16"/>
        <v>2021</v>
      </c>
      <c r="K49" s="59">
        <f t="shared" si="16"/>
        <v>2022</v>
      </c>
      <c r="L49" s="59">
        <f t="shared" si="16"/>
        <v>2023</v>
      </c>
      <c r="M49" s="59">
        <f t="shared" si="16"/>
        <v>2024</v>
      </c>
      <c r="N49" s="59">
        <f t="shared" si="16"/>
        <v>2025</v>
      </c>
      <c r="O49" s="59">
        <f t="shared" si="16"/>
        <v>2026</v>
      </c>
      <c r="P49" s="59">
        <f t="shared" si="16"/>
        <v>2027</v>
      </c>
      <c r="Q49" s="59">
        <f t="shared" si="16"/>
        <v>2028</v>
      </c>
      <c r="R49" s="59">
        <f t="shared" si="16"/>
        <v>2029</v>
      </c>
      <c r="S49" s="59">
        <f t="shared" si="16"/>
        <v>2030</v>
      </c>
      <c r="T49" s="59">
        <f t="shared" si="16"/>
        <v>2031</v>
      </c>
      <c r="U49" s="59">
        <f t="shared" si="16"/>
        <v>2032</v>
      </c>
      <c r="V49" s="59">
        <f t="shared" si="16"/>
        <v>2033</v>
      </c>
      <c r="W49" s="59">
        <f t="shared" si="16"/>
        <v>2034</v>
      </c>
      <c r="X49" s="59">
        <f t="shared" si="16"/>
        <v>2035</v>
      </c>
      <c r="Y49" s="60" t="s">
        <v>59</v>
      </c>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2:80" ht="15">
      <c r="C50" s="49" t="s">
        <v>63</v>
      </c>
      <c r="D50" s="49" t="s">
        <v>63</v>
      </c>
      <c r="E50" s="61" t="str">
        <f>CONCATENATE("aMW_",E$11)</f>
        <v>aMW_2016</v>
      </c>
      <c r="F50" s="62" t="str">
        <f t="shared" ref="F50:X50" si="17">CONCATENATE("aMW_",F$11)</f>
        <v>aMW_2017</v>
      </c>
      <c r="G50" s="62" t="str">
        <f t="shared" si="17"/>
        <v>aMW_2018</v>
      </c>
      <c r="H50" s="62" t="str">
        <f t="shared" si="17"/>
        <v>aMW_2019</v>
      </c>
      <c r="I50" s="62" t="str">
        <f t="shared" si="17"/>
        <v>aMW_2020</v>
      </c>
      <c r="J50" s="62" t="str">
        <f t="shared" si="17"/>
        <v>aMW_2021</v>
      </c>
      <c r="K50" s="62" t="str">
        <f t="shared" si="17"/>
        <v>aMW_2022</v>
      </c>
      <c r="L50" s="62" t="str">
        <f t="shared" si="17"/>
        <v>aMW_2023</v>
      </c>
      <c r="M50" s="62" t="str">
        <f t="shared" si="17"/>
        <v>aMW_2024</v>
      </c>
      <c r="N50" s="62" t="str">
        <f t="shared" si="17"/>
        <v>aMW_2025</v>
      </c>
      <c r="O50" s="62" t="str">
        <f t="shared" si="17"/>
        <v>aMW_2026</v>
      </c>
      <c r="P50" s="62" t="str">
        <f t="shared" si="17"/>
        <v>aMW_2027</v>
      </c>
      <c r="Q50" s="62" t="str">
        <f t="shared" si="17"/>
        <v>aMW_2028</v>
      </c>
      <c r="R50" s="62" t="str">
        <f t="shared" si="17"/>
        <v>aMW_2029</v>
      </c>
      <c r="S50" s="62" t="str">
        <f t="shared" si="17"/>
        <v>aMW_2030</v>
      </c>
      <c r="T50" s="62" t="str">
        <f t="shared" si="17"/>
        <v>aMW_2031</v>
      </c>
      <c r="U50" s="62" t="str">
        <f t="shared" si="17"/>
        <v>aMW_2032</v>
      </c>
      <c r="V50" s="62" t="str">
        <f t="shared" si="17"/>
        <v>aMW_2033</v>
      </c>
      <c r="W50" s="62" t="str">
        <f t="shared" si="17"/>
        <v>aMW_2034</v>
      </c>
      <c r="X50" s="62" t="str">
        <f t="shared" si="17"/>
        <v>aMW_2035</v>
      </c>
      <c r="Y50" s="63" t="s">
        <v>59</v>
      </c>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2:80">
      <c r="B51" s="7" t="s">
        <v>67</v>
      </c>
      <c r="C51" s="50" t="s">
        <v>68</v>
      </c>
      <c r="D51" s="50" t="s">
        <v>69</v>
      </c>
      <c r="E51" s="29">
        <f>DSUM($B$37:$X$43,E$37,$C$50:$D51)</f>
        <v>0</v>
      </c>
      <c r="F51" s="29">
        <f>DSUM($B$37:$X$43,F$37,$C$50:$D51)</f>
        <v>0</v>
      </c>
      <c r="G51" s="29">
        <f>DSUM($B$37:$X$43,G$37,$C$50:$D51)</f>
        <v>0</v>
      </c>
      <c r="H51" s="29">
        <f>DSUM($B$37:$X$43,H$37,$C$50:$D51)</f>
        <v>0</v>
      </c>
      <c r="I51" s="29">
        <f>DSUM($B$37:$X$43,I$37,$C$50:$D51)</f>
        <v>0</v>
      </c>
      <c r="J51" s="29">
        <f>DSUM($B$37:$X$43,J$37,$C$50:$D51)</f>
        <v>0</v>
      </c>
      <c r="K51" s="29">
        <f>DSUM($B$37:$X$43,K$37,$C$50:$D51)</f>
        <v>0</v>
      </c>
      <c r="L51" s="29">
        <f>DSUM($B$37:$X$43,L$37,$C$50:$D51)</f>
        <v>0</v>
      </c>
      <c r="M51" s="29">
        <f>DSUM($B$37:$X$43,M$37,$C$50:$D51)</f>
        <v>0</v>
      </c>
      <c r="N51" s="29">
        <f>DSUM($B$37:$X$43,N$37,$C$50:$D51)</f>
        <v>0</v>
      </c>
      <c r="O51" s="29">
        <f>DSUM($B$37:$X$43,O$37,$C$50:$D51)</f>
        <v>0</v>
      </c>
      <c r="P51" s="29">
        <f>DSUM($B$37:$X$43,P$37,$C$50:$D51)</f>
        <v>0</v>
      </c>
      <c r="Q51" s="29">
        <f>DSUM($B$37:$X$43,Q$37,$C$50:$D51)</f>
        <v>0</v>
      </c>
      <c r="R51" s="29">
        <f>DSUM($B$37:$X$43,R$37,$C$50:$D51)</f>
        <v>0</v>
      </c>
      <c r="S51" s="29">
        <f>DSUM($B$37:$X$43,S$37,$C$50:$D51)</f>
        <v>0</v>
      </c>
      <c r="T51" s="29">
        <f>DSUM($B$37:$X$43,T$37,$C$50:$D51)</f>
        <v>0</v>
      </c>
      <c r="U51" s="29">
        <f>DSUM($B$37:$X$43,U$37,$C$50:$D51)</f>
        <v>0</v>
      </c>
      <c r="V51" s="29">
        <f>DSUM($B$37:$X$43,V$37,$C$50:$D51)</f>
        <v>0</v>
      </c>
      <c r="W51" s="29">
        <f>DSUM($B$37:$X$43,W$37,$C$50:$D51)</f>
        <v>0</v>
      </c>
      <c r="X51" s="29">
        <f>DSUM($B$37:$Y$43,X$37,$C$50:$D51)</f>
        <v>0</v>
      </c>
      <c r="Y51" s="29">
        <f>DSUM($B$37:$Y$43,Y$37,$C$50:$D51)</f>
        <v>0</v>
      </c>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2:80">
      <c r="B52" s="7" t="s">
        <v>459</v>
      </c>
      <c r="C52" s="50" t="s">
        <v>71</v>
      </c>
      <c r="D52" s="50" t="s">
        <v>72</v>
      </c>
      <c r="E52" s="29">
        <f>DSUM($B$37:$X$43,E$37,$C$50:$D52)</f>
        <v>0</v>
      </c>
      <c r="F52" s="29">
        <f>DSUM($B$37:$X$43,F$37,$C$50:$D52)</f>
        <v>0</v>
      </c>
      <c r="G52" s="29">
        <f>DSUM($B$37:$X$43,G$37,$C$50:$D52)</f>
        <v>0</v>
      </c>
      <c r="H52" s="29">
        <f>DSUM($B$37:$X$43,H$37,$C$50:$D52)</f>
        <v>0</v>
      </c>
      <c r="I52" s="29">
        <f>DSUM($B$37:$X$43,I$37,$C$50:$D52)</f>
        <v>0</v>
      </c>
      <c r="J52" s="29">
        <f>DSUM($B$37:$X$43,J$37,$C$50:$D52)</f>
        <v>0</v>
      </c>
      <c r="K52" s="29">
        <f>DSUM($B$37:$X$43,K$37,$C$50:$D52)</f>
        <v>0</v>
      </c>
      <c r="L52" s="29">
        <f>DSUM($B$37:$X$43,L$37,$C$50:$D52)</f>
        <v>0</v>
      </c>
      <c r="M52" s="29">
        <f>DSUM($B$37:$X$43,M$37,$C$50:$D52)</f>
        <v>0</v>
      </c>
      <c r="N52" s="29">
        <f>DSUM($B$37:$X$43,N$37,$C$50:$D52)</f>
        <v>0</v>
      </c>
      <c r="O52" s="29">
        <f>DSUM($B$37:$X$43,O$37,$C$50:$D52)</f>
        <v>0</v>
      </c>
      <c r="P52" s="29">
        <f>DSUM($B$37:$X$43,P$37,$C$50:$D52)</f>
        <v>0</v>
      </c>
      <c r="Q52" s="29">
        <f>DSUM($B$37:$X$43,Q$37,$C$50:$D52)</f>
        <v>0</v>
      </c>
      <c r="R52" s="29">
        <f>DSUM($B$37:$X$43,R$37,$C$50:$D52)</f>
        <v>0</v>
      </c>
      <c r="S52" s="29">
        <f>DSUM($B$37:$X$43,S$37,$C$50:$D52)</f>
        <v>0</v>
      </c>
      <c r="T52" s="29">
        <f>DSUM($B$37:$X$43,T$37,$C$50:$D52)</f>
        <v>0</v>
      </c>
      <c r="U52" s="29">
        <f>DSUM($B$37:$X$43,U$37,$C$50:$D52)</f>
        <v>0</v>
      </c>
      <c r="V52" s="29">
        <f>DSUM($B$37:$X$43,V$37,$C$50:$D52)</f>
        <v>0</v>
      </c>
      <c r="W52" s="29">
        <f>DSUM($B$37:$X$43,W$37,$C$50:$D52)</f>
        <v>0</v>
      </c>
      <c r="X52" s="29">
        <f>DSUM($B$37:$Y$43,X$37,$C$50:$D52)</f>
        <v>0</v>
      </c>
      <c r="Y52" s="29">
        <f>DSUM($B$37:$Y$43,Y$37,$C$50:$D52)</f>
        <v>0</v>
      </c>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2:80">
      <c r="B53" s="7" t="s">
        <v>73</v>
      </c>
      <c r="C53" s="50" t="s">
        <v>74</v>
      </c>
      <c r="D53" s="50" t="s">
        <v>75</v>
      </c>
      <c r="E53" s="29">
        <f>DSUM($B$37:$X$43,E$37,$C$50:$D53)</f>
        <v>0</v>
      </c>
      <c r="F53" s="29">
        <f>DSUM($B$37:$X$43,F$37,$C$50:$D53)</f>
        <v>0</v>
      </c>
      <c r="G53" s="29">
        <f>DSUM($B$37:$X$43,G$37,$C$50:$D53)</f>
        <v>0</v>
      </c>
      <c r="H53" s="29">
        <f>DSUM($B$37:$X$43,H$37,$C$50:$D53)</f>
        <v>0</v>
      </c>
      <c r="I53" s="29">
        <f>DSUM($B$37:$X$43,I$37,$C$50:$D53)</f>
        <v>0</v>
      </c>
      <c r="J53" s="29">
        <f>DSUM($B$37:$X$43,J$37,$C$50:$D53)</f>
        <v>0</v>
      </c>
      <c r="K53" s="29">
        <f>DSUM($B$37:$X$43,K$37,$C$50:$D53)</f>
        <v>0</v>
      </c>
      <c r="L53" s="29">
        <f>DSUM($B$37:$X$43,L$37,$C$50:$D53)</f>
        <v>0</v>
      </c>
      <c r="M53" s="29">
        <f>DSUM($B$37:$X$43,M$37,$C$50:$D53)</f>
        <v>0</v>
      </c>
      <c r="N53" s="29">
        <f>DSUM($B$37:$X$43,N$37,$C$50:$D53)</f>
        <v>0</v>
      </c>
      <c r="O53" s="29">
        <f>DSUM($B$37:$X$43,O$37,$C$50:$D53)</f>
        <v>0</v>
      </c>
      <c r="P53" s="29">
        <f>DSUM($B$37:$X$43,P$37,$C$50:$D53)</f>
        <v>0</v>
      </c>
      <c r="Q53" s="29">
        <f>DSUM($B$37:$X$43,Q$37,$C$50:$D53)</f>
        <v>0</v>
      </c>
      <c r="R53" s="29">
        <f>DSUM($B$37:$X$43,R$37,$C$50:$D53)</f>
        <v>0</v>
      </c>
      <c r="S53" s="29">
        <f>DSUM($B$37:$X$43,S$37,$C$50:$D53)</f>
        <v>0</v>
      </c>
      <c r="T53" s="29">
        <f>DSUM($B$37:$X$43,T$37,$C$50:$D53)</f>
        <v>0</v>
      </c>
      <c r="U53" s="29">
        <f>DSUM($B$37:$X$43,U$37,$C$50:$D53)</f>
        <v>0</v>
      </c>
      <c r="V53" s="29">
        <f>DSUM($B$37:$X$43,V$37,$C$50:$D53)</f>
        <v>0</v>
      </c>
      <c r="W53" s="29">
        <f>DSUM($B$37:$X$43,W$37,$C$50:$D53)</f>
        <v>0</v>
      </c>
      <c r="X53" s="29">
        <f>DSUM($B$37:$Y$43,X$37,$C$50:$D53)</f>
        <v>0</v>
      </c>
      <c r="Y53" s="29">
        <f>DSUM($B$37:$Y$43,Y$37,$C$50:$D53)</f>
        <v>0</v>
      </c>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2:80">
      <c r="B54" s="7" t="s">
        <v>76</v>
      </c>
      <c r="C54" s="50" t="s">
        <v>77</v>
      </c>
      <c r="D54" s="50" t="s">
        <v>78</v>
      </c>
      <c r="E54" s="29">
        <f>DSUM($B$37:$X$43,E$37,$C$50:$D54)</f>
        <v>0</v>
      </c>
      <c r="F54" s="29">
        <f>DSUM($B$37:$X$43,F$37,$C$50:$D54)</f>
        <v>0</v>
      </c>
      <c r="G54" s="29">
        <f>DSUM($B$37:$X$43,G$37,$C$50:$D54)</f>
        <v>0</v>
      </c>
      <c r="H54" s="29">
        <f>DSUM($B$37:$X$43,H$37,$C$50:$D54)</f>
        <v>0</v>
      </c>
      <c r="I54" s="29">
        <f>DSUM($B$37:$X$43,I$37,$C$50:$D54)</f>
        <v>0</v>
      </c>
      <c r="J54" s="29">
        <f>DSUM($B$37:$X$43,J$37,$C$50:$D54)</f>
        <v>0</v>
      </c>
      <c r="K54" s="29">
        <f>DSUM($B$37:$X$43,K$37,$C$50:$D54)</f>
        <v>0</v>
      </c>
      <c r="L54" s="29">
        <f>DSUM($B$37:$X$43,L$37,$C$50:$D54)</f>
        <v>0</v>
      </c>
      <c r="M54" s="29">
        <f>DSUM($B$37:$X$43,M$37,$C$50:$D54)</f>
        <v>0</v>
      </c>
      <c r="N54" s="29">
        <f>DSUM($B$37:$X$43,N$37,$C$50:$D54)</f>
        <v>0</v>
      </c>
      <c r="O54" s="29">
        <f>DSUM($B$37:$X$43,O$37,$C$50:$D54)</f>
        <v>0</v>
      </c>
      <c r="P54" s="29">
        <f>DSUM($B$37:$X$43,P$37,$C$50:$D54)</f>
        <v>0</v>
      </c>
      <c r="Q54" s="29">
        <f>DSUM($B$37:$X$43,Q$37,$C$50:$D54)</f>
        <v>0</v>
      </c>
      <c r="R54" s="29">
        <f>DSUM($B$37:$X$43,R$37,$C$50:$D54)</f>
        <v>0</v>
      </c>
      <c r="S54" s="29">
        <f>DSUM($B$37:$X$43,S$37,$C$50:$D54)</f>
        <v>0</v>
      </c>
      <c r="T54" s="29">
        <f>DSUM($B$37:$X$43,T$37,$C$50:$D54)</f>
        <v>0</v>
      </c>
      <c r="U54" s="29">
        <f>DSUM($B$37:$X$43,U$37,$C$50:$D54)</f>
        <v>0</v>
      </c>
      <c r="V54" s="29">
        <f>DSUM($B$37:$X$43,V$37,$C$50:$D54)</f>
        <v>0</v>
      </c>
      <c r="W54" s="29">
        <f>DSUM($B$37:$X$43,W$37,$C$50:$D54)</f>
        <v>0</v>
      </c>
      <c r="X54" s="29">
        <f>DSUM($B$37:$Y$43,X$37,$C$50:$D54)</f>
        <v>0</v>
      </c>
      <c r="Y54" s="29">
        <f>DSUM($B$37:$Y$43,Y$37,$C$50:$D54)</f>
        <v>0</v>
      </c>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2:80">
      <c r="B55" s="7" t="s">
        <v>79</v>
      </c>
      <c r="C55" s="50" t="s">
        <v>80</v>
      </c>
      <c r="D55" s="50" t="s">
        <v>81</v>
      </c>
      <c r="E55" s="29">
        <f>DSUM($B$37:$X$43,E$37,$C$50:$D55)</f>
        <v>0</v>
      </c>
      <c r="F55" s="29">
        <f>DSUM($B$37:$X$43,F$37,$C$50:$D55)</f>
        <v>0</v>
      </c>
      <c r="G55" s="29">
        <f>DSUM($B$37:$X$43,G$37,$C$50:$D55)</f>
        <v>0</v>
      </c>
      <c r="H55" s="29">
        <f>DSUM($B$37:$X$43,H$37,$C$50:$D55)</f>
        <v>0</v>
      </c>
      <c r="I55" s="29">
        <f>DSUM($B$37:$X$43,I$37,$C$50:$D55)</f>
        <v>0</v>
      </c>
      <c r="J55" s="29">
        <f>DSUM($B$37:$X$43,J$37,$C$50:$D55)</f>
        <v>0</v>
      </c>
      <c r="K55" s="29">
        <f>DSUM($B$37:$X$43,K$37,$C$50:$D55)</f>
        <v>0</v>
      </c>
      <c r="L55" s="29">
        <f>DSUM($B$37:$X$43,L$37,$C$50:$D55)</f>
        <v>0</v>
      </c>
      <c r="M55" s="29">
        <f>DSUM($B$37:$X$43,M$37,$C$50:$D55)</f>
        <v>0</v>
      </c>
      <c r="N55" s="29">
        <f>DSUM($B$37:$X$43,N$37,$C$50:$D55)</f>
        <v>0</v>
      </c>
      <c r="O55" s="29">
        <f>DSUM($B$37:$X$43,O$37,$C$50:$D55)</f>
        <v>0</v>
      </c>
      <c r="P55" s="29">
        <f>DSUM($B$37:$X$43,P$37,$C$50:$D55)</f>
        <v>0</v>
      </c>
      <c r="Q55" s="29">
        <f>DSUM($B$37:$X$43,Q$37,$C$50:$D55)</f>
        <v>0</v>
      </c>
      <c r="R55" s="29">
        <f>DSUM($B$37:$X$43,R$37,$C$50:$D55)</f>
        <v>0</v>
      </c>
      <c r="S55" s="29">
        <f>DSUM($B$37:$X$43,S$37,$C$50:$D55)</f>
        <v>0</v>
      </c>
      <c r="T55" s="29">
        <f>DSUM($B$37:$X$43,T$37,$C$50:$D55)</f>
        <v>0</v>
      </c>
      <c r="U55" s="29">
        <f>DSUM($B$37:$X$43,U$37,$C$50:$D55)</f>
        <v>0</v>
      </c>
      <c r="V55" s="29">
        <f>DSUM($B$37:$X$43,V$37,$C$50:$D55)</f>
        <v>0</v>
      </c>
      <c r="W55" s="29">
        <f>DSUM($B$37:$X$43,W$37,$C$50:$D55)</f>
        <v>0</v>
      </c>
      <c r="X55" s="29">
        <f>DSUM($B$37:$Y$43,X$37,$C$50:$D55)</f>
        <v>0</v>
      </c>
      <c r="Y55" s="29">
        <f>DSUM($B$37:$Y$43,Y$37,$C$50:$D55)</f>
        <v>0</v>
      </c>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2:80">
      <c r="B56" s="7" t="s">
        <v>82</v>
      </c>
      <c r="C56" s="50" t="s">
        <v>83</v>
      </c>
      <c r="D56" s="50" t="s">
        <v>84</v>
      </c>
      <c r="E56" s="29">
        <f>DSUM($B$37:$X$43,E$37,$C$50:$D56)</f>
        <v>0</v>
      </c>
      <c r="F56" s="29">
        <f>DSUM($B$37:$X$43,F$37,$C$50:$D56)</f>
        <v>0</v>
      </c>
      <c r="G56" s="29">
        <f>DSUM($B$37:$X$43,G$37,$C$50:$D56)</f>
        <v>0</v>
      </c>
      <c r="H56" s="29">
        <f>DSUM($B$37:$X$43,H$37,$C$50:$D56)</f>
        <v>0</v>
      </c>
      <c r="I56" s="29">
        <f>DSUM($B$37:$X$43,I$37,$C$50:$D56)</f>
        <v>0</v>
      </c>
      <c r="J56" s="29">
        <f>DSUM($B$37:$X$43,J$37,$C$50:$D56)</f>
        <v>0</v>
      </c>
      <c r="K56" s="29">
        <f>DSUM($B$37:$X$43,K$37,$C$50:$D56)</f>
        <v>0</v>
      </c>
      <c r="L56" s="29">
        <f>DSUM($B$37:$X$43,L$37,$C$50:$D56)</f>
        <v>0</v>
      </c>
      <c r="M56" s="29">
        <f>DSUM($B$37:$X$43,M$37,$C$50:$D56)</f>
        <v>0</v>
      </c>
      <c r="N56" s="29">
        <f>DSUM($B$37:$X$43,N$37,$C$50:$D56)</f>
        <v>0</v>
      </c>
      <c r="O56" s="29">
        <f>DSUM($B$37:$X$43,O$37,$C$50:$D56)</f>
        <v>0</v>
      </c>
      <c r="P56" s="29">
        <f>DSUM($B$37:$X$43,P$37,$C$50:$D56)</f>
        <v>0</v>
      </c>
      <c r="Q56" s="29">
        <f>DSUM($B$37:$X$43,Q$37,$C$50:$D56)</f>
        <v>0</v>
      </c>
      <c r="R56" s="29">
        <f>DSUM($B$37:$X$43,R$37,$C$50:$D56)</f>
        <v>0</v>
      </c>
      <c r="S56" s="29">
        <f>DSUM($B$37:$X$43,S$37,$C$50:$D56)</f>
        <v>0</v>
      </c>
      <c r="T56" s="29">
        <f>DSUM($B$37:$X$43,T$37,$C$50:$D56)</f>
        <v>0</v>
      </c>
      <c r="U56" s="29">
        <f>DSUM($B$37:$X$43,U$37,$C$50:$D56)</f>
        <v>0</v>
      </c>
      <c r="V56" s="29">
        <f>DSUM($B$37:$X$43,V$37,$C$50:$D56)</f>
        <v>0</v>
      </c>
      <c r="W56" s="29">
        <f>DSUM($B$37:$X$43,W$37,$C$50:$D56)</f>
        <v>0</v>
      </c>
      <c r="X56" s="29">
        <f>DSUM($B$37:$Y$43,X$37,$C$50:$D56)</f>
        <v>0</v>
      </c>
      <c r="Y56" s="29">
        <f>DSUM($B$37:$Y$43,Y$37,$C$50:$D56)</f>
        <v>0</v>
      </c>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2:80">
      <c r="B57" s="7" t="s">
        <v>85</v>
      </c>
      <c r="C57" s="50" t="s">
        <v>86</v>
      </c>
      <c r="D57" s="50" t="s">
        <v>87</v>
      </c>
      <c r="E57" s="29">
        <f>DSUM($B$37:$X$43,E$37,$C$50:$D57)</f>
        <v>0</v>
      </c>
      <c r="F57" s="29">
        <f>DSUM($B$37:$X$43,F$37,$C$50:$D57)</f>
        <v>0</v>
      </c>
      <c r="G57" s="29">
        <f>DSUM($B$37:$X$43,G$37,$C$50:$D57)</f>
        <v>0</v>
      </c>
      <c r="H57" s="29">
        <f>DSUM($B$37:$X$43,H$37,$C$50:$D57)</f>
        <v>0</v>
      </c>
      <c r="I57" s="29">
        <f>DSUM($B$37:$X$43,I$37,$C$50:$D57)</f>
        <v>0</v>
      </c>
      <c r="J57" s="29">
        <f>DSUM($B$37:$X$43,J$37,$C$50:$D57)</f>
        <v>0</v>
      </c>
      <c r="K57" s="29">
        <f>DSUM($B$37:$X$43,K$37,$C$50:$D57)</f>
        <v>0</v>
      </c>
      <c r="L57" s="29">
        <f>DSUM($B$37:$X$43,L$37,$C$50:$D57)</f>
        <v>0</v>
      </c>
      <c r="M57" s="29">
        <f>DSUM($B$37:$X$43,M$37,$C$50:$D57)</f>
        <v>0</v>
      </c>
      <c r="N57" s="29">
        <f>DSUM($B$37:$X$43,N$37,$C$50:$D57)</f>
        <v>0</v>
      </c>
      <c r="O57" s="29">
        <f>DSUM($B$37:$X$43,O$37,$C$50:$D57)</f>
        <v>0</v>
      </c>
      <c r="P57" s="29">
        <f>DSUM($B$37:$X$43,P$37,$C$50:$D57)</f>
        <v>0</v>
      </c>
      <c r="Q57" s="29">
        <f>DSUM($B$37:$X$43,Q$37,$C$50:$D57)</f>
        <v>0</v>
      </c>
      <c r="R57" s="29">
        <f>DSUM($B$37:$X$43,R$37,$C$50:$D57)</f>
        <v>0</v>
      </c>
      <c r="S57" s="29">
        <f>DSUM($B$37:$X$43,S$37,$C$50:$D57)</f>
        <v>0</v>
      </c>
      <c r="T57" s="29">
        <f>DSUM($B$37:$X$43,T$37,$C$50:$D57)</f>
        <v>0</v>
      </c>
      <c r="U57" s="29">
        <f>DSUM($B$37:$X$43,U$37,$C$50:$D57)</f>
        <v>0</v>
      </c>
      <c r="V57" s="29">
        <f>DSUM($B$37:$X$43,V$37,$C$50:$D57)</f>
        <v>0</v>
      </c>
      <c r="W57" s="29">
        <f>DSUM($B$37:$X$43,W$37,$C$50:$D57)</f>
        <v>0</v>
      </c>
      <c r="X57" s="29">
        <f>DSUM($B$37:$Y$43,X$37,$C$50:$D57)</f>
        <v>0</v>
      </c>
      <c r="Y57" s="29">
        <f>DSUM($B$37:$Y$43,Y$37,$C$50:$D57)</f>
        <v>0</v>
      </c>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2:80">
      <c r="B58" s="7" t="s">
        <v>88</v>
      </c>
      <c r="C58" s="50" t="s">
        <v>89</v>
      </c>
      <c r="D58" s="50" t="s">
        <v>90</v>
      </c>
      <c r="E58" s="29">
        <f>DSUM($B$37:$X$43,E$37,$C$50:$D58)</f>
        <v>0</v>
      </c>
      <c r="F58" s="29">
        <f>DSUM($B$37:$X$43,F$37,$C$50:$D58)</f>
        <v>0</v>
      </c>
      <c r="G58" s="29">
        <f>DSUM($B$37:$X$43,G$37,$C$50:$D58)</f>
        <v>0</v>
      </c>
      <c r="H58" s="29">
        <f>DSUM($B$37:$X$43,H$37,$C$50:$D58)</f>
        <v>0</v>
      </c>
      <c r="I58" s="29">
        <f>DSUM($B$37:$X$43,I$37,$C$50:$D58)</f>
        <v>0</v>
      </c>
      <c r="J58" s="29">
        <f>DSUM($B$37:$X$43,J$37,$C$50:$D58)</f>
        <v>0</v>
      </c>
      <c r="K58" s="29">
        <f>DSUM($B$37:$X$43,K$37,$C$50:$D58)</f>
        <v>0</v>
      </c>
      <c r="L58" s="29">
        <f>DSUM($B$37:$X$43,L$37,$C$50:$D58)</f>
        <v>0</v>
      </c>
      <c r="M58" s="29">
        <f>DSUM($B$37:$X$43,M$37,$C$50:$D58)</f>
        <v>0</v>
      </c>
      <c r="N58" s="29">
        <f>DSUM($B$37:$X$43,N$37,$C$50:$D58)</f>
        <v>0</v>
      </c>
      <c r="O58" s="29">
        <f>DSUM($B$37:$X$43,O$37,$C$50:$D58)</f>
        <v>0</v>
      </c>
      <c r="P58" s="29">
        <f>DSUM($B$37:$X$43,P$37,$C$50:$D58)</f>
        <v>0</v>
      </c>
      <c r="Q58" s="29">
        <f>DSUM($B$37:$X$43,Q$37,$C$50:$D58)</f>
        <v>0</v>
      </c>
      <c r="R58" s="29">
        <f>DSUM($B$37:$X$43,R$37,$C$50:$D58)</f>
        <v>0</v>
      </c>
      <c r="S58" s="29">
        <f>DSUM($B$37:$X$43,S$37,$C$50:$D58)</f>
        <v>0</v>
      </c>
      <c r="T58" s="29">
        <f>DSUM($B$37:$X$43,T$37,$C$50:$D58)</f>
        <v>0</v>
      </c>
      <c r="U58" s="29">
        <f>DSUM($B$37:$X$43,U$37,$C$50:$D58)</f>
        <v>0</v>
      </c>
      <c r="V58" s="29">
        <f>DSUM($B$37:$X$43,V$37,$C$50:$D58)</f>
        <v>0</v>
      </c>
      <c r="W58" s="29">
        <f>DSUM($B$37:$X$43,W$37,$C$50:$D58)</f>
        <v>0</v>
      </c>
      <c r="X58" s="29">
        <f>DSUM($B$37:$Y$43,X$37,$C$50:$D58)</f>
        <v>0</v>
      </c>
      <c r="Y58" s="29">
        <f>DSUM($B$37:$Y$43,Y$37,$C$50:$D58)</f>
        <v>0</v>
      </c>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2:80">
      <c r="B59" s="7" t="s">
        <v>91</v>
      </c>
      <c r="C59" s="50" t="s">
        <v>92</v>
      </c>
      <c r="D59" s="50" t="s">
        <v>93</v>
      </c>
      <c r="E59" s="29">
        <f>DSUM($B$37:$X$43,E$37,$C$50:$D59)</f>
        <v>0</v>
      </c>
      <c r="F59" s="29">
        <f>DSUM($B$37:$X$43,F$37,$C$50:$D59)</f>
        <v>0</v>
      </c>
      <c r="G59" s="29">
        <f>DSUM($B$37:$X$43,G$37,$C$50:$D59)</f>
        <v>0</v>
      </c>
      <c r="H59" s="29">
        <f>DSUM($B$37:$X$43,H$37,$C$50:$D59)</f>
        <v>0</v>
      </c>
      <c r="I59" s="29">
        <f>DSUM($B$37:$X$43,I$37,$C$50:$D59)</f>
        <v>0</v>
      </c>
      <c r="J59" s="29">
        <f>DSUM($B$37:$X$43,J$37,$C$50:$D59)</f>
        <v>0</v>
      </c>
      <c r="K59" s="29">
        <f>DSUM($B$37:$X$43,K$37,$C$50:$D59)</f>
        <v>0</v>
      </c>
      <c r="L59" s="29">
        <f>DSUM($B$37:$X$43,L$37,$C$50:$D59)</f>
        <v>0</v>
      </c>
      <c r="M59" s="29">
        <f>DSUM($B$37:$X$43,M$37,$C$50:$D59)</f>
        <v>0</v>
      </c>
      <c r="N59" s="29">
        <f>DSUM($B$37:$X$43,N$37,$C$50:$D59)</f>
        <v>0</v>
      </c>
      <c r="O59" s="29">
        <f>DSUM($B$37:$X$43,O$37,$C$50:$D59)</f>
        <v>0</v>
      </c>
      <c r="P59" s="29">
        <f>DSUM($B$37:$X$43,P$37,$C$50:$D59)</f>
        <v>0</v>
      </c>
      <c r="Q59" s="29">
        <f>DSUM($B$37:$X$43,Q$37,$C$50:$D59)</f>
        <v>0</v>
      </c>
      <c r="R59" s="29">
        <f>DSUM($B$37:$X$43,R$37,$C$50:$D59)</f>
        <v>0</v>
      </c>
      <c r="S59" s="29">
        <f>DSUM($B$37:$X$43,S$37,$C$50:$D59)</f>
        <v>0</v>
      </c>
      <c r="T59" s="29">
        <f>DSUM($B$37:$X$43,T$37,$C$50:$D59)</f>
        <v>0</v>
      </c>
      <c r="U59" s="29">
        <f>DSUM($B$37:$X$43,U$37,$C$50:$D59)</f>
        <v>0</v>
      </c>
      <c r="V59" s="29">
        <f>DSUM($B$37:$X$43,V$37,$C$50:$D59)</f>
        <v>0</v>
      </c>
      <c r="W59" s="29">
        <f>DSUM($B$37:$X$43,W$37,$C$50:$D59)</f>
        <v>0</v>
      </c>
      <c r="X59" s="29">
        <f>DSUM($B$37:$Y$43,X$37,$C$50:$D59)</f>
        <v>0</v>
      </c>
      <c r="Y59" s="29">
        <f>DSUM($B$37:$Y$43,Y$37,$C$50:$D59)</f>
        <v>0</v>
      </c>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2:80">
      <c r="B60" s="7" t="s">
        <v>94</v>
      </c>
      <c r="C60" s="50" t="s">
        <v>95</v>
      </c>
      <c r="D60" s="50" t="s">
        <v>96</v>
      </c>
      <c r="E60" s="29">
        <f>DSUM($B$37:$X$43,E$37,$C$50:$D60)</f>
        <v>0</v>
      </c>
      <c r="F60" s="29">
        <f>DSUM($B$37:$X$43,F$37,$C$50:$D60)</f>
        <v>0</v>
      </c>
      <c r="G60" s="29">
        <f>DSUM($B$37:$X$43,G$37,$C$50:$D60)</f>
        <v>0</v>
      </c>
      <c r="H60" s="29">
        <f>DSUM($B$37:$X$43,H$37,$C$50:$D60)</f>
        <v>0</v>
      </c>
      <c r="I60" s="29">
        <f>DSUM($B$37:$X$43,I$37,$C$50:$D60)</f>
        <v>0</v>
      </c>
      <c r="J60" s="29">
        <f>DSUM($B$37:$X$43,J$37,$C$50:$D60)</f>
        <v>0</v>
      </c>
      <c r="K60" s="29">
        <f>DSUM($B$37:$X$43,K$37,$C$50:$D60)</f>
        <v>0</v>
      </c>
      <c r="L60" s="29">
        <f>DSUM($B$37:$X$43,L$37,$C$50:$D60)</f>
        <v>0</v>
      </c>
      <c r="M60" s="29">
        <f>DSUM($B$37:$X$43,M$37,$C$50:$D60)</f>
        <v>0</v>
      </c>
      <c r="N60" s="29">
        <f>DSUM($B$37:$X$43,N$37,$C$50:$D60)</f>
        <v>0</v>
      </c>
      <c r="O60" s="29">
        <f>DSUM($B$37:$X$43,O$37,$C$50:$D60)</f>
        <v>0</v>
      </c>
      <c r="P60" s="29">
        <f>DSUM($B$37:$X$43,P$37,$C$50:$D60)</f>
        <v>0</v>
      </c>
      <c r="Q60" s="29">
        <f>DSUM($B$37:$X$43,Q$37,$C$50:$D60)</f>
        <v>0</v>
      </c>
      <c r="R60" s="29">
        <f>DSUM($B$37:$X$43,R$37,$C$50:$D60)</f>
        <v>0</v>
      </c>
      <c r="S60" s="29">
        <f>DSUM($B$37:$X$43,S$37,$C$50:$D60)</f>
        <v>0</v>
      </c>
      <c r="T60" s="29">
        <f>DSUM($B$37:$X$43,T$37,$C$50:$D60)</f>
        <v>0</v>
      </c>
      <c r="U60" s="29">
        <f>DSUM($B$37:$X$43,U$37,$C$50:$D60)</f>
        <v>0</v>
      </c>
      <c r="V60" s="29">
        <f>DSUM($B$37:$X$43,V$37,$C$50:$D60)</f>
        <v>0</v>
      </c>
      <c r="W60" s="29">
        <f>DSUM($B$37:$X$43,W$37,$C$50:$D60)</f>
        <v>0</v>
      </c>
      <c r="X60" s="29">
        <f>DSUM($B$37:$Y$43,X$37,$C$50:$D60)</f>
        <v>0</v>
      </c>
      <c r="Y60" s="29">
        <f>DSUM($B$37:$Y$43,Y$37,$C$50:$D60)</f>
        <v>0</v>
      </c>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2:80">
      <c r="B61" s="7" t="s">
        <v>97</v>
      </c>
      <c r="C61" s="50" t="s">
        <v>98</v>
      </c>
      <c r="D61" s="50" t="s">
        <v>99</v>
      </c>
      <c r="E61" s="29">
        <f ca="1">DSUM($B$37:$X$43,E$37,$C$50:$D61)</f>
        <v>3.0451310446507869E-4</v>
      </c>
      <c r="F61" s="29">
        <f ca="1">DSUM($B$37:$X$43,F$37,$C$50:$D61)</f>
        <v>6.8284119023093604E-4</v>
      </c>
      <c r="G61" s="29">
        <f ca="1">DSUM($B$37:$X$43,G$37,$C$50:$D61)</f>
        <v>1.1842822368496302E-3</v>
      </c>
      <c r="H61" s="29">
        <f ca="1">DSUM($B$37:$X$43,H$37,$C$50:$D61)</f>
        <v>1.802268375659521E-3</v>
      </c>
      <c r="I61" s="29">
        <f ca="1">DSUM($B$37:$X$43,I$37,$C$50:$D61)</f>
        <v>2.3822196156073265E-3</v>
      </c>
      <c r="J61" s="29">
        <f ca="1">DSUM($B$37:$X$43,J$37,$C$50:$D61)</f>
        <v>3.0752439407367156E-3</v>
      </c>
      <c r="K61" s="29">
        <f ca="1">DSUM($B$37:$X$43,K$37,$C$50:$D61)</f>
        <v>3.8895926844479257E-3</v>
      </c>
      <c r="L61" s="29">
        <f ca="1">DSUM($B$37:$X$43,L$37,$C$50:$D61)</f>
        <v>4.7376360581172488E-3</v>
      </c>
      <c r="M61" s="29">
        <f ca="1">DSUM($B$37:$X$43,M$37,$C$50:$D61)</f>
        <v>5.5464396896671908E-3</v>
      </c>
      <c r="N61" s="29">
        <f ca="1">DSUM($B$37:$X$43,N$37,$C$50:$D61)</f>
        <v>6.2232517316341204E-3</v>
      </c>
      <c r="O61" s="29">
        <f ca="1">DSUM($B$37:$X$43,O$37,$C$50:$D61)</f>
        <v>6.7078761706038026E-3</v>
      </c>
      <c r="P61" s="29">
        <f ca="1">DSUM($B$37:$X$43,P$37,$C$50:$D61)</f>
        <v>7.0560847322235316E-3</v>
      </c>
      <c r="Q61" s="29">
        <f ca="1">DSUM($B$37:$X$43,Q$37,$C$50:$D61)</f>
        <v>7.279006357163006E-3</v>
      </c>
      <c r="R61" s="29">
        <f ca="1">DSUM($B$37:$X$43,R$37,$C$50:$D61)</f>
        <v>7.3962026965779379E-3</v>
      </c>
      <c r="S61" s="29">
        <f ca="1">DSUM($B$37:$X$43,S$37,$C$50:$D61)</f>
        <v>7.4457029143490897E-3</v>
      </c>
      <c r="T61" s="29">
        <f ca="1">DSUM($B$37:$X$43,T$37,$C$50:$D61)</f>
        <v>7.4584838057509817E-3</v>
      </c>
      <c r="U61" s="29">
        <f ca="1">DSUM($B$37:$X$43,U$37,$C$50:$D61)</f>
        <v>7.4580213157224842E-3</v>
      </c>
      <c r="V61" s="29">
        <f ca="1">DSUM($B$37:$X$43,V$37,$C$50:$D61)</f>
        <v>7.4598470883001193E-3</v>
      </c>
      <c r="W61" s="29">
        <f ca="1">DSUM($B$37:$X$43,W$37,$C$50:$D61)</f>
        <v>7.4622781688549024E-3</v>
      </c>
      <c r="X61" s="29">
        <f ca="1">DSUM($B$37:$Y$43,X$37,$C$50:$D61)</f>
        <v>7.4631787558737542E-3</v>
      </c>
      <c r="Y61" s="29">
        <f ca="1">DSUM($B$37:$Y$43,Y$37,$C$50:$D61)</f>
        <v>0.10301497063283531</v>
      </c>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2:80">
      <c r="B62" s="7" t="s">
        <v>100</v>
      </c>
      <c r="C62" s="50" t="s">
        <v>101</v>
      </c>
      <c r="D62" s="50" t="s">
        <v>102</v>
      </c>
      <c r="E62" s="29">
        <f ca="1">DSUM($B$37:$X$43,E$37,$C$50:$D62)</f>
        <v>1.0807601990558381E-3</v>
      </c>
      <c r="F62" s="29">
        <f ca="1">DSUM($B$37:$X$43,F$37,$C$50:$D62)</f>
        <v>2.4235002364640223E-3</v>
      </c>
      <c r="G62" s="29">
        <f ca="1">DSUM($B$37:$X$43,G$37,$C$50:$D62)</f>
        <v>4.2031856339459443E-3</v>
      </c>
      <c r="H62" s="29">
        <f ca="1">DSUM($B$37:$X$43,H$37,$C$50:$D62)</f>
        <v>6.3965060940528425E-3</v>
      </c>
      <c r="I62" s="29">
        <f ca="1">DSUM($B$37:$X$43,I$37,$C$50:$D62)</f>
        <v>8.4548353033317494E-3</v>
      </c>
      <c r="J62" s="29">
        <f ca="1">DSUM($B$37:$X$43,J$37,$C$50:$D62)</f>
        <v>1.09144769298985E-2</v>
      </c>
      <c r="K62" s="29">
        <f ca="1">DSUM($B$37:$X$43,K$37,$C$50:$D62)</f>
        <v>1.3804716126337187E-2</v>
      </c>
      <c r="L62" s="29">
        <f ca="1">DSUM($B$37:$X$43,L$37,$C$50:$D62)</f>
        <v>1.6814542343651748E-2</v>
      </c>
      <c r="M62" s="29">
        <f ca="1">DSUM($B$37:$X$43,M$37,$C$50:$D62)</f>
        <v>1.9685101150526491E-2</v>
      </c>
      <c r="N62" s="29">
        <f ca="1">DSUM($B$37:$X$43,N$37,$C$50:$D62)</f>
        <v>2.2087203084643587E-2</v>
      </c>
      <c r="O62" s="29">
        <f ca="1">DSUM($B$37:$X$43,O$37,$C$50:$D62)</f>
        <v>2.380720395635735E-2</v>
      </c>
      <c r="P62" s="29">
        <f ca="1">DSUM($B$37:$X$43,P$37,$C$50:$D62)</f>
        <v>2.5043045530499655E-2</v>
      </c>
      <c r="Q62" s="29">
        <f ca="1">DSUM($B$37:$X$43,Q$37,$C$50:$D62)</f>
        <v>2.5834225996005915E-2</v>
      </c>
      <c r="R62" s="29">
        <f ca="1">DSUM($B$37:$X$43,R$37,$C$50:$D62)</f>
        <v>2.6250172427399059E-2</v>
      </c>
      <c r="S62" s="29">
        <f ca="1">DSUM($B$37:$X$43,S$37,$C$50:$D62)</f>
        <v>2.6425855721244937E-2</v>
      </c>
      <c r="T62" s="29">
        <f ca="1">DSUM($B$37:$X$43,T$37,$C$50:$D62)</f>
        <v>2.6471216917637076E-2</v>
      </c>
      <c r="U62" s="29">
        <f ca="1">DSUM($B$37:$X$43,U$37,$C$50:$D62)</f>
        <v>2.646957547492761E-2</v>
      </c>
      <c r="V62" s="29">
        <f ca="1">DSUM($B$37:$X$43,V$37,$C$50:$D62)</f>
        <v>2.6476055400768243E-2</v>
      </c>
      <c r="W62" s="29">
        <f ca="1">DSUM($B$37:$X$43,W$37,$C$50:$D62)</f>
        <v>2.6484683650475006E-2</v>
      </c>
      <c r="X62" s="29">
        <f ca="1">DSUM($B$37:$Y$43,X$37,$C$50:$D62)</f>
        <v>2.6487879961541727E-2</v>
      </c>
      <c r="Y62" s="29">
        <f ca="1">DSUM($B$37:$Y$43,Y$37,$C$50:$D62)</f>
        <v>0.36561474213876449</v>
      </c>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2:80">
      <c r="B63" s="7" t="s">
        <v>103</v>
      </c>
      <c r="C63" s="50" t="s">
        <v>104</v>
      </c>
      <c r="D63" s="50" t="s">
        <v>105</v>
      </c>
      <c r="E63" s="29">
        <f ca="1">DSUM($B$37:$X$43,E$37,$C$50:$D63)</f>
        <v>1.7682746255680407E-3</v>
      </c>
      <c r="F63" s="29">
        <f ca="1">DSUM($B$37:$X$43,F$37,$C$50:$D63)</f>
        <v>3.9651848550134004E-3</v>
      </c>
      <c r="G63" s="29">
        <f ca="1">DSUM($B$37:$X$43,G$37,$C$50:$D63)</f>
        <v>6.8769987177097515E-3</v>
      </c>
      <c r="H63" s="29">
        <f ca="1">DSUM($B$37:$X$43,H$37,$C$50:$D63)</f>
        <v>1.0465577311494428E-2</v>
      </c>
      <c r="I63" s="29">
        <f ca="1">DSUM($B$37:$X$43,I$37,$C$50:$D63)</f>
        <v>1.3833291365928601E-2</v>
      </c>
      <c r="J63" s="29">
        <f ca="1">DSUM($B$37:$X$43,J$37,$C$50:$D63)</f>
        <v>1.7857608582688152E-2</v>
      </c>
      <c r="K63" s="29">
        <f ca="1">DSUM($B$37:$X$43,K$37,$C$50:$D63)</f>
        <v>2.2586443561390626E-2</v>
      </c>
      <c r="L63" s="29">
        <f ca="1">DSUM($B$37:$X$43,L$37,$C$50:$D63)</f>
        <v>2.7510939607873743E-2</v>
      </c>
      <c r="M63" s="29">
        <f ca="1">DSUM($B$37:$X$43,M$37,$C$50:$D63)</f>
        <v>3.2207574720669215E-2</v>
      </c>
      <c r="N63" s="29">
        <f ca="1">DSUM($B$37:$X$43,N$37,$C$50:$D63)</f>
        <v>3.6137748964537461E-2</v>
      </c>
      <c r="O63" s="29">
        <f ca="1">DSUM($B$37:$X$43,O$37,$C$50:$D63)</f>
        <v>3.8951910607484139E-2</v>
      </c>
      <c r="P63" s="29">
        <f ca="1">DSUM($B$37:$X$43,P$37,$C$50:$D63)</f>
        <v>4.0973920021493845E-2</v>
      </c>
      <c r="Q63" s="29">
        <f ca="1">DSUM($B$37:$X$43,Q$37,$C$50:$D63)</f>
        <v>4.2268401760016443E-2</v>
      </c>
      <c r="R63" s="29">
        <f ca="1">DSUM($B$37:$X$43,R$37,$C$50:$D63)</f>
        <v>4.2948948213217278E-2</v>
      </c>
      <c r="S63" s="29">
        <f ca="1">DSUM($B$37:$X$43,S$37,$C$50:$D63)</f>
        <v>4.3236390618031278E-2</v>
      </c>
      <c r="T63" s="29">
        <f ca="1">DSUM($B$37:$X$43,T$37,$C$50:$D63)</f>
        <v>4.33106078705131E-2</v>
      </c>
      <c r="U63" s="29">
        <f ca="1">DSUM($B$37:$X$43,U$37,$C$50:$D63)</f>
        <v>4.3307922240995098E-2</v>
      </c>
      <c r="V63" s="29">
        <f ca="1">DSUM($B$37:$X$43,V$37,$C$50:$D63)</f>
        <v>4.3318524304662473E-2</v>
      </c>
      <c r="W63" s="29">
        <f ca="1">DSUM($B$37:$X$43,W$37,$C$50:$D63)</f>
        <v>4.3332641326211618E-2</v>
      </c>
      <c r="X63" s="29">
        <f ca="1">DSUM($B$37:$Y$43,X$37,$C$50:$D63)</f>
        <v>4.3337870937516371E-2</v>
      </c>
      <c r="Y63" s="29">
        <f ca="1">DSUM($B$37:$Y$43,Y$37,$C$50:$D63)</f>
        <v>0.59819678021301503</v>
      </c>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2:80">
      <c r="B64" s="7" t="s">
        <v>106</v>
      </c>
      <c r="C64" s="50" t="s">
        <v>107</v>
      </c>
      <c r="D64" s="50" t="s">
        <v>108</v>
      </c>
      <c r="E64" s="29">
        <f ca="1">DSUM($B$37:$X$43,E$37,$C$50:$D64)</f>
        <v>2.6005633867060996E-3</v>
      </c>
      <c r="F64" s="29">
        <f ca="1">DSUM($B$37:$X$43,F$37,$C$50:$D64)</f>
        <v>5.8315119192285233E-3</v>
      </c>
      <c r="G64" s="29">
        <f ca="1">DSUM($B$37:$X$43,G$37,$C$50:$D64)</f>
        <v>1.0113853819485586E-2</v>
      </c>
      <c r="H64" s="29">
        <f ca="1">DSUM($B$37:$X$43,H$37,$C$50:$D64)</f>
        <v>1.5391499025934088E-2</v>
      </c>
      <c r="I64" s="29">
        <f ca="1">DSUM($B$37:$X$43,I$37,$C$50:$D64)</f>
        <v>2.0344323513840575E-2</v>
      </c>
      <c r="J64" s="29">
        <f ca="1">DSUM($B$37:$X$43,J$37,$C$50:$D64)</f>
        <v>2.6262800123226938E-2</v>
      </c>
      <c r="K64" s="29">
        <f ca="1">DSUM($B$37:$X$43,K$37,$C$50:$D64)</f>
        <v>3.3217395823223639E-2</v>
      </c>
      <c r="L64" s="29">
        <f ca="1">DSUM($B$37:$X$43,L$37,$C$50:$D64)</f>
        <v>4.0459746039242253E-2</v>
      </c>
      <c r="M64" s="29">
        <f ca="1">DSUM($B$37:$X$43,M$37,$C$50:$D64)</f>
        <v>4.736698609033476E-2</v>
      </c>
      <c r="N64" s="29">
        <f ca="1">DSUM($B$37:$X$43,N$37,$C$50:$D64)</f>
        <v>5.3147008658206984E-2</v>
      </c>
      <c r="O64" s="29">
        <f ca="1">DSUM($B$37:$X$43,O$37,$C$50:$D64)</f>
        <v>5.7285735543217198E-2</v>
      </c>
      <c r="P64" s="29">
        <f ca="1">DSUM($B$37:$X$43,P$37,$C$50:$D64)</f>
        <v>6.0259461215472154E-2</v>
      </c>
      <c r="Q64" s="29">
        <f ca="1">DSUM($B$37:$X$43,Q$37,$C$50:$D64)</f>
        <v>6.2163227613115338E-2</v>
      </c>
      <c r="R64" s="29">
        <f ca="1">DSUM($B$37:$X$43,R$37,$C$50:$D64)</f>
        <v>6.3164092616524101E-2</v>
      </c>
      <c r="S64" s="29">
        <f ca="1">DSUM($B$37:$X$43,S$37,$C$50:$D64)</f>
        <v>6.3586827967095527E-2</v>
      </c>
      <c r="T64" s="29">
        <f ca="1">DSUM($B$37:$X$43,T$37,$C$50:$D64)</f>
        <v>6.3695977680989169E-2</v>
      </c>
      <c r="U64" s="29">
        <f ca="1">DSUM($B$37:$X$43,U$37,$C$50:$D64)</f>
        <v>6.3692027983530533E-2</v>
      </c>
      <c r="V64" s="29">
        <f ca="1">DSUM($B$37:$X$43,V$37,$C$50:$D64)</f>
        <v>6.3707620210098875E-2</v>
      </c>
      <c r="W64" s="29">
        <f ca="1">DSUM($B$37:$X$43,W$37,$C$50:$D64)</f>
        <v>6.3728381809478984E-2</v>
      </c>
      <c r="X64" s="29">
        <f ca="1">DSUM($B$37:$Y$43,X$37,$C$50:$D64)</f>
        <v>6.3736072886130313E-2</v>
      </c>
      <c r="Y64" s="29">
        <f ca="1">DSUM($B$37:$Y$43,Y$37,$C$50:$D64)</f>
        <v>0.87975511392508154</v>
      </c>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7" t="s">
        <v>109</v>
      </c>
      <c r="C65" s="50" t="s">
        <v>110</v>
      </c>
      <c r="D65" s="50" t="s">
        <v>111</v>
      </c>
      <c r="E65" s="29">
        <f ca="1">DSUM($B$37:$X$43,E$37,$C$50:$D65)</f>
        <v>4.9615024019360743E-3</v>
      </c>
      <c r="F65" s="29">
        <f ca="1">DSUM($B$37:$X$43,F$37,$C$50:$D65)</f>
        <v>1.1125689357188898E-2</v>
      </c>
      <c r="G65" s="29">
        <f ca="1">DSUM($B$37:$X$43,G$37,$C$50:$D65)</f>
        <v>1.9295784242262391E-2</v>
      </c>
      <c r="H65" s="29">
        <f ca="1">DSUM($B$37:$X$43,H$37,$C$50:$D65)</f>
        <v>2.9364775254831749E-2</v>
      </c>
      <c r="I65" s="29">
        <f ca="1">DSUM($B$37:$X$43,I$37,$C$50:$D65)</f>
        <v>3.8814054868139242E-2</v>
      </c>
      <c r="J65" s="29">
        <f ca="1">DSUM($B$37:$X$43,J$37,$C$50:$D65)</f>
        <v>5.010566039614997E-2</v>
      </c>
      <c r="K65" s="29">
        <f ca="1">DSUM($B$37:$X$43,K$37,$C$50:$D65)</f>
        <v>6.3374032721322415E-2</v>
      </c>
      <c r="L65" s="29">
        <f ca="1">DSUM($B$37:$X$43,L$37,$C$50:$D65)</f>
        <v>7.7191399441212921E-2</v>
      </c>
      <c r="M65" s="29">
        <f ca="1">DSUM($B$37:$X$43,M$37,$C$50:$D65)</f>
        <v>9.0369423972140289E-2</v>
      </c>
      <c r="N65" s="29">
        <f ca="1">DSUM($B$37:$X$43,N$37,$C$50:$D65)</f>
        <v>0.10139687902297298</v>
      </c>
      <c r="O65" s="29">
        <f ca="1">DSUM($B$37:$X$43,O$37,$C$50:$D65)</f>
        <v>0.10929297703231416</v>
      </c>
      <c r="P65" s="29">
        <f ca="1">DSUM($B$37:$X$43,P$37,$C$50:$D65)</f>
        <v>0.11496641961826076</v>
      </c>
      <c r="Q65" s="29">
        <f ca="1">DSUM($B$37:$X$43,Q$37,$C$50:$D65)</f>
        <v>0.11859853318369694</v>
      </c>
      <c r="R65" s="29">
        <f ca="1">DSUM($B$37:$X$43,R$37,$C$50:$D65)</f>
        <v>0.12050804023275065</v>
      </c>
      <c r="S65" s="29">
        <f ca="1">DSUM($B$37:$X$43,S$37,$C$50:$D65)</f>
        <v>0.12131455872330743</v>
      </c>
      <c r="T65" s="29">
        <f ca="1">DSUM($B$37:$X$43,T$37,$C$50:$D65)</f>
        <v>0.12152280074133409</v>
      </c>
      <c r="U65" s="29">
        <f ca="1">DSUM($B$37:$X$43,U$37,$C$50:$D65)</f>
        <v>0.12151526528439115</v>
      </c>
      <c r="V65" s="29">
        <f ca="1">DSUM($B$37:$X$43,V$37,$C$50:$D65)</f>
        <v>0.12154501301904194</v>
      </c>
      <c r="W65" s="29">
        <f ca="1">DSUM($B$37:$X$43,W$37,$C$50:$D65)</f>
        <v>0.12158462317648672</v>
      </c>
      <c r="X65" s="29">
        <f ca="1">DSUM($B$37:$Y$43,X$37,$C$50:$D65)</f>
        <v>0.1215992966489635</v>
      </c>
      <c r="Y65" s="29">
        <f ca="1">DSUM($B$37:$Y$43,Y$37,$C$50:$D65)</f>
        <v>1.6784467293387042</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7" t="s">
        <v>112</v>
      </c>
      <c r="C66" s="50" t="s">
        <v>113</v>
      </c>
      <c r="D66" s="50" t="s">
        <v>114</v>
      </c>
      <c r="E66" s="29">
        <f ca="1">DSUM($B$37:$X$43,E$37,$C$50:$D66)</f>
        <v>4.9615024019360743E-3</v>
      </c>
      <c r="F66" s="29">
        <f ca="1">DSUM($B$37:$X$43,F$37,$C$50:$D66)</f>
        <v>1.1125689357188898E-2</v>
      </c>
      <c r="G66" s="29">
        <f ca="1">DSUM($B$37:$X$43,G$37,$C$50:$D66)</f>
        <v>1.9295784242262391E-2</v>
      </c>
      <c r="H66" s="29">
        <f ca="1">DSUM($B$37:$X$43,H$37,$C$50:$D66)</f>
        <v>2.9364775254831749E-2</v>
      </c>
      <c r="I66" s="29">
        <f ca="1">DSUM($B$37:$X$43,I$37,$C$50:$D66)</f>
        <v>3.8814054868139242E-2</v>
      </c>
      <c r="J66" s="29">
        <f ca="1">DSUM($B$37:$X$43,J$37,$C$50:$D66)</f>
        <v>5.010566039614997E-2</v>
      </c>
      <c r="K66" s="29">
        <f ca="1">DSUM($B$37:$X$43,K$37,$C$50:$D66)</f>
        <v>6.3374032721322415E-2</v>
      </c>
      <c r="L66" s="29">
        <f ca="1">DSUM($B$37:$X$43,L$37,$C$50:$D66)</f>
        <v>7.7191399441212921E-2</v>
      </c>
      <c r="M66" s="29">
        <f ca="1">DSUM($B$37:$X$43,M$37,$C$50:$D66)</f>
        <v>9.0369423972140289E-2</v>
      </c>
      <c r="N66" s="29">
        <f ca="1">DSUM($B$37:$X$43,N$37,$C$50:$D66)</f>
        <v>0.10139687902297298</v>
      </c>
      <c r="O66" s="29">
        <f ca="1">DSUM($B$37:$X$43,O$37,$C$50:$D66)</f>
        <v>0.10929297703231416</v>
      </c>
      <c r="P66" s="29">
        <f ca="1">DSUM($B$37:$X$43,P$37,$C$50:$D66)</f>
        <v>0.11496641961826076</v>
      </c>
      <c r="Q66" s="29">
        <f ca="1">DSUM($B$37:$X$43,Q$37,$C$50:$D66)</f>
        <v>0.11859853318369694</v>
      </c>
      <c r="R66" s="29">
        <f ca="1">DSUM($B$37:$X$43,R$37,$C$50:$D66)</f>
        <v>0.12050804023275065</v>
      </c>
      <c r="S66" s="29">
        <f ca="1">DSUM($B$37:$X$43,S$37,$C$50:$D66)</f>
        <v>0.12131455872330743</v>
      </c>
      <c r="T66" s="29">
        <f ca="1">DSUM($B$37:$X$43,T$37,$C$50:$D66)</f>
        <v>0.12152280074133409</v>
      </c>
      <c r="U66" s="29">
        <f ca="1">DSUM($B$37:$X$43,U$37,$C$50:$D66)</f>
        <v>0.12151526528439115</v>
      </c>
      <c r="V66" s="29">
        <f ca="1">DSUM($B$37:$X$43,V$37,$C$50:$D66)</f>
        <v>0.12154501301904194</v>
      </c>
      <c r="W66" s="29">
        <f ca="1">DSUM($B$37:$X$43,W$37,$C$50:$D66)</f>
        <v>0.12158462317648672</v>
      </c>
      <c r="X66" s="29">
        <f ca="1">DSUM($B$37:$Y$43,X$37,$C$50:$D66)</f>
        <v>0.1215992966489635</v>
      </c>
      <c r="Y66" s="29">
        <f ca="1">DSUM($B$37:$Y$43,Y$37,$C$50:$D66)</f>
        <v>1.6784467293387042</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7" t="s">
        <v>115</v>
      </c>
      <c r="C67" s="50" t="s">
        <v>116</v>
      </c>
      <c r="D67" s="50" t="s">
        <v>117</v>
      </c>
      <c r="E67" s="29">
        <f ca="1">DSUM($B$37:$X$43,E$37,$C$50:$D67)</f>
        <v>4.9615024019360743E-3</v>
      </c>
      <c r="F67" s="29">
        <f ca="1">DSUM($B$37:$X$43,F$37,$C$50:$D67)</f>
        <v>1.1125689357188898E-2</v>
      </c>
      <c r="G67" s="29">
        <f ca="1">DSUM($B$37:$X$43,G$37,$C$50:$D67)</f>
        <v>1.9295784242262391E-2</v>
      </c>
      <c r="H67" s="29">
        <f ca="1">DSUM($B$37:$X$43,H$37,$C$50:$D67)</f>
        <v>2.9364775254831749E-2</v>
      </c>
      <c r="I67" s="29">
        <f ca="1">DSUM($B$37:$X$43,I$37,$C$50:$D67)</f>
        <v>3.8814054868139242E-2</v>
      </c>
      <c r="J67" s="29">
        <f ca="1">DSUM($B$37:$X$43,J$37,$C$50:$D67)</f>
        <v>5.010566039614997E-2</v>
      </c>
      <c r="K67" s="29">
        <f ca="1">DSUM($B$37:$X$43,K$37,$C$50:$D67)</f>
        <v>6.3374032721322415E-2</v>
      </c>
      <c r="L67" s="29">
        <f ca="1">DSUM($B$37:$X$43,L$37,$C$50:$D67)</f>
        <v>7.7191399441212921E-2</v>
      </c>
      <c r="M67" s="29">
        <f ca="1">DSUM($B$37:$X$43,M$37,$C$50:$D67)</f>
        <v>9.0369423972140289E-2</v>
      </c>
      <c r="N67" s="29">
        <f ca="1">DSUM($B$37:$X$43,N$37,$C$50:$D67)</f>
        <v>0.10139687902297298</v>
      </c>
      <c r="O67" s="29">
        <f ca="1">DSUM($B$37:$X$43,O$37,$C$50:$D67)</f>
        <v>0.10929297703231416</v>
      </c>
      <c r="P67" s="29">
        <f ca="1">DSUM($B$37:$X$43,P$37,$C$50:$D67)</f>
        <v>0.11496641961826076</v>
      </c>
      <c r="Q67" s="29">
        <f ca="1">DSUM($B$37:$X$43,Q$37,$C$50:$D67)</f>
        <v>0.11859853318369694</v>
      </c>
      <c r="R67" s="29">
        <f ca="1">DSUM($B$37:$X$43,R$37,$C$50:$D67)</f>
        <v>0.12050804023275065</v>
      </c>
      <c r="S67" s="29">
        <f ca="1">DSUM($B$37:$X$43,S$37,$C$50:$D67)</f>
        <v>0.12131455872330743</v>
      </c>
      <c r="T67" s="29">
        <f ca="1">DSUM($B$37:$X$43,T$37,$C$50:$D67)</f>
        <v>0.12152280074133409</v>
      </c>
      <c r="U67" s="29">
        <f ca="1">DSUM($B$37:$X$43,U$37,$C$50:$D67)</f>
        <v>0.12151526528439115</v>
      </c>
      <c r="V67" s="29">
        <f ca="1">DSUM($B$37:$X$43,V$37,$C$50:$D67)</f>
        <v>0.12154501301904194</v>
      </c>
      <c r="W67" s="29">
        <f ca="1">DSUM($B$37:$X$43,W$37,$C$50:$D67)</f>
        <v>0.12158462317648672</v>
      </c>
      <c r="X67" s="29">
        <f ca="1">DSUM($B$37:$Y$43,X$37,$C$50:$D67)</f>
        <v>0.1215992966489635</v>
      </c>
      <c r="Y67" s="29">
        <f ca="1">DSUM($B$37:$Y$43,Y$37,$C$50:$D67)</f>
        <v>1.6784467293387042</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7" t="s">
        <v>118</v>
      </c>
      <c r="C68" s="50" t="s">
        <v>119</v>
      </c>
      <c r="D68" s="50" t="s">
        <v>120</v>
      </c>
      <c r="E68" s="29">
        <f ca="1">DSUM($B$37:$X$43,E$37,$C$50:$D68)</f>
        <v>4.9615024019360743E-3</v>
      </c>
      <c r="F68" s="29">
        <f ca="1">DSUM($B$37:$X$43,F$37,$C$50:$D68)</f>
        <v>1.1125689357188898E-2</v>
      </c>
      <c r="G68" s="29">
        <f ca="1">DSUM($B$37:$X$43,G$37,$C$50:$D68)</f>
        <v>1.9295784242262391E-2</v>
      </c>
      <c r="H68" s="29">
        <f ca="1">DSUM($B$37:$X$43,H$37,$C$50:$D68)</f>
        <v>2.9364775254831749E-2</v>
      </c>
      <c r="I68" s="29">
        <f ca="1">DSUM($B$37:$X$43,I$37,$C$50:$D68)</f>
        <v>3.8814054868139242E-2</v>
      </c>
      <c r="J68" s="29">
        <f ca="1">DSUM($B$37:$X$43,J$37,$C$50:$D68)</f>
        <v>5.010566039614997E-2</v>
      </c>
      <c r="K68" s="29">
        <f ca="1">DSUM($B$37:$X$43,K$37,$C$50:$D68)</f>
        <v>6.3374032721322415E-2</v>
      </c>
      <c r="L68" s="29">
        <f ca="1">DSUM($B$37:$X$43,L$37,$C$50:$D68)</f>
        <v>7.7191399441212921E-2</v>
      </c>
      <c r="M68" s="29">
        <f ca="1">DSUM($B$37:$X$43,M$37,$C$50:$D68)</f>
        <v>9.0369423972140289E-2</v>
      </c>
      <c r="N68" s="29">
        <f ca="1">DSUM($B$37:$X$43,N$37,$C$50:$D68)</f>
        <v>0.10139687902297298</v>
      </c>
      <c r="O68" s="29">
        <f ca="1">DSUM($B$37:$X$43,O$37,$C$50:$D68)</f>
        <v>0.10929297703231416</v>
      </c>
      <c r="P68" s="29">
        <f ca="1">DSUM($B$37:$X$43,P$37,$C$50:$D68)</f>
        <v>0.11496641961826076</v>
      </c>
      <c r="Q68" s="29">
        <f ca="1">DSUM($B$37:$X$43,Q$37,$C$50:$D68)</f>
        <v>0.11859853318369694</v>
      </c>
      <c r="R68" s="29">
        <f ca="1">DSUM($B$37:$X$43,R$37,$C$50:$D68)</f>
        <v>0.12050804023275065</v>
      </c>
      <c r="S68" s="29">
        <f ca="1">DSUM($B$37:$X$43,S$37,$C$50:$D68)</f>
        <v>0.12131455872330743</v>
      </c>
      <c r="T68" s="29">
        <f ca="1">DSUM($B$37:$X$43,T$37,$C$50:$D68)</f>
        <v>0.12152280074133409</v>
      </c>
      <c r="U68" s="29">
        <f ca="1">DSUM($B$37:$X$43,U$37,$C$50:$D68)</f>
        <v>0.12151526528439115</v>
      </c>
      <c r="V68" s="29">
        <f ca="1">DSUM($B$37:$X$43,V$37,$C$50:$D68)</f>
        <v>0.12154501301904194</v>
      </c>
      <c r="W68" s="29">
        <f ca="1">DSUM($B$37:$X$43,W$37,$C$50:$D68)</f>
        <v>0.12158462317648672</v>
      </c>
      <c r="X68" s="29">
        <f ca="1">DSUM($B$37:$Y$43,X$37,$C$50:$D68)</f>
        <v>0.1215992966489635</v>
      </c>
      <c r="Y68" s="29">
        <f ca="1">DSUM($B$37:$Y$43,Y$37,$C$50:$D68)</f>
        <v>1.6784467293387042</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7" t="s">
        <v>121</v>
      </c>
      <c r="C69" s="50" t="s">
        <v>122</v>
      </c>
      <c r="D69" s="50" t="s">
        <v>123</v>
      </c>
      <c r="E69" s="29">
        <f ca="1">DSUM($B$37:$X$43,E$37,$C$50:$D69)</f>
        <v>4.9615024019360743E-3</v>
      </c>
      <c r="F69" s="29">
        <f ca="1">DSUM($B$37:$X$43,F$37,$C$50:$D69)</f>
        <v>1.1125689357188898E-2</v>
      </c>
      <c r="G69" s="29">
        <f ca="1">DSUM($B$37:$X$43,G$37,$C$50:$D69)</f>
        <v>1.9295784242262391E-2</v>
      </c>
      <c r="H69" s="29">
        <f ca="1">DSUM($B$37:$X$43,H$37,$C$50:$D69)</f>
        <v>2.9364775254831749E-2</v>
      </c>
      <c r="I69" s="29">
        <f ca="1">DSUM($B$37:$X$43,I$37,$C$50:$D69)</f>
        <v>3.8814054868139242E-2</v>
      </c>
      <c r="J69" s="29">
        <f ca="1">DSUM($B$37:$X$43,J$37,$C$50:$D69)</f>
        <v>5.010566039614997E-2</v>
      </c>
      <c r="K69" s="29">
        <f ca="1">DSUM($B$37:$X$43,K$37,$C$50:$D69)</f>
        <v>6.3374032721322415E-2</v>
      </c>
      <c r="L69" s="29">
        <f ca="1">DSUM($B$37:$X$43,L$37,$C$50:$D69)</f>
        <v>7.7191399441212921E-2</v>
      </c>
      <c r="M69" s="29">
        <f ca="1">DSUM($B$37:$X$43,M$37,$C$50:$D69)</f>
        <v>9.0369423972140289E-2</v>
      </c>
      <c r="N69" s="29">
        <f ca="1">DSUM($B$37:$X$43,N$37,$C$50:$D69)</f>
        <v>0.10139687902297298</v>
      </c>
      <c r="O69" s="29">
        <f ca="1">DSUM($B$37:$X$43,O$37,$C$50:$D69)</f>
        <v>0.10929297703231416</v>
      </c>
      <c r="P69" s="29">
        <f ca="1">DSUM($B$37:$X$43,P$37,$C$50:$D69)</f>
        <v>0.11496641961826076</v>
      </c>
      <c r="Q69" s="29">
        <f ca="1">DSUM($B$37:$X$43,Q$37,$C$50:$D69)</f>
        <v>0.11859853318369694</v>
      </c>
      <c r="R69" s="29">
        <f ca="1">DSUM($B$37:$X$43,R$37,$C$50:$D69)</f>
        <v>0.12050804023275065</v>
      </c>
      <c r="S69" s="29">
        <f ca="1">DSUM($B$37:$X$43,S$37,$C$50:$D69)</f>
        <v>0.12131455872330743</v>
      </c>
      <c r="T69" s="29">
        <f ca="1">DSUM($B$37:$X$43,T$37,$C$50:$D69)</f>
        <v>0.12152280074133409</v>
      </c>
      <c r="U69" s="29">
        <f ca="1">DSUM($B$37:$X$43,U$37,$C$50:$D69)</f>
        <v>0.12151526528439115</v>
      </c>
      <c r="V69" s="29">
        <f ca="1">DSUM($B$37:$X$43,V$37,$C$50:$D69)</f>
        <v>0.12154501301904194</v>
      </c>
      <c r="W69" s="29">
        <f ca="1">DSUM($B$37:$X$43,W$37,$C$50:$D69)</f>
        <v>0.12158462317648672</v>
      </c>
      <c r="X69" s="29">
        <f ca="1">DSUM($B$37:$Y$43,X$37,$C$50:$D69)</f>
        <v>0.1215992966489635</v>
      </c>
      <c r="Y69" s="29">
        <f ca="1">DSUM($B$37:$Y$43,Y$37,$C$50:$D69)</f>
        <v>1.6784467293387042</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7" t="s">
        <v>124</v>
      </c>
      <c r="C70" s="50" t="s">
        <v>125</v>
      </c>
      <c r="D70" s="50" t="s">
        <v>126</v>
      </c>
      <c r="E70" s="29">
        <f ca="1">DSUM($B$37:$X$43,E$37,$C$50:$D70)</f>
        <v>4.9615024019360743E-3</v>
      </c>
      <c r="F70" s="29">
        <f ca="1">DSUM($B$37:$X$43,F$37,$C$50:$D70)</f>
        <v>1.1125689357188898E-2</v>
      </c>
      <c r="G70" s="29">
        <f ca="1">DSUM($B$37:$X$43,G$37,$C$50:$D70)</f>
        <v>1.9295784242262391E-2</v>
      </c>
      <c r="H70" s="29">
        <f ca="1">DSUM($B$37:$X$43,H$37,$C$50:$D70)</f>
        <v>2.9364775254831749E-2</v>
      </c>
      <c r="I70" s="29">
        <f ca="1">DSUM($B$37:$X$43,I$37,$C$50:$D70)</f>
        <v>3.8814054868139242E-2</v>
      </c>
      <c r="J70" s="29">
        <f ca="1">DSUM($B$37:$X$43,J$37,$C$50:$D70)</f>
        <v>5.010566039614997E-2</v>
      </c>
      <c r="K70" s="29">
        <f ca="1">DSUM($B$37:$X$43,K$37,$C$50:$D70)</f>
        <v>6.3374032721322415E-2</v>
      </c>
      <c r="L70" s="29">
        <f ca="1">DSUM($B$37:$X$43,L$37,$C$50:$D70)</f>
        <v>7.7191399441212921E-2</v>
      </c>
      <c r="M70" s="29">
        <f ca="1">DSUM($B$37:$X$43,M$37,$C$50:$D70)</f>
        <v>9.0369423972140289E-2</v>
      </c>
      <c r="N70" s="29">
        <f ca="1">DSUM($B$37:$X$43,N$37,$C$50:$D70)</f>
        <v>0.10139687902297298</v>
      </c>
      <c r="O70" s="29">
        <f ca="1">DSUM($B$37:$X$43,O$37,$C$50:$D70)</f>
        <v>0.10929297703231416</v>
      </c>
      <c r="P70" s="29">
        <f ca="1">DSUM($B$37:$X$43,P$37,$C$50:$D70)</f>
        <v>0.11496641961826076</v>
      </c>
      <c r="Q70" s="29">
        <f ca="1">DSUM($B$37:$X$43,Q$37,$C$50:$D70)</f>
        <v>0.11859853318369694</v>
      </c>
      <c r="R70" s="29">
        <f ca="1">DSUM($B$37:$X$43,R$37,$C$50:$D70)</f>
        <v>0.12050804023275065</v>
      </c>
      <c r="S70" s="29">
        <f ca="1">DSUM($B$37:$X$43,S$37,$C$50:$D70)</f>
        <v>0.12131455872330743</v>
      </c>
      <c r="T70" s="29">
        <f ca="1">DSUM($B$37:$X$43,T$37,$C$50:$D70)</f>
        <v>0.12152280074133409</v>
      </c>
      <c r="U70" s="29">
        <f ca="1">DSUM($B$37:$X$43,U$37,$C$50:$D70)</f>
        <v>0.12151526528439115</v>
      </c>
      <c r="V70" s="29">
        <f ca="1">DSUM($B$37:$X$43,V$37,$C$50:$D70)</f>
        <v>0.12154501301904194</v>
      </c>
      <c r="W70" s="29">
        <f ca="1">DSUM($B$37:$X$43,W$37,$C$50:$D70)</f>
        <v>0.12158462317648672</v>
      </c>
      <c r="X70" s="29">
        <f ca="1">DSUM($B$37:$Y$43,X$37,$C$50:$D70)</f>
        <v>0.1215992966489635</v>
      </c>
      <c r="Y70" s="29">
        <f ca="1">DSUM($B$37:$Y$43,Y$37,$C$50:$D70)</f>
        <v>1.6784467293387042</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7" t="s">
        <v>127</v>
      </c>
      <c r="C71" s="50" t="s">
        <v>128</v>
      </c>
      <c r="D71" s="50" t="s">
        <v>129</v>
      </c>
      <c r="E71" s="29">
        <f ca="1">DSUM($B$37:$X$43,E$37,$C$50:$D71)</f>
        <v>4.9615024019360743E-3</v>
      </c>
      <c r="F71" s="29">
        <f ca="1">DSUM($B$37:$X$43,F$37,$C$50:$D71)</f>
        <v>1.1125689357188898E-2</v>
      </c>
      <c r="G71" s="29">
        <f ca="1">DSUM($B$37:$X$43,G$37,$C$50:$D71)</f>
        <v>1.9295784242262391E-2</v>
      </c>
      <c r="H71" s="29">
        <f ca="1">DSUM($B$37:$X$43,H$37,$C$50:$D71)</f>
        <v>2.9364775254831749E-2</v>
      </c>
      <c r="I71" s="29">
        <f ca="1">DSUM($B$37:$X$43,I$37,$C$50:$D71)</f>
        <v>3.8814054868139242E-2</v>
      </c>
      <c r="J71" s="29">
        <f ca="1">DSUM($B$37:$X$43,J$37,$C$50:$D71)</f>
        <v>5.010566039614997E-2</v>
      </c>
      <c r="K71" s="29">
        <f ca="1">DSUM($B$37:$X$43,K$37,$C$50:$D71)</f>
        <v>6.3374032721322415E-2</v>
      </c>
      <c r="L71" s="29">
        <f ca="1">DSUM($B$37:$X$43,L$37,$C$50:$D71)</f>
        <v>7.7191399441212921E-2</v>
      </c>
      <c r="M71" s="29">
        <f ca="1">DSUM($B$37:$X$43,M$37,$C$50:$D71)</f>
        <v>9.0369423972140289E-2</v>
      </c>
      <c r="N71" s="29">
        <f ca="1">DSUM($B$37:$X$43,N$37,$C$50:$D71)</f>
        <v>0.10139687902297298</v>
      </c>
      <c r="O71" s="29">
        <f ca="1">DSUM($B$37:$X$43,O$37,$C$50:$D71)</f>
        <v>0.10929297703231416</v>
      </c>
      <c r="P71" s="29">
        <f ca="1">DSUM($B$37:$X$43,P$37,$C$50:$D71)</f>
        <v>0.11496641961826076</v>
      </c>
      <c r="Q71" s="29">
        <f ca="1">DSUM($B$37:$X$43,Q$37,$C$50:$D71)</f>
        <v>0.11859853318369694</v>
      </c>
      <c r="R71" s="29">
        <f ca="1">DSUM($B$37:$X$43,R$37,$C$50:$D71)</f>
        <v>0.12050804023275065</v>
      </c>
      <c r="S71" s="29">
        <f ca="1">DSUM($B$37:$X$43,S$37,$C$50:$D71)</f>
        <v>0.12131455872330743</v>
      </c>
      <c r="T71" s="29">
        <f ca="1">DSUM($B$37:$X$43,T$37,$C$50:$D71)</f>
        <v>0.12152280074133409</v>
      </c>
      <c r="U71" s="29">
        <f ca="1">DSUM($B$37:$X$43,U$37,$C$50:$D71)</f>
        <v>0.12151526528439115</v>
      </c>
      <c r="V71" s="29">
        <f ca="1">DSUM($B$37:$X$43,V$37,$C$50:$D71)</f>
        <v>0.12154501301904194</v>
      </c>
      <c r="W71" s="29">
        <f ca="1">DSUM($B$37:$X$43,W$37,$C$50:$D71)</f>
        <v>0.12158462317648672</v>
      </c>
      <c r="X71" s="29">
        <f ca="1">DSUM($B$37:$Y$43,X$37,$C$50:$D71)</f>
        <v>0.1215992966489635</v>
      </c>
      <c r="Y71" s="29">
        <f ca="1">DSUM($B$37:$Y$43,Y$37,$C$50:$D71)</f>
        <v>1.6784467293387042</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7" t="s">
        <v>371</v>
      </c>
      <c r="C72" s="50" t="s">
        <v>131</v>
      </c>
      <c r="D72" s="50" t="s">
        <v>361</v>
      </c>
      <c r="E72" s="29">
        <f ca="1">DSUM($B$37:$X$43,E$37,$C$50:$D72)</f>
        <v>4.9615024019360743E-3</v>
      </c>
      <c r="F72" s="29">
        <f ca="1">DSUM($B$37:$X$43,F$37,$C$50:$D72)</f>
        <v>1.1125689357188898E-2</v>
      </c>
      <c r="G72" s="29">
        <f ca="1">DSUM($B$37:$X$43,G$37,$C$50:$D72)</f>
        <v>1.9295784242262391E-2</v>
      </c>
      <c r="H72" s="29">
        <f ca="1">DSUM($B$37:$X$43,H$37,$C$50:$D72)</f>
        <v>2.9364775254831749E-2</v>
      </c>
      <c r="I72" s="29">
        <f ca="1">DSUM($B$37:$X$43,I$37,$C$50:$D72)</f>
        <v>3.8814054868139242E-2</v>
      </c>
      <c r="J72" s="29">
        <f ca="1">DSUM($B$37:$X$43,J$37,$C$50:$D72)</f>
        <v>5.010566039614997E-2</v>
      </c>
      <c r="K72" s="29">
        <f ca="1">DSUM($B$37:$X$43,K$37,$C$50:$D72)</f>
        <v>6.3374032721322415E-2</v>
      </c>
      <c r="L72" s="29">
        <f ca="1">DSUM($B$37:$X$43,L$37,$C$50:$D72)</f>
        <v>7.7191399441212921E-2</v>
      </c>
      <c r="M72" s="29">
        <f ca="1">DSUM($B$37:$X$43,M$37,$C$50:$D72)</f>
        <v>9.0369423972140289E-2</v>
      </c>
      <c r="N72" s="29">
        <f ca="1">DSUM($B$37:$X$43,N$37,$C$50:$D72)</f>
        <v>0.10139687902297298</v>
      </c>
      <c r="O72" s="29">
        <f ca="1">DSUM($B$37:$X$43,O$37,$C$50:$D72)</f>
        <v>0.10929297703231416</v>
      </c>
      <c r="P72" s="29">
        <f ca="1">DSUM($B$37:$X$43,P$37,$C$50:$D72)</f>
        <v>0.11496641961826076</v>
      </c>
      <c r="Q72" s="29">
        <f ca="1">DSUM($B$37:$X$43,Q$37,$C$50:$D72)</f>
        <v>0.11859853318369694</v>
      </c>
      <c r="R72" s="29">
        <f ca="1">DSUM($B$37:$X$43,R$37,$C$50:$D72)</f>
        <v>0.12050804023275065</v>
      </c>
      <c r="S72" s="29">
        <f ca="1">DSUM($B$37:$X$43,S$37,$C$50:$D72)</f>
        <v>0.12131455872330743</v>
      </c>
      <c r="T72" s="29">
        <f ca="1">DSUM($B$37:$X$43,T$37,$C$50:$D72)</f>
        <v>0.12152280074133409</v>
      </c>
      <c r="U72" s="29">
        <f ca="1">DSUM($B$37:$X$43,U$37,$C$50:$D72)</f>
        <v>0.12151526528439115</v>
      </c>
      <c r="V72" s="29">
        <f ca="1">DSUM($B$37:$X$43,V$37,$C$50:$D72)</f>
        <v>0.12154501301904194</v>
      </c>
      <c r="W72" s="29">
        <f ca="1">DSUM($B$37:$X$43,W$37,$C$50:$D72)</f>
        <v>0.12158462317648672</v>
      </c>
      <c r="X72" s="29">
        <f ca="1">DSUM($B$37:$Y$43,X$37,$C$50:$D72)</f>
        <v>0.1215992966489635</v>
      </c>
      <c r="Y72" s="29">
        <f ca="1">DSUM($B$37:$Y$43,Y$37,$C$50:$D72)</f>
        <v>1.6784467293387042</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7" t="s">
        <v>372</v>
      </c>
      <c r="C73" s="50" t="s">
        <v>351</v>
      </c>
      <c r="D73" s="50" t="s">
        <v>362</v>
      </c>
      <c r="E73" s="29">
        <f ca="1">DSUM($B$37:$X$43,E$37,$C$50:$D73)</f>
        <v>4.9615024019360743E-3</v>
      </c>
      <c r="F73" s="29">
        <f ca="1">DSUM($B$37:$X$43,F$37,$C$50:$D73)</f>
        <v>1.1125689357188898E-2</v>
      </c>
      <c r="G73" s="29">
        <f ca="1">DSUM($B$37:$X$43,G$37,$C$50:$D73)</f>
        <v>1.9295784242262391E-2</v>
      </c>
      <c r="H73" s="29">
        <f ca="1">DSUM($B$37:$X$43,H$37,$C$50:$D73)</f>
        <v>2.9364775254831749E-2</v>
      </c>
      <c r="I73" s="29">
        <f ca="1">DSUM($B$37:$X$43,I$37,$C$50:$D73)</f>
        <v>3.8814054868139242E-2</v>
      </c>
      <c r="J73" s="29">
        <f ca="1">DSUM($B$37:$X$43,J$37,$C$50:$D73)</f>
        <v>5.010566039614997E-2</v>
      </c>
      <c r="K73" s="29">
        <f ca="1">DSUM($B$37:$X$43,K$37,$C$50:$D73)</f>
        <v>6.3374032721322415E-2</v>
      </c>
      <c r="L73" s="29">
        <f ca="1">DSUM($B$37:$X$43,L$37,$C$50:$D73)</f>
        <v>7.7191399441212921E-2</v>
      </c>
      <c r="M73" s="29">
        <f ca="1">DSUM($B$37:$X$43,M$37,$C$50:$D73)</f>
        <v>9.0369423972140289E-2</v>
      </c>
      <c r="N73" s="29">
        <f ca="1">DSUM($B$37:$X$43,N$37,$C$50:$D73)</f>
        <v>0.10139687902297298</v>
      </c>
      <c r="O73" s="29">
        <f ca="1">DSUM($B$37:$X$43,O$37,$C$50:$D73)</f>
        <v>0.10929297703231416</v>
      </c>
      <c r="P73" s="29">
        <f ca="1">DSUM($B$37:$X$43,P$37,$C$50:$D73)</f>
        <v>0.11496641961826076</v>
      </c>
      <c r="Q73" s="29">
        <f ca="1">DSUM($B$37:$X$43,Q$37,$C$50:$D73)</f>
        <v>0.11859853318369694</v>
      </c>
      <c r="R73" s="29">
        <f ca="1">DSUM($B$37:$X$43,R$37,$C$50:$D73)</f>
        <v>0.12050804023275065</v>
      </c>
      <c r="S73" s="29">
        <f ca="1">DSUM($B$37:$X$43,S$37,$C$50:$D73)</f>
        <v>0.12131455872330743</v>
      </c>
      <c r="T73" s="29">
        <f ca="1">DSUM($B$37:$X$43,T$37,$C$50:$D73)</f>
        <v>0.12152280074133409</v>
      </c>
      <c r="U73" s="29">
        <f ca="1">DSUM($B$37:$X$43,U$37,$C$50:$D73)</f>
        <v>0.12151526528439115</v>
      </c>
      <c r="V73" s="29">
        <f ca="1">DSUM($B$37:$X$43,V$37,$C$50:$D73)</f>
        <v>0.12154501301904194</v>
      </c>
      <c r="W73" s="29">
        <f ca="1">DSUM($B$37:$X$43,W$37,$C$50:$D73)</f>
        <v>0.12158462317648672</v>
      </c>
      <c r="X73" s="29">
        <f ca="1">DSUM($B$37:$Y$43,X$37,$C$50:$D73)</f>
        <v>0.1215992966489635</v>
      </c>
      <c r="Y73" s="29">
        <f ca="1">DSUM($B$37:$Y$43,Y$37,$C$50:$D73)</f>
        <v>1.6784467293387042</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7" t="s">
        <v>373</v>
      </c>
      <c r="C74" s="50" t="s">
        <v>352</v>
      </c>
      <c r="D74" s="50" t="s">
        <v>363</v>
      </c>
      <c r="E74" s="29">
        <f ca="1">DSUM($B$37:$X$43,E$37,$C$50:$D74)</f>
        <v>4.9615024019360743E-3</v>
      </c>
      <c r="F74" s="29">
        <f ca="1">DSUM($B$37:$X$43,F$37,$C$50:$D74)</f>
        <v>1.1125689357188898E-2</v>
      </c>
      <c r="G74" s="29">
        <f ca="1">DSUM($B$37:$X$43,G$37,$C$50:$D74)</f>
        <v>1.9295784242262391E-2</v>
      </c>
      <c r="H74" s="29">
        <f ca="1">DSUM($B$37:$X$43,H$37,$C$50:$D74)</f>
        <v>2.9364775254831749E-2</v>
      </c>
      <c r="I74" s="29">
        <f ca="1">DSUM($B$37:$X$43,I$37,$C$50:$D74)</f>
        <v>3.8814054868139242E-2</v>
      </c>
      <c r="J74" s="29">
        <f ca="1">DSUM($B$37:$X$43,J$37,$C$50:$D74)</f>
        <v>5.010566039614997E-2</v>
      </c>
      <c r="K74" s="29">
        <f ca="1">DSUM($B$37:$X$43,K$37,$C$50:$D74)</f>
        <v>6.3374032721322415E-2</v>
      </c>
      <c r="L74" s="29">
        <f ca="1">DSUM($B$37:$X$43,L$37,$C$50:$D74)</f>
        <v>7.7191399441212921E-2</v>
      </c>
      <c r="M74" s="29">
        <f ca="1">DSUM($B$37:$X$43,M$37,$C$50:$D74)</f>
        <v>9.0369423972140289E-2</v>
      </c>
      <c r="N74" s="29">
        <f ca="1">DSUM($B$37:$X$43,N$37,$C$50:$D74)</f>
        <v>0.10139687902297298</v>
      </c>
      <c r="O74" s="29">
        <f ca="1">DSUM($B$37:$X$43,O$37,$C$50:$D74)</f>
        <v>0.10929297703231416</v>
      </c>
      <c r="P74" s="29">
        <f ca="1">DSUM($B$37:$X$43,P$37,$C$50:$D74)</f>
        <v>0.11496641961826076</v>
      </c>
      <c r="Q74" s="29">
        <f ca="1">DSUM($B$37:$X$43,Q$37,$C$50:$D74)</f>
        <v>0.11859853318369694</v>
      </c>
      <c r="R74" s="29">
        <f ca="1">DSUM($B$37:$X$43,R$37,$C$50:$D74)</f>
        <v>0.12050804023275065</v>
      </c>
      <c r="S74" s="29">
        <f ca="1">DSUM($B$37:$X$43,S$37,$C$50:$D74)</f>
        <v>0.12131455872330743</v>
      </c>
      <c r="T74" s="29">
        <f ca="1">DSUM($B$37:$X$43,T$37,$C$50:$D74)</f>
        <v>0.12152280074133409</v>
      </c>
      <c r="U74" s="29">
        <f ca="1">DSUM($B$37:$X$43,U$37,$C$50:$D74)</f>
        <v>0.12151526528439115</v>
      </c>
      <c r="V74" s="29">
        <f ca="1">DSUM($B$37:$X$43,V$37,$C$50:$D74)</f>
        <v>0.12154501301904194</v>
      </c>
      <c r="W74" s="29">
        <f ca="1">DSUM($B$37:$X$43,W$37,$C$50:$D74)</f>
        <v>0.12158462317648672</v>
      </c>
      <c r="X74" s="29">
        <f ca="1">DSUM($B$37:$Y$43,X$37,$C$50:$D74)</f>
        <v>0.1215992966489635</v>
      </c>
      <c r="Y74" s="29">
        <f ca="1">DSUM($B$37:$Y$43,Y$37,$C$50:$D74)</f>
        <v>1.6784467293387042</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7" t="s">
        <v>374</v>
      </c>
      <c r="C75" s="50" t="s">
        <v>353</v>
      </c>
      <c r="D75" s="50" t="s">
        <v>364</v>
      </c>
      <c r="E75" s="29">
        <f ca="1">DSUM($B$37:$X$43,E$37,$C$50:$D75)</f>
        <v>4.9615024019360743E-3</v>
      </c>
      <c r="F75" s="29">
        <f ca="1">DSUM($B$37:$X$43,F$37,$C$50:$D75)</f>
        <v>1.1125689357188898E-2</v>
      </c>
      <c r="G75" s="29">
        <f ca="1">DSUM($B$37:$X$43,G$37,$C$50:$D75)</f>
        <v>1.9295784242262391E-2</v>
      </c>
      <c r="H75" s="29">
        <f ca="1">DSUM($B$37:$X$43,H$37,$C$50:$D75)</f>
        <v>2.9364775254831749E-2</v>
      </c>
      <c r="I75" s="29">
        <f ca="1">DSUM($B$37:$X$43,I$37,$C$50:$D75)</f>
        <v>3.8814054868139242E-2</v>
      </c>
      <c r="J75" s="29">
        <f ca="1">DSUM($B$37:$X$43,J$37,$C$50:$D75)</f>
        <v>5.010566039614997E-2</v>
      </c>
      <c r="K75" s="29">
        <f ca="1">DSUM($B$37:$X$43,K$37,$C$50:$D75)</f>
        <v>6.3374032721322415E-2</v>
      </c>
      <c r="L75" s="29">
        <f ca="1">DSUM($B$37:$X$43,L$37,$C$50:$D75)</f>
        <v>7.7191399441212921E-2</v>
      </c>
      <c r="M75" s="29">
        <f ca="1">DSUM($B$37:$X$43,M$37,$C$50:$D75)</f>
        <v>9.0369423972140289E-2</v>
      </c>
      <c r="N75" s="29">
        <f ca="1">DSUM($B$37:$X$43,N$37,$C$50:$D75)</f>
        <v>0.10139687902297298</v>
      </c>
      <c r="O75" s="29">
        <f ca="1">DSUM($B$37:$X$43,O$37,$C$50:$D75)</f>
        <v>0.10929297703231416</v>
      </c>
      <c r="P75" s="29">
        <f ca="1">DSUM($B$37:$X$43,P$37,$C$50:$D75)</f>
        <v>0.11496641961826076</v>
      </c>
      <c r="Q75" s="29">
        <f ca="1">DSUM($B$37:$X$43,Q$37,$C$50:$D75)</f>
        <v>0.11859853318369694</v>
      </c>
      <c r="R75" s="29">
        <f ca="1">DSUM($B$37:$X$43,R$37,$C$50:$D75)</f>
        <v>0.12050804023275065</v>
      </c>
      <c r="S75" s="29">
        <f ca="1">DSUM($B$37:$X$43,S$37,$C$50:$D75)</f>
        <v>0.12131455872330743</v>
      </c>
      <c r="T75" s="29">
        <f ca="1">DSUM($B$37:$X$43,T$37,$C$50:$D75)</f>
        <v>0.12152280074133409</v>
      </c>
      <c r="U75" s="29">
        <f ca="1">DSUM($B$37:$X$43,U$37,$C$50:$D75)</f>
        <v>0.12151526528439115</v>
      </c>
      <c r="V75" s="29">
        <f ca="1">DSUM($B$37:$X$43,V$37,$C$50:$D75)</f>
        <v>0.12154501301904194</v>
      </c>
      <c r="W75" s="29">
        <f ca="1">DSUM($B$37:$X$43,W$37,$C$50:$D75)</f>
        <v>0.12158462317648672</v>
      </c>
      <c r="X75" s="29">
        <f ca="1">DSUM($B$37:$Y$43,X$37,$C$50:$D75)</f>
        <v>0.1215992966489635</v>
      </c>
      <c r="Y75" s="29">
        <f ca="1">DSUM($B$37:$Y$43,Y$37,$C$50:$D75)</f>
        <v>1.6784467293387042</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7" t="s">
        <v>375</v>
      </c>
      <c r="C76" s="50" t="s">
        <v>354</v>
      </c>
      <c r="D76" s="50" t="s">
        <v>365</v>
      </c>
      <c r="E76" s="29">
        <f ca="1">DSUM($B$37:$X$43,E$37,$C$50:$D76)</f>
        <v>4.9615024019360743E-3</v>
      </c>
      <c r="F76" s="29">
        <f ca="1">DSUM($B$37:$X$43,F$37,$C$50:$D76)</f>
        <v>1.1125689357188898E-2</v>
      </c>
      <c r="G76" s="29">
        <f ca="1">DSUM($B$37:$X$43,G$37,$C$50:$D76)</f>
        <v>1.9295784242262391E-2</v>
      </c>
      <c r="H76" s="29">
        <f ca="1">DSUM($B$37:$X$43,H$37,$C$50:$D76)</f>
        <v>2.9364775254831749E-2</v>
      </c>
      <c r="I76" s="29">
        <f ca="1">DSUM($B$37:$X$43,I$37,$C$50:$D76)</f>
        <v>3.8814054868139242E-2</v>
      </c>
      <c r="J76" s="29">
        <f ca="1">DSUM($B$37:$X$43,J$37,$C$50:$D76)</f>
        <v>5.010566039614997E-2</v>
      </c>
      <c r="K76" s="29">
        <f ca="1">DSUM($B$37:$X$43,K$37,$C$50:$D76)</f>
        <v>6.3374032721322415E-2</v>
      </c>
      <c r="L76" s="29">
        <f ca="1">DSUM($B$37:$X$43,L$37,$C$50:$D76)</f>
        <v>7.7191399441212921E-2</v>
      </c>
      <c r="M76" s="29">
        <f ca="1">DSUM($B$37:$X$43,M$37,$C$50:$D76)</f>
        <v>9.0369423972140289E-2</v>
      </c>
      <c r="N76" s="29">
        <f ca="1">DSUM($B$37:$X$43,N$37,$C$50:$D76)</f>
        <v>0.10139687902297298</v>
      </c>
      <c r="O76" s="29">
        <f ca="1">DSUM($B$37:$X$43,O$37,$C$50:$D76)</f>
        <v>0.10929297703231416</v>
      </c>
      <c r="P76" s="29">
        <f ca="1">DSUM($B$37:$X$43,P$37,$C$50:$D76)</f>
        <v>0.11496641961826076</v>
      </c>
      <c r="Q76" s="29">
        <f ca="1">DSUM($B$37:$X$43,Q$37,$C$50:$D76)</f>
        <v>0.11859853318369694</v>
      </c>
      <c r="R76" s="29">
        <f ca="1">DSUM($B$37:$X$43,R$37,$C$50:$D76)</f>
        <v>0.12050804023275065</v>
      </c>
      <c r="S76" s="29">
        <f ca="1">DSUM($B$37:$X$43,S$37,$C$50:$D76)</f>
        <v>0.12131455872330743</v>
      </c>
      <c r="T76" s="29">
        <f ca="1">DSUM($B$37:$X$43,T$37,$C$50:$D76)</f>
        <v>0.12152280074133409</v>
      </c>
      <c r="U76" s="29">
        <f ca="1">DSUM($B$37:$X$43,U$37,$C$50:$D76)</f>
        <v>0.12151526528439115</v>
      </c>
      <c r="V76" s="29">
        <f ca="1">DSUM($B$37:$X$43,V$37,$C$50:$D76)</f>
        <v>0.12154501301904194</v>
      </c>
      <c r="W76" s="29">
        <f ca="1">DSUM($B$37:$X$43,W$37,$C$50:$D76)</f>
        <v>0.12158462317648672</v>
      </c>
      <c r="X76" s="29">
        <f ca="1">DSUM($B$37:$Y$43,X$37,$C$50:$D76)</f>
        <v>0.1215992966489635</v>
      </c>
      <c r="Y76" s="29">
        <f ca="1">DSUM($B$37:$Y$43,Y$37,$C$50:$D76)</f>
        <v>1.6784467293387042</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7" t="s">
        <v>376</v>
      </c>
      <c r="C77" s="50" t="s">
        <v>355</v>
      </c>
      <c r="D77" s="50" t="s">
        <v>366</v>
      </c>
      <c r="E77" s="29">
        <f ca="1">DSUM($B$37:$X$43,E$37,$C$50:$D77)</f>
        <v>4.9615024019360743E-3</v>
      </c>
      <c r="F77" s="29">
        <f ca="1">DSUM($B$37:$X$43,F$37,$C$50:$D77)</f>
        <v>1.1125689357188898E-2</v>
      </c>
      <c r="G77" s="29">
        <f ca="1">DSUM($B$37:$X$43,G$37,$C$50:$D77)</f>
        <v>1.9295784242262391E-2</v>
      </c>
      <c r="H77" s="29">
        <f ca="1">DSUM($B$37:$X$43,H$37,$C$50:$D77)</f>
        <v>2.9364775254831749E-2</v>
      </c>
      <c r="I77" s="29">
        <f ca="1">DSUM($B$37:$X$43,I$37,$C$50:$D77)</f>
        <v>3.8814054868139242E-2</v>
      </c>
      <c r="J77" s="29">
        <f ca="1">DSUM($B$37:$X$43,J$37,$C$50:$D77)</f>
        <v>5.010566039614997E-2</v>
      </c>
      <c r="K77" s="29">
        <f ca="1">DSUM($B$37:$X$43,K$37,$C$50:$D77)</f>
        <v>6.3374032721322415E-2</v>
      </c>
      <c r="L77" s="29">
        <f ca="1">DSUM($B$37:$X$43,L$37,$C$50:$D77)</f>
        <v>7.7191399441212921E-2</v>
      </c>
      <c r="M77" s="29">
        <f ca="1">DSUM($B$37:$X$43,M$37,$C$50:$D77)</f>
        <v>9.0369423972140289E-2</v>
      </c>
      <c r="N77" s="29">
        <f ca="1">DSUM($B$37:$X$43,N$37,$C$50:$D77)</f>
        <v>0.10139687902297298</v>
      </c>
      <c r="O77" s="29">
        <f ca="1">DSUM($B$37:$X$43,O$37,$C$50:$D77)</f>
        <v>0.10929297703231416</v>
      </c>
      <c r="P77" s="29">
        <f ca="1">DSUM($B$37:$X$43,P$37,$C$50:$D77)</f>
        <v>0.11496641961826076</v>
      </c>
      <c r="Q77" s="29">
        <f ca="1">DSUM($B$37:$X$43,Q$37,$C$50:$D77)</f>
        <v>0.11859853318369694</v>
      </c>
      <c r="R77" s="29">
        <f ca="1">DSUM($B$37:$X$43,R$37,$C$50:$D77)</f>
        <v>0.12050804023275065</v>
      </c>
      <c r="S77" s="29">
        <f ca="1">DSUM($B$37:$X$43,S$37,$C$50:$D77)</f>
        <v>0.12131455872330743</v>
      </c>
      <c r="T77" s="29">
        <f ca="1">DSUM($B$37:$X$43,T$37,$C$50:$D77)</f>
        <v>0.12152280074133409</v>
      </c>
      <c r="U77" s="29">
        <f ca="1">DSUM($B$37:$X$43,U$37,$C$50:$D77)</f>
        <v>0.12151526528439115</v>
      </c>
      <c r="V77" s="29">
        <f ca="1">DSUM($B$37:$X$43,V$37,$C$50:$D77)</f>
        <v>0.12154501301904194</v>
      </c>
      <c r="W77" s="29">
        <f ca="1">DSUM($B$37:$X$43,W$37,$C$50:$D77)</f>
        <v>0.12158462317648672</v>
      </c>
      <c r="X77" s="29">
        <f ca="1">DSUM($B$37:$Y$43,X$37,$C$50:$D77)</f>
        <v>0.1215992966489635</v>
      </c>
      <c r="Y77" s="29">
        <f ca="1">DSUM($B$37:$Y$43,Y$37,$C$50:$D77)</f>
        <v>1.6784467293387042</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7" t="s">
        <v>377</v>
      </c>
      <c r="C78" s="50" t="s">
        <v>356</v>
      </c>
      <c r="D78" s="50" t="s">
        <v>367</v>
      </c>
      <c r="E78" s="29">
        <f ca="1">DSUM($B$37:$X$43,E$37,$C$50:$D78)</f>
        <v>4.9615024019360743E-3</v>
      </c>
      <c r="F78" s="29">
        <f ca="1">DSUM($B$37:$X$43,F$37,$C$50:$D78)</f>
        <v>1.1125689357188898E-2</v>
      </c>
      <c r="G78" s="29">
        <f ca="1">DSUM($B$37:$X$43,G$37,$C$50:$D78)</f>
        <v>1.9295784242262391E-2</v>
      </c>
      <c r="H78" s="29">
        <f ca="1">DSUM($B$37:$X$43,H$37,$C$50:$D78)</f>
        <v>2.9364775254831749E-2</v>
      </c>
      <c r="I78" s="29">
        <f ca="1">DSUM($B$37:$X$43,I$37,$C$50:$D78)</f>
        <v>3.8814054868139242E-2</v>
      </c>
      <c r="J78" s="29">
        <f ca="1">DSUM($B$37:$X$43,J$37,$C$50:$D78)</f>
        <v>5.010566039614997E-2</v>
      </c>
      <c r="K78" s="29">
        <f ca="1">DSUM($B$37:$X$43,K$37,$C$50:$D78)</f>
        <v>6.3374032721322415E-2</v>
      </c>
      <c r="L78" s="29">
        <f ca="1">DSUM($B$37:$X$43,L$37,$C$50:$D78)</f>
        <v>7.7191399441212921E-2</v>
      </c>
      <c r="M78" s="29">
        <f ca="1">DSUM($B$37:$X$43,M$37,$C$50:$D78)</f>
        <v>9.0369423972140289E-2</v>
      </c>
      <c r="N78" s="29">
        <f ca="1">DSUM($B$37:$X$43,N$37,$C$50:$D78)</f>
        <v>0.10139687902297298</v>
      </c>
      <c r="O78" s="29">
        <f ca="1">DSUM($B$37:$X$43,O$37,$C$50:$D78)</f>
        <v>0.10929297703231416</v>
      </c>
      <c r="P78" s="29">
        <f ca="1">DSUM($B$37:$X$43,P$37,$C$50:$D78)</f>
        <v>0.11496641961826076</v>
      </c>
      <c r="Q78" s="29">
        <f ca="1">DSUM($B$37:$X$43,Q$37,$C$50:$D78)</f>
        <v>0.11859853318369694</v>
      </c>
      <c r="R78" s="29">
        <f ca="1">DSUM($B$37:$X$43,R$37,$C$50:$D78)</f>
        <v>0.12050804023275065</v>
      </c>
      <c r="S78" s="29">
        <f ca="1">DSUM($B$37:$X$43,S$37,$C$50:$D78)</f>
        <v>0.12131455872330743</v>
      </c>
      <c r="T78" s="29">
        <f ca="1">DSUM($B$37:$X$43,T$37,$C$50:$D78)</f>
        <v>0.12152280074133409</v>
      </c>
      <c r="U78" s="29">
        <f ca="1">DSUM($B$37:$X$43,U$37,$C$50:$D78)</f>
        <v>0.12151526528439115</v>
      </c>
      <c r="V78" s="29">
        <f ca="1">DSUM($B$37:$X$43,V$37,$C$50:$D78)</f>
        <v>0.12154501301904194</v>
      </c>
      <c r="W78" s="29">
        <f ca="1">DSUM($B$37:$X$43,W$37,$C$50:$D78)</f>
        <v>0.12158462317648672</v>
      </c>
      <c r="X78" s="29">
        <f ca="1">DSUM($B$37:$Y$43,X$37,$C$50:$D78)</f>
        <v>0.1215992966489635</v>
      </c>
      <c r="Y78" s="29">
        <f ca="1">DSUM($B$37:$Y$43,Y$37,$C$50:$D78)</f>
        <v>1.6784467293387042</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7" t="s">
        <v>378</v>
      </c>
      <c r="C79" s="50" t="s">
        <v>357</v>
      </c>
      <c r="D79" s="50" t="s">
        <v>368</v>
      </c>
      <c r="E79" s="29">
        <f ca="1">DSUM($B$37:$X$43,E$37,$C$50:$D79)</f>
        <v>4.9615024019360743E-3</v>
      </c>
      <c r="F79" s="29">
        <f ca="1">DSUM($B$37:$X$43,F$37,$C$50:$D79)</f>
        <v>1.1125689357188898E-2</v>
      </c>
      <c r="G79" s="29">
        <f ca="1">DSUM($B$37:$X$43,G$37,$C$50:$D79)</f>
        <v>1.9295784242262391E-2</v>
      </c>
      <c r="H79" s="29">
        <f ca="1">DSUM($B$37:$X$43,H$37,$C$50:$D79)</f>
        <v>2.9364775254831749E-2</v>
      </c>
      <c r="I79" s="29">
        <f ca="1">DSUM($B$37:$X$43,I$37,$C$50:$D79)</f>
        <v>3.8814054868139242E-2</v>
      </c>
      <c r="J79" s="29">
        <f ca="1">DSUM($B$37:$X$43,J$37,$C$50:$D79)</f>
        <v>5.010566039614997E-2</v>
      </c>
      <c r="K79" s="29">
        <f ca="1">DSUM($B$37:$X$43,K$37,$C$50:$D79)</f>
        <v>6.3374032721322415E-2</v>
      </c>
      <c r="L79" s="29">
        <f ca="1">DSUM($B$37:$X$43,L$37,$C$50:$D79)</f>
        <v>7.7191399441212921E-2</v>
      </c>
      <c r="M79" s="29">
        <f ca="1">DSUM($B$37:$X$43,M$37,$C$50:$D79)</f>
        <v>9.0369423972140289E-2</v>
      </c>
      <c r="N79" s="29">
        <f ca="1">DSUM($B$37:$X$43,N$37,$C$50:$D79)</f>
        <v>0.10139687902297298</v>
      </c>
      <c r="O79" s="29">
        <f ca="1">DSUM($B$37:$X$43,O$37,$C$50:$D79)</f>
        <v>0.10929297703231416</v>
      </c>
      <c r="P79" s="29">
        <f ca="1">DSUM($B$37:$X$43,P$37,$C$50:$D79)</f>
        <v>0.11496641961826076</v>
      </c>
      <c r="Q79" s="29">
        <f ca="1">DSUM($B$37:$X$43,Q$37,$C$50:$D79)</f>
        <v>0.11859853318369694</v>
      </c>
      <c r="R79" s="29">
        <f ca="1">DSUM($B$37:$X$43,R$37,$C$50:$D79)</f>
        <v>0.12050804023275065</v>
      </c>
      <c r="S79" s="29">
        <f ca="1">DSUM($B$37:$X$43,S$37,$C$50:$D79)</f>
        <v>0.12131455872330743</v>
      </c>
      <c r="T79" s="29">
        <f ca="1">DSUM($B$37:$X$43,T$37,$C$50:$D79)</f>
        <v>0.12152280074133409</v>
      </c>
      <c r="U79" s="29">
        <f ca="1">DSUM($B$37:$X$43,U$37,$C$50:$D79)</f>
        <v>0.12151526528439115</v>
      </c>
      <c r="V79" s="29">
        <f ca="1">DSUM($B$37:$X$43,V$37,$C$50:$D79)</f>
        <v>0.12154501301904194</v>
      </c>
      <c r="W79" s="29">
        <f ca="1">DSUM($B$37:$X$43,W$37,$C$50:$D79)</f>
        <v>0.12158462317648672</v>
      </c>
      <c r="X79" s="29">
        <f ca="1">DSUM($B$37:$Y$43,X$37,$C$50:$D79)</f>
        <v>0.1215992966489635</v>
      </c>
      <c r="Y79" s="29">
        <f ca="1">DSUM($B$37:$Y$43,Y$37,$C$50:$D79)</f>
        <v>1.6784467293387042</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7" t="s">
        <v>379</v>
      </c>
      <c r="C80" s="50" t="s">
        <v>358</v>
      </c>
      <c r="D80" s="50" t="s">
        <v>369</v>
      </c>
      <c r="E80" s="29">
        <f ca="1">DSUM($B$37:$X$43,E$37,$C$50:$D80)</f>
        <v>4.9615024019360743E-3</v>
      </c>
      <c r="F80" s="29">
        <f ca="1">DSUM($B$37:$X$43,F$37,$C$50:$D80)</f>
        <v>1.1125689357188898E-2</v>
      </c>
      <c r="G80" s="29">
        <f ca="1">DSUM($B$37:$X$43,G$37,$C$50:$D80)</f>
        <v>1.9295784242262391E-2</v>
      </c>
      <c r="H80" s="29">
        <f ca="1">DSUM($B$37:$X$43,H$37,$C$50:$D80)</f>
        <v>2.9364775254831749E-2</v>
      </c>
      <c r="I80" s="29">
        <f ca="1">DSUM($B$37:$X$43,I$37,$C$50:$D80)</f>
        <v>3.8814054868139242E-2</v>
      </c>
      <c r="J80" s="29">
        <f ca="1">DSUM($B$37:$X$43,J$37,$C$50:$D80)</f>
        <v>5.010566039614997E-2</v>
      </c>
      <c r="K80" s="29">
        <f ca="1">DSUM($B$37:$X$43,K$37,$C$50:$D80)</f>
        <v>6.3374032721322415E-2</v>
      </c>
      <c r="L80" s="29">
        <f ca="1">DSUM($B$37:$X$43,L$37,$C$50:$D80)</f>
        <v>7.7191399441212921E-2</v>
      </c>
      <c r="M80" s="29">
        <f ca="1">DSUM($B$37:$X$43,M$37,$C$50:$D80)</f>
        <v>9.0369423972140289E-2</v>
      </c>
      <c r="N80" s="29">
        <f ca="1">DSUM($B$37:$X$43,N$37,$C$50:$D80)</f>
        <v>0.10139687902297298</v>
      </c>
      <c r="O80" s="29">
        <f ca="1">DSUM($B$37:$X$43,O$37,$C$50:$D80)</f>
        <v>0.10929297703231416</v>
      </c>
      <c r="P80" s="29">
        <f ca="1">DSUM($B$37:$X$43,P$37,$C$50:$D80)</f>
        <v>0.11496641961826076</v>
      </c>
      <c r="Q80" s="29">
        <f ca="1">DSUM($B$37:$X$43,Q$37,$C$50:$D80)</f>
        <v>0.11859853318369694</v>
      </c>
      <c r="R80" s="29">
        <f ca="1">DSUM($B$37:$X$43,R$37,$C$50:$D80)</f>
        <v>0.12050804023275065</v>
      </c>
      <c r="S80" s="29">
        <f ca="1">DSUM($B$37:$X$43,S$37,$C$50:$D80)</f>
        <v>0.12131455872330743</v>
      </c>
      <c r="T80" s="29">
        <f ca="1">DSUM($B$37:$X$43,T$37,$C$50:$D80)</f>
        <v>0.12152280074133409</v>
      </c>
      <c r="U80" s="29">
        <f ca="1">DSUM($B$37:$X$43,U$37,$C$50:$D80)</f>
        <v>0.12151526528439115</v>
      </c>
      <c r="V80" s="29">
        <f ca="1">DSUM($B$37:$X$43,V$37,$C$50:$D80)</f>
        <v>0.12154501301904194</v>
      </c>
      <c r="W80" s="29">
        <f ca="1">DSUM($B$37:$X$43,W$37,$C$50:$D80)</f>
        <v>0.12158462317648672</v>
      </c>
      <c r="X80" s="29">
        <f ca="1">DSUM($B$37:$Y$43,X$37,$C$50:$D80)</f>
        <v>0.1215992966489635</v>
      </c>
      <c r="Y80" s="29">
        <f ca="1">DSUM($B$37:$Y$43,Y$37,$C$50:$D80)</f>
        <v>1.6784467293387042</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B81" s="7" t="s">
        <v>380</v>
      </c>
      <c r="C81" s="50" t="s">
        <v>359</v>
      </c>
      <c r="D81" s="50" t="s">
        <v>370</v>
      </c>
      <c r="E81" s="29">
        <f ca="1">DSUM($B$37:$X$43,E$37,$C$50:$D81)</f>
        <v>4.9615024019360743E-3</v>
      </c>
      <c r="F81" s="29">
        <f ca="1">DSUM($B$37:$X$43,F$37,$C$50:$D81)</f>
        <v>1.1125689357188898E-2</v>
      </c>
      <c r="G81" s="29">
        <f ca="1">DSUM($B$37:$X$43,G$37,$C$50:$D81)</f>
        <v>1.9295784242262391E-2</v>
      </c>
      <c r="H81" s="29">
        <f ca="1">DSUM($B$37:$X$43,H$37,$C$50:$D81)</f>
        <v>2.9364775254831749E-2</v>
      </c>
      <c r="I81" s="29">
        <f ca="1">DSUM($B$37:$X$43,I$37,$C$50:$D81)</f>
        <v>3.8814054868139242E-2</v>
      </c>
      <c r="J81" s="29">
        <f ca="1">DSUM($B$37:$X$43,J$37,$C$50:$D81)</f>
        <v>5.010566039614997E-2</v>
      </c>
      <c r="K81" s="29">
        <f ca="1">DSUM($B$37:$X$43,K$37,$C$50:$D81)</f>
        <v>6.3374032721322415E-2</v>
      </c>
      <c r="L81" s="29">
        <f ca="1">DSUM($B$37:$X$43,L$37,$C$50:$D81)</f>
        <v>7.7191399441212921E-2</v>
      </c>
      <c r="M81" s="29">
        <f ca="1">DSUM($B$37:$X$43,M$37,$C$50:$D81)</f>
        <v>9.0369423972140289E-2</v>
      </c>
      <c r="N81" s="29">
        <f ca="1">DSUM($B$37:$X$43,N$37,$C$50:$D81)</f>
        <v>0.10139687902297298</v>
      </c>
      <c r="O81" s="29">
        <f ca="1">DSUM($B$37:$X$43,O$37,$C$50:$D81)</f>
        <v>0.10929297703231416</v>
      </c>
      <c r="P81" s="29">
        <f ca="1">DSUM($B$37:$X$43,P$37,$C$50:$D81)</f>
        <v>0.11496641961826076</v>
      </c>
      <c r="Q81" s="29">
        <f ca="1">DSUM($B$37:$X$43,Q$37,$C$50:$D81)</f>
        <v>0.11859853318369694</v>
      </c>
      <c r="R81" s="29">
        <f ca="1">DSUM($B$37:$X$43,R$37,$C$50:$D81)</f>
        <v>0.12050804023275065</v>
      </c>
      <c r="S81" s="29">
        <f ca="1">DSUM($B$37:$X$43,S$37,$C$50:$D81)</f>
        <v>0.12131455872330743</v>
      </c>
      <c r="T81" s="29">
        <f ca="1">DSUM($B$37:$X$43,T$37,$C$50:$D81)</f>
        <v>0.12152280074133409</v>
      </c>
      <c r="U81" s="29">
        <f ca="1">DSUM($B$37:$X$43,U$37,$C$50:$D81)</f>
        <v>0.12151526528439115</v>
      </c>
      <c r="V81" s="29">
        <f ca="1">DSUM($B$37:$X$43,V$37,$C$50:$D81)</f>
        <v>0.12154501301904194</v>
      </c>
      <c r="W81" s="29">
        <f ca="1">DSUM($B$37:$X$43,W$37,$C$50:$D81)</f>
        <v>0.12158462317648672</v>
      </c>
      <c r="X81" s="29">
        <f ca="1">DSUM($B$37:$Y$43,X$37,$C$50:$D81)</f>
        <v>0.1215992966489635</v>
      </c>
      <c r="Y81" s="29">
        <f ca="1">DSUM($B$37:$Y$43,Y$37,$C$50:$D81)</f>
        <v>1.6784467293387042</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B82" s="7" t="s">
        <v>381</v>
      </c>
      <c r="C82" s="50" t="s">
        <v>360</v>
      </c>
      <c r="D82" s="50" t="s">
        <v>132</v>
      </c>
      <c r="E82" s="29">
        <f ca="1">DSUM($B$37:$X$43,E$37,$C$50:$D82)</f>
        <v>4.9615024019360743E-3</v>
      </c>
      <c r="F82" s="29">
        <f ca="1">DSUM($B$37:$X$43,F$37,$C$50:$D82)</f>
        <v>1.1125689357188898E-2</v>
      </c>
      <c r="G82" s="29">
        <f ca="1">DSUM($B$37:$X$43,G$37,$C$50:$D82)</f>
        <v>1.9295784242262391E-2</v>
      </c>
      <c r="H82" s="29">
        <f ca="1">DSUM($B$37:$X$43,H$37,$C$50:$D82)</f>
        <v>2.9364775254831749E-2</v>
      </c>
      <c r="I82" s="29">
        <f ca="1">DSUM($B$37:$X$43,I$37,$C$50:$D82)</f>
        <v>3.8814054868139242E-2</v>
      </c>
      <c r="J82" s="29">
        <f ca="1">DSUM($B$37:$X$43,J$37,$C$50:$D82)</f>
        <v>5.010566039614997E-2</v>
      </c>
      <c r="K82" s="29">
        <f ca="1">DSUM($B$37:$X$43,K$37,$C$50:$D82)</f>
        <v>6.3374032721322415E-2</v>
      </c>
      <c r="L82" s="29">
        <f ca="1">DSUM($B$37:$X$43,L$37,$C$50:$D82)</f>
        <v>7.7191399441212921E-2</v>
      </c>
      <c r="M82" s="29">
        <f ca="1">DSUM($B$37:$X$43,M$37,$C$50:$D82)</f>
        <v>9.0369423972140289E-2</v>
      </c>
      <c r="N82" s="29">
        <f ca="1">DSUM($B$37:$X$43,N$37,$C$50:$D82)</f>
        <v>0.10139687902297298</v>
      </c>
      <c r="O82" s="29">
        <f ca="1">DSUM($B$37:$X$43,O$37,$C$50:$D82)</f>
        <v>0.10929297703231416</v>
      </c>
      <c r="P82" s="29">
        <f ca="1">DSUM($B$37:$X$43,P$37,$C$50:$D82)</f>
        <v>0.11496641961826076</v>
      </c>
      <c r="Q82" s="29">
        <f ca="1">DSUM($B$37:$X$43,Q$37,$C$50:$D82)</f>
        <v>0.11859853318369694</v>
      </c>
      <c r="R82" s="29">
        <f ca="1">DSUM($B$37:$X$43,R$37,$C$50:$D82)</f>
        <v>0.12050804023275065</v>
      </c>
      <c r="S82" s="29">
        <f ca="1">DSUM($B$37:$X$43,S$37,$C$50:$D82)</f>
        <v>0.12131455872330743</v>
      </c>
      <c r="T82" s="29">
        <f ca="1">DSUM($B$37:$X$43,T$37,$C$50:$D82)</f>
        <v>0.12152280074133409</v>
      </c>
      <c r="U82" s="29">
        <f ca="1">DSUM($B$37:$X$43,U$37,$C$50:$D82)</f>
        <v>0.12151526528439115</v>
      </c>
      <c r="V82" s="29">
        <f ca="1">DSUM($B$37:$X$43,V$37,$C$50:$D82)</f>
        <v>0.12154501301904194</v>
      </c>
      <c r="W82" s="29">
        <f ca="1">DSUM($B$37:$X$43,W$37,$C$50:$D82)</f>
        <v>0.12158462317648672</v>
      </c>
      <c r="X82" s="29">
        <f ca="1">DSUM($B$37:$Y$43,X$37,$C$50:$D82)</f>
        <v>0.1215992966489635</v>
      </c>
      <c r="Y82" s="29">
        <f ca="1">DSUM($B$37:$Y$43,Y$37,$C$50:$D82)</f>
        <v>1.6784467293387042</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ht="15">
      <c r="A85" s="55" t="s">
        <v>133</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ht="15">
      <c r="C86" s="64" t="s">
        <v>468</v>
      </c>
      <c r="D86" s="64"/>
      <c r="E86" s="58">
        <f t="shared" ref="E86:X86" si="18">E11</f>
        <v>2016</v>
      </c>
      <c r="F86" s="59">
        <f t="shared" si="18"/>
        <v>2017</v>
      </c>
      <c r="G86" s="59">
        <f t="shared" si="18"/>
        <v>2018</v>
      </c>
      <c r="H86" s="59">
        <f t="shared" si="18"/>
        <v>2019</v>
      </c>
      <c r="I86" s="59">
        <f t="shared" si="18"/>
        <v>2020</v>
      </c>
      <c r="J86" s="59">
        <f t="shared" si="18"/>
        <v>2021</v>
      </c>
      <c r="K86" s="59">
        <f t="shared" si="18"/>
        <v>2022</v>
      </c>
      <c r="L86" s="59">
        <f t="shared" si="18"/>
        <v>2023</v>
      </c>
      <c r="M86" s="59">
        <f t="shared" si="18"/>
        <v>2024</v>
      </c>
      <c r="N86" s="59">
        <f t="shared" si="18"/>
        <v>2025</v>
      </c>
      <c r="O86" s="59">
        <f t="shared" si="18"/>
        <v>2026</v>
      </c>
      <c r="P86" s="59">
        <f t="shared" si="18"/>
        <v>2027</v>
      </c>
      <c r="Q86" s="59">
        <f t="shared" si="18"/>
        <v>2028</v>
      </c>
      <c r="R86" s="59">
        <f t="shared" si="18"/>
        <v>2029</v>
      </c>
      <c r="S86" s="59">
        <f t="shared" si="18"/>
        <v>2030</v>
      </c>
      <c r="T86" s="59">
        <f t="shared" si="18"/>
        <v>2031</v>
      </c>
      <c r="U86" s="59">
        <f t="shared" si="18"/>
        <v>2032</v>
      </c>
      <c r="V86" s="59">
        <f t="shared" si="18"/>
        <v>2033</v>
      </c>
      <c r="W86" s="59">
        <f t="shared" si="18"/>
        <v>2034</v>
      </c>
      <c r="X86" s="59">
        <f t="shared" si="18"/>
        <v>2035</v>
      </c>
      <c r="Y86" s="60" t="s">
        <v>59</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ht="15">
      <c r="C87" s="64" t="str">
        <f>C8</f>
        <v>ASHP</v>
      </c>
      <c r="D87" s="64"/>
      <c r="E87" s="61" t="str">
        <f>CONCATENATE("aMW_",E$11)</f>
        <v>aMW_2016</v>
      </c>
      <c r="F87" s="62" t="str">
        <f t="shared" ref="F87:X87" si="19">CONCATENATE("aMW_",F$11)</f>
        <v>aMW_2017</v>
      </c>
      <c r="G87" s="62" t="str">
        <f t="shared" si="19"/>
        <v>aMW_2018</v>
      </c>
      <c r="H87" s="62" t="str">
        <f t="shared" si="19"/>
        <v>aMW_2019</v>
      </c>
      <c r="I87" s="62" t="str">
        <f t="shared" si="19"/>
        <v>aMW_2020</v>
      </c>
      <c r="J87" s="62" t="str">
        <f t="shared" si="19"/>
        <v>aMW_2021</v>
      </c>
      <c r="K87" s="62" t="str">
        <f t="shared" si="19"/>
        <v>aMW_2022</v>
      </c>
      <c r="L87" s="62" t="str">
        <f t="shared" si="19"/>
        <v>aMW_2023</v>
      </c>
      <c r="M87" s="62" t="str">
        <f t="shared" si="19"/>
        <v>aMW_2024</v>
      </c>
      <c r="N87" s="62" t="str">
        <f t="shared" si="19"/>
        <v>aMW_2025</v>
      </c>
      <c r="O87" s="62" t="str">
        <f t="shared" si="19"/>
        <v>aMW_2026</v>
      </c>
      <c r="P87" s="62" t="str">
        <f t="shared" si="19"/>
        <v>aMW_2027</v>
      </c>
      <c r="Q87" s="62" t="str">
        <f t="shared" si="19"/>
        <v>aMW_2028</v>
      </c>
      <c r="R87" s="62" t="str">
        <f t="shared" si="19"/>
        <v>aMW_2029</v>
      </c>
      <c r="S87" s="62" t="str">
        <f t="shared" si="19"/>
        <v>aMW_2030</v>
      </c>
      <c r="T87" s="62" t="str">
        <f t="shared" si="19"/>
        <v>aMW_2031</v>
      </c>
      <c r="U87" s="62" t="str">
        <f t="shared" si="19"/>
        <v>aMW_2032</v>
      </c>
      <c r="V87" s="62" t="str">
        <f t="shared" si="19"/>
        <v>aMW_2033</v>
      </c>
      <c r="W87" s="62" t="str">
        <f t="shared" si="19"/>
        <v>aMW_2034</v>
      </c>
      <c r="X87" s="62" t="str">
        <f t="shared" si="19"/>
        <v>aMW_2035</v>
      </c>
      <c r="Y87" s="63" t="s">
        <v>59</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C88" s="7" t="s">
        <v>67</v>
      </c>
      <c r="E88" s="29">
        <f t="shared" ref="E88:X88" si="20">E51</f>
        <v>0</v>
      </c>
      <c r="F88" s="29">
        <f t="shared" si="20"/>
        <v>0</v>
      </c>
      <c r="G88" s="29">
        <f t="shared" si="20"/>
        <v>0</v>
      </c>
      <c r="H88" s="29">
        <f t="shared" si="20"/>
        <v>0</v>
      </c>
      <c r="I88" s="29">
        <f t="shared" si="20"/>
        <v>0</v>
      </c>
      <c r="J88" s="29">
        <f t="shared" si="20"/>
        <v>0</v>
      </c>
      <c r="K88" s="29">
        <f t="shared" si="20"/>
        <v>0</v>
      </c>
      <c r="L88" s="29">
        <f t="shared" si="20"/>
        <v>0</v>
      </c>
      <c r="M88" s="29">
        <f t="shared" si="20"/>
        <v>0</v>
      </c>
      <c r="N88" s="29">
        <f t="shared" si="20"/>
        <v>0</v>
      </c>
      <c r="O88" s="29">
        <f t="shared" si="20"/>
        <v>0</v>
      </c>
      <c r="P88" s="29">
        <f t="shared" si="20"/>
        <v>0</v>
      </c>
      <c r="Q88" s="29">
        <f t="shared" si="20"/>
        <v>0</v>
      </c>
      <c r="R88" s="29">
        <f t="shared" si="20"/>
        <v>0</v>
      </c>
      <c r="S88" s="29">
        <f t="shared" si="20"/>
        <v>0</v>
      </c>
      <c r="T88" s="29">
        <f t="shared" si="20"/>
        <v>0</v>
      </c>
      <c r="U88" s="29">
        <f t="shared" si="20"/>
        <v>0</v>
      </c>
      <c r="V88" s="29">
        <f t="shared" si="20"/>
        <v>0</v>
      </c>
      <c r="W88" s="29">
        <f t="shared" si="20"/>
        <v>0</v>
      </c>
      <c r="X88" s="29">
        <f t="shared" si="20"/>
        <v>0</v>
      </c>
      <c r="Y88" s="29">
        <f>SUM(E88:X88)</f>
        <v>0</v>
      </c>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C89" s="7" t="s">
        <v>459</v>
      </c>
      <c r="E89" s="29">
        <f t="shared" ref="E89:X101" si="21">E52-E51</f>
        <v>0</v>
      </c>
      <c r="F89" s="29">
        <f t="shared" si="21"/>
        <v>0</v>
      </c>
      <c r="G89" s="29">
        <f t="shared" si="21"/>
        <v>0</v>
      </c>
      <c r="H89" s="29">
        <f t="shared" si="21"/>
        <v>0</v>
      </c>
      <c r="I89" s="29">
        <f t="shared" si="21"/>
        <v>0</v>
      </c>
      <c r="J89" s="29">
        <f t="shared" si="21"/>
        <v>0</v>
      </c>
      <c r="K89" s="29">
        <f t="shared" si="21"/>
        <v>0</v>
      </c>
      <c r="L89" s="29">
        <f t="shared" si="21"/>
        <v>0</v>
      </c>
      <c r="M89" s="29">
        <f t="shared" si="21"/>
        <v>0</v>
      </c>
      <c r="N89" s="29">
        <f t="shared" si="21"/>
        <v>0</v>
      </c>
      <c r="O89" s="29">
        <f t="shared" si="21"/>
        <v>0</v>
      </c>
      <c r="P89" s="29">
        <f t="shared" si="21"/>
        <v>0</v>
      </c>
      <c r="Q89" s="29">
        <f t="shared" si="21"/>
        <v>0</v>
      </c>
      <c r="R89" s="29">
        <f t="shared" si="21"/>
        <v>0</v>
      </c>
      <c r="S89" s="29">
        <f t="shared" si="21"/>
        <v>0</v>
      </c>
      <c r="T89" s="29">
        <f t="shared" si="21"/>
        <v>0</v>
      </c>
      <c r="U89" s="29">
        <f t="shared" si="21"/>
        <v>0</v>
      </c>
      <c r="V89" s="29">
        <f t="shared" si="21"/>
        <v>0</v>
      </c>
      <c r="W89" s="29">
        <f t="shared" si="21"/>
        <v>0</v>
      </c>
      <c r="X89" s="29">
        <f t="shared" si="21"/>
        <v>0</v>
      </c>
      <c r="Y89" s="29">
        <f t="shared" ref="Y89:Y118" si="22">SUM(E89:X89)</f>
        <v>0</v>
      </c>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c r="C90" s="7" t="s">
        <v>73</v>
      </c>
      <c r="E90" s="29">
        <f t="shared" si="21"/>
        <v>0</v>
      </c>
      <c r="F90" s="29">
        <f t="shared" si="21"/>
        <v>0</v>
      </c>
      <c r="G90" s="29">
        <f t="shared" si="21"/>
        <v>0</v>
      </c>
      <c r="H90" s="29">
        <f t="shared" si="21"/>
        <v>0</v>
      </c>
      <c r="I90" s="29">
        <f t="shared" si="21"/>
        <v>0</v>
      </c>
      <c r="J90" s="29">
        <f t="shared" si="21"/>
        <v>0</v>
      </c>
      <c r="K90" s="29">
        <f t="shared" si="21"/>
        <v>0</v>
      </c>
      <c r="L90" s="29">
        <f t="shared" si="21"/>
        <v>0</v>
      </c>
      <c r="M90" s="29">
        <f t="shared" si="21"/>
        <v>0</v>
      </c>
      <c r="N90" s="29">
        <f t="shared" si="21"/>
        <v>0</v>
      </c>
      <c r="O90" s="29">
        <f t="shared" si="21"/>
        <v>0</v>
      </c>
      <c r="P90" s="29">
        <f t="shared" si="21"/>
        <v>0</v>
      </c>
      <c r="Q90" s="29">
        <f t="shared" si="21"/>
        <v>0</v>
      </c>
      <c r="R90" s="29">
        <f t="shared" si="21"/>
        <v>0</v>
      </c>
      <c r="S90" s="29">
        <f t="shared" si="21"/>
        <v>0</v>
      </c>
      <c r="T90" s="29">
        <f t="shared" si="21"/>
        <v>0</v>
      </c>
      <c r="U90" s="29">
        <f t="shared" si="21"/>
        <v>0</v>
      </c>
      <c r="V90" s="29">
        <f t="shared" si="21"/>
        <v>0</v>
      </c>
      <c r="W90" s="29">
        <f t="shared" si="21"/>
        <v>0</v>
      </c>
      <c r="X90" s="29">
        <f t="shared" si="21"/>
        <v>0</v>
      </c>
      <c r="Y90" s="29">
        <f t="shared" si="22"/>
        <v>0</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c r="C91" s="7" t="s">
        <v>76</v>
      </c>
      <c r="E91" s="29">
        <f t="shared" si="21"/>
        <v>0</v>
      </c>
      <c r="F91" s="29">
        <f t="shared" si="21"/>
        <v>0</v>
      </c>
      <c r="G91" s="29">
        <f t="shared" si="21"/>
        <v>0</v>
      </c>
      <c r="H91" s="29">
        <f t="shared" si="21"/>
        <v>0</v>
      </c>
      <c r="I91" s="29">
        <f t="shared" si="21"/>
        <v>0</v>
      </c>
      <c r="J91" s="29">
        <f t="shared" si="21"/>
        <v>0</v>
      </c>
      <c r="K91" s="29">
        <f t="shared" si="21"/>
        <v>0</v>
      </c>
      <c r="L91" s="29">
        <f t="shared" si="21"/>
        <v>0</v>
      </c>
      <c r="M91" s="29">
        <f t="shared" si="21"/>
        <v>0</v>
      </c>
      <c r="N91" s="29">
        <f t="shared" si="21"/>
        <v>0</v>
      </c>
      <c r="O91" s="29">
        <f t="shared" si="21"/>
        <v>0</v>
      </c>
      <c r="P91" s="29">
        <f t="shared" si="21"/>
        <v>0</v>
      </c>
      <c r="Q91" s="29">
        <f t="shared" si="21"/>
        <v>0</v>
      </c>
      <c r="R91" s="29">
        <f t="shared" si="21"/>
        <v>0</v>
      </c>
      <c r="S91" s="29">
        <f t="shared" si="21"/>
        <v>0</v>
      </c>
      <c r="T91" s="29">
        <f t="shared" si="21"/>
        <v>0</v>
      </c>
      <c r="U91" s="29">
        <f t="shared" si="21"/>
        <v>0</v>
      </c>
      <c r="V91" s="29">
        <f t="shared" si="21"/>
        <v>0</v>
      </c>
      <c r="W91" s="29">
        <f t="shared" si="21"/>
        <v>0</v>
      </c>
      <c r="X91" s="29">
        <f t="shared" si="21"/>
        <v>0</v>
      </c>
      <c r="Y91" s="29">
        <f t="shared" si="22"/>
        <v>0</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C92" s="7" t="s">
        <v>79</v>
      </c>
      <c r="E92" s="29">
        <f t="shared" si="21"/>
        <v>0</v>
      </c>
      <c r="F92" s="29">
        <f t="shared" si="21"/>
        <v>0</v>
      </c>
      <c r="G92" s="29">
        <f t="shared" si="21"/>
        <v>0</v>
      </c>
      <c r="H92" s="29">
        <f t="shared" si="21"/>
        <v>0</v>
      </c>
      <c r="I92" s="29">
        <f t="shared" si="21"/>
        <v>0</v>
      </c>
      <c r="J92" s="29">
        <f t="shared" si="21"/>
        <v>0</v>
      </c>
      <c r="K92" s="29">
        <f t="shared" si="21"/>
        <v>0</v>
      </c>
      <c r="L92" s="29">
        <f t="shared" si="21"/>
        <v>0</v>
      </c>
      <c r="M92" s="29">
        <f t="shared" si="21"/>
        <v>0</v>
      </c>
      <c r="N92" s="29">
        <f t="shared" si="21"/>
        <v>0</v>
      </c>
      <c r="O92" s="29">
        <f t="shared" si="21"/>
        <v>0</v>
      </c>
      <c r="P92" s="29">
        <f t="shared" si="21"/>
        <v>0</v>
      </c>
      <c r="Q92" s="29">
        <f t="shared" si="21"/>
        <v>0</v>
      </c>
      <c r="R92" s="29">
        <f t="shared" si="21"/>
        <v>0</v>
      </c>
      <c r="S92" s="29">
        <f t="shared" si="21"/>
        <v>0</v>
      </c>
      <c r="T92" s="29">
        <f t="shared" si="21"/>
        <v>0</v>
      </c>
      <c r="U92" s="29">
        <f t="shared" si="21"/>
        <v>0</v>
      </c>
      <c r="V92" s="29">
        <f t="shared" si="21"/>
        <v>0</v>
      </c>
      <c r="W92" s="29">
        <f t="shared" si="21"/>
        <v>0</v>
      </c>
      <c r="X92" s="29">
        <f t="shared" si="21"/>
        <v>0</v>
      </c>
      <c r="Y92" s="29">
        <f t="shared" si="22"/>
        <v>0</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C93" s="7" t="s">
        <v>82</v>
      </c>
      <c r="E93" s="29">
        <f t="shared" si="21"/>
        <v>0</v>
      </c>
      <c r="F93" s="29">
        <f t="shared" si="21"/>
        <v>0</v>
      </c>
      <c r="G93" s="29">
        <f t="shared" si="21"/>
        <v>0</v>
      </c>
      <c r="H93" s="29">
        <f t="shared" si="21"/>
        <v>0</v>
      </c>
      <c r="I93" s="29">
        <f t="shared" si="21"/>
        <v>0</v>
      </c>
      <c r="J93" s="29">
        <f t="shared" si="21"/>
        <v>0</v>
      </c>
      <c r="K93" s="29">
        <f t="shared" si="21"/>
        <v>0</v>
      </c>
      <c r="L93" s="29">
        <f t="shared" si="21"/>
        <v>0</v>
      </c>
      <c r="M93" s="29">
        <f t="shared" si="21"/>
        <v>0</v>
      </c>
      <c r="N93" s="29">
        <f t="shared" si="21"/>
        <v>0</v>
      </c>
      <c r="O93" s="29">
        <f t="shared" si="21"/>
        <v>0</v>
      </c>
      <c r="P93" s="29">
        <f t="shared" si="21"/>
        <v>0</v>
      </c>
      <c r="Q93" s="29">
        <f t="shared" si="21"/>
        <v>0</v>
      </c>
      <c r="R93" s="29">
        <f t="shared" si="21"/>
        <v>0</v>
      </c>
      <c r="S93" s="29">
        <f t="shared" si="21"/>
        <v>0</v>
      </c>
      <c r="T93" s="29">
        <f t="shared" si="21"/>
        <v>0</v>
      </c>
      <c r="U93" s="29">
        <f t="shared" si="21"/>
        <v>0</v>
      </c>
      <c r="V93" s="29">
        <f t="shared" si="21"/>
        <v>0</v>
      </c>
      <c r="W93" s="29">
        <f t="shared" si="21"/>
        <v>0</v>
      </c>
      <c r="X93" s="29">
        <f t="shared" si="21"/>
        <v>0</v>
      </c>
      <c r="Y93" s="29">
        <f t="shared" si="22"/>
        <v>0</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C94" s="7" t="s">
        <v>85</v>
      </c>
      <c r="E94" s="29">
        <f t="shared" si="21"/>
        <v>0</v>
      </c>
      <c r="F94" s="29">
        <f t="shared" si="21"/>
        <v>0</v>
      </c>
      <c r="G94" s="29">
        <f t="shared" si="21"/>
        <v>0</v>
      </c>
      <c r="H94" s="29">
        <f t="shared" si="21"/>
        <v>0</v>
      </c>
      <c r="I94" s="29">
        <f t="shared" si="21"/>
        <v>0</v>
      </c>
      <c r="J94" s="29">
        <f t="shared" si="21"/>
        <v>0</v>
      </c>
      <c r="K94" s="29">
        <f t="shared" si="21"/>
        <v>0</v>
      </c>
      <c r="L94" s="29">
        <f t="shared" si="21"/>
        <v>0</v>
      </c>
      <c r="M94" s="29">
        <f t="shared" si="21"/>
        <v>0</v>
      </c>
      <c r="N94" s="29">
        <f t="shared" si="21"/>
        <v>0</v>
      </c>
      <c r="O94" s="29">
        <f t="shared" si="21"/>
        <v>0</v>
      </c>
      <c r="P94" s="29">
        <f t="shared" si="21"/>
        <v>0</v>
      </c>
      <c r="Q94" s="29">
        <f t="shared" si="21"/>
        <v>0</v>
      </c>
      <c r="R94" s="29">
        <f t="shared" si="21"/>
        <v>0</v>
      </c>
      <c r="S94" s="29">
        <f t="shared" si="21"/>
        <v>0</v>
      </c>
      <c r="T94" s="29">
        <f t="shared" si="21"/>
        <v>0</v>
      </c>
      <c r="U94" s="29">
        <f t="shared" si="21"/>
        <v>0</v>
      </c>
      <c r="V94" s="29">
        <f t="shared" si="21"/>
        <v>0</v>
      </c>
      <c r="W94" s="29">
        <f t="shared" si="21"/>
        <v>0</v>
      </c>
      <c r="X94" s="29">
        <f t="shared" si="21"/>
        <v>0</v>
      </c>
      <c r="Y94" s="29">
        <f t="shared" si="22"/>
        <v>0</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C95" s="7" t="s">
        <v>88</v>
      </c>
      <c r="E95" s="29">
        <f t="shared" si="21"/>
        <v>0</v>
      </c>
      <c r="F95" s="29">
        <f t="shared" si="21"/>
        <v>0</v>
      </c>
      <c r="G95" s="29">
        <f t="shared" si="21"/>
        <v>0</v>
      </c>
      <c r="H95" s="29">
        <f t="shared" si="21"/>
        <v>0</v>
      </c>
      <c r="I95" s="29">
        <f t="shared" si="21"/>
        <v>0</v>
      </c>
      <c r="J95" s="29">
        <f t="shared" si="21"/>
        <v>0</v>
      </c>
      <c r="K95" s="29">
        <f t="shared" si="21"/>
        <v>0</v>
      </c>
      <c r="L95" s="29">
        <f t="shared" si="21"/>
        <v>0</v>
      </c>
      <c r="M95" s="29">
        <f t="shared" si="21"/>
        <v>0</v>
      </c>
      <c r="N95" s="29">
        <f t="shared" si="21"/>
        <v>0</v>
      </c>
      <c r="O95" s="29">
        <f t="shared" si="21"/>
        <v>0</v>
      </c>
      <c r="P95" s="29">
        <f t="shared" si="21"/>
        <v>0</v>
      </c>
      <c r="Q95" s="29">
        <f t="shared" si="21"/>
        <v>0</v>
      </c>
      <c r="R95" s="29">
        <f t="shared" si="21"/>
        <v>0</v>
      </c>
      <c r="S95" s="29">
        <f t="shared" si="21"/>
        <v>0</v>
      </c>
      <c r="T95" s="29">
        <f t="shared" si="21"/>
        <v>0</v>
      </c>
      <c r="U95" s="29">
        <f t="shared" si="21"/>
        <v>0</v>
      </c>
      <c r="V95" s="29">
        <f t="shared" si="21"/>
        <v>0</v>
      </c>
      <c r="W95" s="29">
        <f t="shared" si="21"/>
        <v>0</v>
      </c>
      <c r="X95" s="29">
        <f t="shared" si="21"/>
        <v>0</v>
      </c>
      <c r="Y95" s="29">
        <f t="shared" si="22"/>
        <v>0</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C96" s="7" t="s">
        <v>91</v>
      </c>
      <c r="E96" s="29">
        <f t="shared" si="21"/>
        <v>0</v>
      </c>
      <c r="F96" s="29">
        <f t="shared" si="21"/>
        <v>0</v>
      </c>
      <c r="G96" s="29">
        <f t="shared" si="21"/>
        <v>0</v>
      </c>
      <c r="H96" s="29">
        <f t="shared" si="21"/>
        <v>0</v>
      </c>
      <c r="I96" s="29">
        <f t="shared" si="21"/>
        <v>0</v>
      </c>
      <c r="J96" s="29">
        <f t="shared" si="21"/>
        <v>0</v>
      </c>
      <c r="K96" s="29">
        <f t="shared" si="21"/>
        <v>0</v>
      </c>
      <c r="L96" s="29">
        <f t="shared" si="21"/>
        <v>0</v>
      </c>
      <c r="M96" s="29">
        <f t="shared" si="21"/>
        <v>0</v>
      </c>
      <c r="N96" s="29">
        <f t="shared" si="21"/>
        <v>0</v>
      </c>
      <c r="O96" s="29">
        <f t="shared" si="21"/>
        <v>0</v>
      </c>
      <c r="P96" s="29">
        <f t="shared" si="21"/>
        <v>0</v>
      </c>
      <c r="Q96" s="29">
        <f t="shared" si="21"/>
        <v>0</v>
      </c>
      <c r="R96" s="29">
        <f t="shared" si="21"/>
        <v>0</v>
      </c>
      <c r="S96" s="29">
        <f t="shared" si="21"/>
        <v>0</v>
      </c>
      <c r="T96" s="29">
        <f t="shared" si="21"/>
        <v>0</v>
      </c>
      <c r="U96" s="29">
        <f t="shared" si="21"/>
        <v>0</v>
      </c>
      <c r="V96" s="29">
        <f t="shared" si="21"/>
        <v>0</v>
      </c>
      <c r="W96" s="29">
        <f t="shared" si="21"/>
        <v>0</v>
      </c>
      <c r="X96" s="29">
        <f t="shared" si="21"/>
        <v>0</v>
      </c>
      <c r="Y96" s="29">
        <f t="shared" si="22"/>
        <v>0</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7" t="s">
        <v>94</v>
      </c>
      <c r="E97" s="29">
        <f t="shared" si="21"/>
        <v>0</v>
      </c>
      <c r="F97" s="29">
        <f t="shared" si="21"/>
        <v>0</v>
      </c>
      <c r="G97" s="29">
        <f t="shared" si="21"/>
        <v>0</v>
      </c>
      <c r="H97" s="29">
        <f t="shared" si="21"/>
        <v>0</v>
      </c>
      <c r="I97" s="29">
        <f t="shared" si="21"/>
        <v>0</v>
      </c>
      <c r="J97" s="29">
        <f t="shared" si="21"/>
        <v>0</v>
      </c>
      <c r="K97" s="29">
        <f t="shared" si="21"/>
        <v>0</v>
      </c>
      <c r="L97" s="29">
        <f t="shared" si="21"/>
        <v>0</v>
      </c>
      <c r="M97" s="29">
        <f t="shared" si="21"/>
        <v>0</v>
      </c>
      <c r="N97" s="29">
        <f t="shared" si="21"/>
        <v>0</v>
      </c>
      <c r="O97" s="29">
        <f t="shared" si="21"/>
        <v>0</v>
      </c>
      <c r="P97" s="29">
        <f t="shared" si="21"/>
        <v>0</v>
      </c>
      <c r="Q97" s="29">
        <f t="shared" si="21"/>
        <v>0</v>
      </c>
      <c r="R97" s="29">
        <f t="shared" si="21"/>
        <v>0</v>
      </c>
      <c r="S97" s="29">
        <f t="shared" si="21"/>
        <v>0</v>
      </c>
      <c r="T97" s="29">
        <f t="shared" si="21"/>
        <v>0</v>
      </c>
      <c r="U97" s="29">
        <f t="shared" si="21"/>
        <v>0</v>
      </c>
      <c r="V97" s="29">
        <f t="shared" si="21"/>
        <v>0</v>
      </c>
      <c r="W97" s="29">
        <f t="shared" si="21"/>
        <v>0</v>
      </c>
      <c r="X97" s="29">
        <f t="shared" si="21"/>
        <v>0</v>
      </c>
      <c r="Y97" s="29">
        <f t="shared" si="22"/>
        <v>0</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7" t="s">
        <v>97</v>
      </c>
      <c r="E98" s="29">
        <f t="shared" ca="1" si="21"/>
        <v>3.0451310446507869E-4</v>
      </c>
      <c r="F98" s="29">
        <f t="shared" ca="1" si="21"/>
        <v>6.8284119023093604E-4</v>
      </c>
      <c r="G98" s="29">
        <f t="shared" ca="1" si="21"/>
        <v>1.1842822368496302E-3</v>
      </c>
      <c r="H98" s="29">
        <f t="shared" ca="1" si="21"/>
        <v>1.802268375659521E-3</v>
      </c>
      <c r="I98" s="29">
        <f t="shared" ca="1" si="21"/>
        <v>2.3822196156073265E-3</v>
      </c>
      <c r="J98" s="29">
        <f t="shared" ca="1" si="21"/>
        <v>3.0752439407367156E-3</v>
      </c>
      <c r="K98" s="29">
        <f t="shared" ca="1" si="21"/>
        <v>3.8895926844479257E-3</v>
      </c>
      <c r="L98" s="29">
        <f t="shared" ca="1" si="21"/>
        <v>4.7376360581172488E-3</v>
      </c>
      <c r="M98" s="29">
        <f t="shared" ca="1" si="21"/>
        <v>5.5464396896671908E-3</v>
      </c>
      <c r="N98" s="29">
        <f t="shared" ca="1" si="21"/>
        <v>6.2232517316341204E-3</v>
      </c>
      <c r="O98" s="29">
        <f t="shared" ca="1" si="21"/>
        <v>6.7078761706038026E-3</v>
      </c>
      <c r="P98" s="29">
        <f t="shared" ca="1" si="21"/>
        <v>7.0560847322235316E-3</v>
      </c>
      <c r="Q98" s="29">
        <f t="shared" ca="1" si="21"/>
        <v>7.279006357163006E-3</v>
      </c>
      <c r="R98" s="29">
        <f t="shared" ca="1" si="21"/>
        <v>7.3962026965779379E-3</v>
      </c>
      <c r="S98" s="29">
        <f t="shared" ca="1" si="21"/>
        <v>7.4457029143490897E-3</v>
      </c>
      <c r="T98" s="29">
        <f t="shared" ca="1" si="21"/>
        <v>7.4584838057509817E-3</v>
      </c>
      <c r="U98" s="29">
        <f t="shared" ca="1" si="21"/>
        <v>7.4580213157224842E-3</v>
      </c>
      <c r="V98" s="29">
        <f t="shared" ca="1" si="21"/>
        <v>7.4598470883001193E-3</v>
      </c>
      <c r="W98" s="29">
        <f t="shared" ca="1" si="21"/>
        <v>7.4622781688549024E-3</v>
      </c>
      <c r="X98" s="29">
        <f t="shared" ca="1" si="21"/>
        <v>7.4631787558737542E-3</v>
      </c>
      <c r="Y98" s="29">
        <f t="shared" ca="1" si="22"/>
        <v>0.10301497063283531</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7" t="s">
        <v>100</v>
      </c>
      <c r="E99" s="29">
        <f t="shared" ca="1" si="21"/>
        <v>7.7624709459075936E-4</v>
      </c>
      <c r="F99" s="29">
        <f t="shared" ca="1" si="21"/>
        <v>1.7406590462330862E-3</v>
      </c>
      <c r="G99" s="29">
        <f t="shared" ca="1" si="21"/>
        <v>3.018903397096314E-3</v>
      </c>
      <c r="H99" s="29">
        <f t="shared" ca="1" si="21"/>
        <v>4.5942377183933215E-3</v>
      </c>
      <c r="I99" s="29">
        <f t="shared" ca="1" si="21"/>
        <v>6.0726156877244225E-3</v>
      </c>
      <c r="J99" s="29">
        <f t="shared" ca="1" si="21"/>
        <v>7.8392329891617835E-3</v>
      </c>
      <c r="K99" s="29">
        <f t="shared" ca="1" si="21"/>
        <v>9.9151234418892609E-3</v>
      </c>
      <c r="L99" s="29">
        <f t="shared" ca="1" si="21"/>
        <v>1.2076906285534499E-2</v>
      </c>
      <c r="M99" s="29">
        <f t="shared" ca="1" si="21"/>
        <v>1.4138661460859299E-2</v>
      </c>
      <c r="N99" s="29">
        <f t="shared" ca="1" si="21"/>
        <v>1.5863951353009467E-2</v>
      </c>
      <c r="O99" s="29">
        <f t="shared" ca="1" si="21"/>
        <v>1.7099327785753547E-2</v>
      </c>
      <c r="P99" s="29">
        <f t="shared" ca="1" si="21"/>
        <v>1.7986960798276122E-2</v>
      </c>
      <c r="Q99" s="29">
        <f t="shared" ca="1" si="21"/>
        <v>1.855521963884291E-2</v>
      </c>
      <c r="R99" s="29">
        <f t="shared" ca="1" si="21"/>
        <v>1.8853969730821121E-2</v>
      </c>
      <c r="S99" s="29">
        <f t="shared" ca="1" si="21"/>
        <v>1.8980152806895849E-2</v>
      </c>
      <c r="T99" s="29">
        <f t="shared" ca="1" si="21"/>
        <v>1.9012733111886095E-2</v>
      </c>
      <c r="U99" s="29">
        <f t="shared" ca="1" si="21"/>
        <v>1.9011554159205125E-2</v>
      </c>
      <c r="V99" s="29">
        <f t="shared" ca="1" si="21"/>
        <v>1.9016208312468124E-2</v>
      </c>
      <c r="W99" s="29">
        <f t="shared" ca="1" si="21"/>
        <v>1.9022405481620104E-2</v>
      </c>
      <c r="X99" s="29">
        <f t="shared" ca="1" si="21"/>
        <v>1.9024701205667974E-2</v>
      </c>
      <c r="Y99" s="29">
        <f t="shared" ca="1" si="22"/>
        <v>0.26259977150592917</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7" t="s">
        <v>103</v>
      </c>
      <c r="E100" s="29">
        <f t="shared" ca="1" si="21"/>
        <v>6.8751442651220269E-4</v>
      </c>
      <c r="F100" s="29">
        <f t="shared" ca="1" si="21"/>
        <v>1.5416846185493781E-3</v>
      </c>
      <c r="G100" s="29">
        <f t="shared" ca="1" si="21"/>
        <v>2.6738130837638072E-3</v>
      </c>
      <c r="H100" s="29">
        <f t="shared" ca="1" si="21"/>
        <v>4.0690712174415852E-3</v>
      </c>
      <c r="I100" s="29">
        <f t="shared" ca="1" si="21"/>
        <v>5.3784560625968515E-3</v>
      </c>
      <c r="J100" s="29">
        <f t="shared" ca="1" si="21"/>
        <v>6.9431316527896522E-3</v>
      </c>
      <c r="K100" s="29">
        <f t="shared" ca="1" si="21"/>
        <v>8.781727435053439E-3</v>
      </c>
      <c r="L100" s="29">
        <f t="shared" ca="1" si="21"/>
        <v>1.0696397264221995E-2</v>
      </c>
      <c r="M100" s="29">
        <f t="shared" ca="1" si="21"/>
        <v>1.2522473570142724E-2</v>
      </c>
      <c r="N100" s="29">
        <f t="shared" ca="1" si="21"/>
        <v>1.4050545879893874E-2</v>
      </c>
      <c r="O100" s="29">
        <f t="shared" ca="1" si="21"/>
        <v>1.5144706651126789E-2</v>
      </c>
      <c r="P100" s="29">
        <f t="shared" ca="1" si="21"/>
        <v>1.5930874490994191E-2</v>
      </c>
      <c r="Q100" s="29">
        <f t="shared" ca="1" si="21"/>
        <v>1.6434175764010527E-2</v>
      </c>
      <c r="R100" s="29">
        <f t="shared" ca="1" si="21"/>
        <v>1.6698775785818219E-2</v>
      </c>
      <c r="S100" s="29">
        <f t="shared" ca="1" si="21"/>
        <v>1.6810534896786342E-2</v>
      </c>
      <c r="T100" s="29">
        <f t="shared" ca="1" si="21"/>
        <v>1.6839390952876024E-2</v>
      </c>
      <c r="U100" s="29">
        <f t="shared" ca="1" si="21"/>
        <v>1.6838346766067488E-2</v>
      </c>
      <c r="V100" s="29">
        <f t="shared" ca="1" si="21"/>
        <v>1.684246890389423E-2</v>
      </c>
      <c r="W100" s="29">
        <f t="shared" ca="1" si="21"/>
        <v>1.6847957675736613E-2</v>
      </c>
      <c r="X100" s="29">
        <f t="shared" ca="1" si="21"/>
        <v>1.6849990975974644E-2</v>
      </c>
      <c r="Y100" s="29">
        <f t="shared" ca="1" si="22"/>
        <v>0.23258203807425057</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7" t="s">
        <v>106</v>
      </c>
      <c r="E101" s="29">
        <f t="shared" ca="1" si="21"/>
        <v>8.3228876113805887E-4</v>
      </c>
      <c r="F101" s="29">
        <f t="shared" ca="1" si="21"/>
        <v>1.8663270642151229E-3</v>
      </c>
      <c r="G101" s="29">
        <f t="shared" ca="1" si="21"/>
        <v>3.2368551017758346E-3</v>
      </c>
      <c r="H101" s="29">
        <f t="shared" ca="1" si="21"/>
        <v>4.92592171443966E-3</v>
      </c>
      <c r="I101" s="29">
        <f t="shared" ca="1" si="21"/>
        <v>6.5110321479119743E-3</v>
      </c>
      <c r="J101" s="29">
        <f t="shared" ca="1" si="21"/>
        <v>8.4051915405387867E-3</v>
      </c>
      <c r="K101" s="29">
        <f t="shared" ca="1" si="21"/>
        <v>1.0630952261833013E-2</v>
      </c>
      <c r="L101" s="29">
        <f t="shared" ca="1" si="21"/>
        <v>1.2948806431368511E-2</v>
      </c>
      <c r="M101" s="29">
        <f t="shared" ca="1" si="21"/>
        <v>1.5159411369665546E-2</v>
      </c>
      <c r="N101" s="29">
        <f t="shared" ca="1" si="21"/>
        <v>1.7009259693669523E-2</v>
      </c>
      <c r="O101" s="29">
        <f t="shared" ca="1" si="21"/>
        <v>1.8333824935733059E-2</v>
      </c>
      <c r="P101" s="29">
        <f t="shared" ca="1" si="21"/>
        <v>1.9285541193978309E-2</v>
      </c>
      <c r="Q101" s="29">
        <f t="shared" ca="1" si="21"/>
        <v>1.9894825853098895E-2</v>
      </c>
      <c r="R101" s="29">
        <f t="shared" ca="1" si="21"/>
        <v>2.0215144403306823E-2</v>
      </c>
      <c r="S101" s="29">
        <f t="shared" ca="1" si="21"/>
        <v>2.0350437349064249E-2</v>
      </c>
      <c r="T101" s="29">
        <f t="shared" ref="T101:X101" ca="1" si="23">T64-T63</f>
        <v>2.0385369810476069E-2</v>
      </c>
      <c r="U101" s="29">
        <f t="shared" ca="1" si="23"/>
        <v>2.0384105742535436E-2</v>
      </c>
      <c r="V101" s="29">
        <f t="shared" ca="1" si="23"/>
        <v>2.0389095905436402E-2</v>
      </c>
      <c r="W101" s="29">
        <f t="shared" ca="1" si="23"/>
        <v>2.0395740483267366E-2</v>
      </c>
      <c r="X101" s="29">
        <f t="shared" ca="1" si="23"/>
        <v>2.0398201948613942E-2</v>
      </c>
      <c r="Y101" s="29">
        <f t="shared" ca="1" si="22"/>
        <v>0.28155833371206662</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7" t="s">
        <v>109</v>
      </c>
      <c r="E102" s="29">
        <f t="shared" ref="E102:X115" ca="1" si="24">E65-E64</f>
        <v>2.3609390152299747E-3</v>
      </c>
      <c r="F102" s="29">
        <f t="shared" ca="1" si="24"/>
        <v>5.2941774379603743E-3</v>
      </c>
      <c r="G102" s="29">
        <f t="shared" ca="1" si="24"/>
        <v>9.1819304227768045E-3</v>
      </c>
      <c r="H102" s="29">
        <f t="shared" ca="1" si="24"/>
        <v>1.3973276228897661E-2</v>
      </c>
      <c r="I102" s="29">
        <f t="shared" ca="1" si="24"/>
        <v>1.8469731354298666E-2</v>
      </c>
      <c r="J102" s="29">
        <f t="shared" ca="1" si="24"/>
        <v>2.3842860272923032E-2</v>
      </c>
      <c r="K102" s="29">
        <f t="shared" ca="1" si="24"/>
        <v>3.0156636898098776E-2</v>
      </c>
      <c r="L102" s="29">
        <f t="shared" ca="1" si="24"/>
        <v>3.6731653401970668E-2</v>
      </c>
      <c r="M102" s="29">
        <f t="shared" ca="1" si="24"/>
        <v>4.3002437881805529E-2</v>
      </c>
      <c r="N102" s="29">
        <f t="shared" ca="1" si="24"/>
        <v>4.8249870364765995E-2</v>
      </c>
      <c r="O102" s="29">
        <f t="shared" ca="1" si="24"/>
        <v>5.2007241489096967E-2</v>
      </c>
      <c r="P102" s="29">
        <f t="shared" ca="1" si="24"/>
        <v>5.4706958402788608E-2</v>
      </c>
      <c r="Q102" s="29">
        <f t="shared" ca="1" si="24"/>
        <v>5.6435305570581601E-2</v>
      </c>
      <c r="R102" s="29">
        <f t="shared" ca="1" si="24"/>
        <v>5.7343947616226548E-2</v>
      </c>
      <c r="S102" s="29">
        <f t="shared" ca="1" si="24"/>
        <v>5.7727730756211904E-2</v>
      </c>
      <c r="T102" s="29">
        <f t="shared" ca="1" si="24"/>
        <v>5.7826823060344923E-2</v>
      </c>
      <c r="U102" s="29">
        <f t="shared" ca="1" si="24"/>
        <v>5.7823237300860614E-2</v>
      </c>
      <c r="V102" s="29">
        <f t="shared" ca="1" si="24"/>
        <v>5.7837392808943067E-2</v>
      </c>
      <c r="W102" s="29">
        <f t="shared" ca="1" si="24"/>
        <v>5.7856241367007732E-2</v>
      </c>
      <c r="X102" s="29">
        <f t="shared" ca="1" si="24"/>
        <v>5.7863223762833191E-2</v>
      </c>
      <c r="Y102" s="29">
        <f t="shared" ca="1" si="22"/>
        <v>0.79869161541362255</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7" t="s">
        <v>112</v>
      </c>
      <c r="E103" s="29">
        <f t="shared" ca="1" si="24"/>
        <v>0</v>
      </c>
      <c r="F103" s="29">
        <f t="shared" ca="1" si="24"/>
        <v>0</v>
      </c>
      <c r="G103" s="29">
        <f t="shared" ca="1" si="24"/>
        <v>0</v>
      </c>
      <c r="H103" s="29">
        <f t="shared" ca="1" si="24"/>
        <v>0</v>
      </c>
      <c r="I103" s="29">
        <f t="shared" ca="1" si="24"/>
        <v>0</v>
      </c>
      <c r="J103" s="29">
        <f t="shared" ca="1" si="24"/>
        <v>0</v>
      </c>
      <c r="K103" s="29">
        <f t="shared" ca="1" si="24"/>
        <v>0</v>
      </c>
      <c r="L103" s="29">
        <f t="shared" ca="1" si="24"/>
        <v>0</v>
      </c>
      <c r="M103" s="29">
        <f t="shared" ca="1" si="24"/>
        <v>0</v>
      </c>
      <c r="N103" s="29">
        <f t="shared" ca="1" si="24"/>
        <v>0</v>
      </c>
      <c r="O103" s="29">
        <f t="shared" ca="1" si="24"/>
        <v>0</v>
      </c>
      <c r="P103" s="29">
        <f t="shared" ca="1" si="24"/>
        <v>0</v>
      </c>
      <c r="Q103" s="29">
        <f t="shared" ca="1" si="24"/>
        <v>0</v>
      </c>
      <c r="R103" s="29">
        <f t="shared" ca="1" si="24"/>
        <v>0</v>
      </c>
      <c r="S103" s="29">
        <f t="shared" ca="1" si="24"/>
        <v>0</v>
      </c>
      <c r="T103" s="29">
        <f t="shared" ca="1" si="24"/>
        <v>0</v>
      </c>
      <c r="U103" s="29">
        <f t="shared" ca="1" si="24"/>
        <v>0</v>
      </c>
      <c r="V103" s="29">
        <f t="shared" ca="1" si="24"/>
        <v>0</v>
      </c>
      <c r="W103" s="29">
        <f t="shared" ca="1" si="24"/>
        <v>0</v>
      </c>
      <c r="X103" s="29">
        <f t="shared" ca="1" si="24"/>
        <v>0</v>
      </c>
      <c r="Y103" s="29">
        <f t="shared" ca="1" si="22"/>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7" t="s">
        <v>115</v>
      </c>
      <c r="E104" s="29">
        <f t="shared" ca="1" si="24"/>
        <v>0</v>
      </c>
      <c r="F104" s="29">
        <f t="shared" ca="1" si="24"/>
        <v>0</v>
      </c>
      <c r="G104" s="29">
        <f t="shared" ca="1" si="24"/>
        <v>0</v>
      </c>
      <c r="H104" s="29">
        <f t="shared" ca="1" si="24"/>
        <v>0</v>
      </c>
      <c r="I104" s="29">
        <f t="shared" ca="1" si="24"/>
        <v>0</v>
      </c>
      <c r="J104" s="29">
        <f t="shared" ca="1" si="24"/>
        <v>0</v>
      </c>
      <c r="K104" s="29">
        <f t="shared" ca="1" si="24"/>
        <v>0</v>
      </c>
      <c r="L104" s="29">
        <f t="shared" ca="1" si="24"/>
        <v>0</v>
      </c>
      <c r="M104" s="29">
        <f t="shared" ca="1" si="24"/>
        <v>0</v>
      </c>
      <c r="N104" s="29">
        <f t="shared" ca="1" si="24"/>
        <v>0</v>
      </c>
      <c r="O104" s="29">
        <f t="shared" ca="1" si="24"/>
        <v>0</v>
      </c>
      <c r="P104" s="29">
        <f t="shared" ca="1" si="24"/>
        <v>0</v>
      </c>
      <c r="Q104" s="29">
        <f t="shared" ca="1" si="24"/>
        <v>0</v>
      </c>
      <c r="R104" s="29">
        <f t="shared" ca="1" si="24"/>
        <v>0</v>
      </c>
      <c r="S104" s="29">
        <f t="shared" ca="1" si="24"/>
        <v>0</v>
      </c>
      <c r="T104" s="29">
        <f t="shared" ca="1" si="24"/>
        <v>0</v>
      </c>
      <c r="U104" s="29">
        <f t="shared" ca="1" si="24"/>
        <v>0</v>
      </c>
      <c r="V104" s="29">
        <f t="shared" ca="1" si="24"/>
        <v>0</v>
      </c>
      <c r="W104" s="29">
        <f t="shared" ca="1" si="24"/>
        <v>0</v>
      </c>
      <c r="X104" s="29">
        <f t="shared" ca="1" si="24"/>
        <v>0</v>
      </c>
      <c r="Y104" s="29">
        <f t="shared" ca="1" si="22"/>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7" t="s">
        <v>118</v>
      </c>
      <c r="E105" s="29">
        <f t="shared" ca="1" si="24"/>
        <v>0</v>
      </c>
      <c r="F105" s="29">
        <f t="shared" ca="1" si="24"/>
        <v>0</v>
      </c>
      <c r="G105" s="29">
        <f t="shared" ca="1" si="24"/>
        <v>0</v>
      </c>
      <c r="H105" s="29">
        <f t="shared" ca="1" si="24"/>
        <v>0</v>
      </c>
      <c r="I105" s="29">
        <f t="shared" ca="1" si="24"/>
        <v>0</v>
      </c>
      <c r="J105" s="29">
        <f t="shared" ca="1" si="24"/>
        <v>0</v>
      </c>
      <c r="K105" s="29">
        <f t="shared" ca="1" si="24"/>
        <v>0</v>
      </c>
      <c r="L105" s="29">
        <f t="shared" ca="1" si="24"/>
        <v>0</v>
      </c>
      <c r="M105" s="29">
        <f t="shared" ca="1" si="24"/>
        <v>0</v>
      </c>
      <c r="N105" s="29">
        <f t="shared" ca="1" si="24"/>
        <v>0</v>
      </c>
      <c r="O105" s="29">
        <f t="shared" ca="1" si="24"/>
        <v>0</v>
      </c>
      <c r="P105" s="29">
        <f t="shared" ca="1" si="24"/>
        <v>0</v>
      </c>
      <c r="Q105" s="29">
        <f t="shared" ca="1" si="24"/>
        <v>0</v>
      </c>
      <c r="R105" s="29">
        <f t="shared" ca="1" si="24"/>
        <v>0</v>
      </c>
      <c r="S105" s="29">
        <f t="shared" ca="1" si="24"/>
        <v>0</v>
      </c>
      <c r="T105" s="29">
        <f t="shared" ca="1" si="24"/>
        <v>0</v>
      </c>
      <c r="U105" s="29">
        <f t="shared" ca="1" si="24"/>
        <v>0</v>
      </c>
      <c r="V105" s="29">
        <f t="shared" ca="1" si="24"/>
        <v>0</v>
      </c>
      <c r="W105" s="29">
        <f t="shared" ca="1" si="24"/>
        <v>0</v>
      </c>
      <c r="X105" s="29">
        <f t="shared" ca="1" si="24"/>
        <v>0</v>
      </c>
      <c r="Y105" s="29">
        <f t="shared" ca="1" si="22"/>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7" t="s">
        <v>121</v>
      </c>
      <c r="E106" s="29">
        <f t="shared" ca="1" si="24"/>
        <v>0</v>
      </c>
      <c r="F106" s="29">
        <f t="shared" ca="1" si="24"/>
        <v>0</v>
      </c>
      <c r="G106" s="29">
        <f t="shared" ca="1" si="24"/>
        <v>0</v>
      </c>
      <c r="H106" s="29">
        <f t="shared" ca="1" si="24"/>
        <v>0</v>
      </c>
      <c r="I106" s="29">
        <f t="shared" ca="1" si="24"/>
        <v>0</v>
      </c>
      <c r="J106" s="29">
        <f t="shared" ca="1" si="24"/>
        <v>0</v>
      </c>
      <c r="K106" s="29">
        <f t="shared" ca="1" si="24"/>
        <v>0</v>
      </c>
      <c r="L106" s="29">
        <f t="shared" ca="1" si="24"/>
        <v>0</v>
      </c>
      <c r="M106" s="29">
        <f t="shared" ca="1" si="24"/>
        <v>0</v>
      </c>
      <c r="N106" s="29">
        <f t="shared" ca="1" si="24"/>
        <v>0</v>
      </c>
      <c r="O106" s="29">
        <f t="shared" ca="1" si="24"/>
        <v>0</v>
      </c>
      <c r="P106" s="29">
        <f t="shared" ca="1" si="24"/>
        <v>0</v>
      </c>
      <c r="Q106" s="29">
        <f t="shared" ca="1" si="24"/>
        <v>0</v>
      </c>
      <c r="R106" s="29">
        <f t="shared" ca="1" si="24"/>
        <v>0</v>
      </c>
      <c r="S106" s="29">
        <f t="shared" ca="1" si="24"/>
        <v>0</v>
      </c>
      <c r="T106" s="29">
        <f t="shared" ca="1" si="24"/>
        <v>0</v>
      </c>
      <c r="U106" s="29">
        <f t="shared" ca="1" si="24"/>
        <v>0</v>
      </c>
      <c r="V106" s="29">
        <f t="shared" ca="1" si="24"/>
        <v>0</v>
      </c>
      <c r="W106" s="29">
        <f t="shared" ca="1" si="24"/>
        <v>0</v>
      </c>
      <c r="X106" s="29">
        <f t="shared" ca="1" si="24"/>
        <v>0</v>
      </c>
      <c r="Y106" s="29">
        <f t="shared" ca="1" si="22"/>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7" t="s">
        <v>124</v>
      </c>
      <c r="E107" s="29">
        <f t="shared" ca="1" si="24"/>
        <v>0</v>
      </c>
      <c r="F107" s="29">
        <f t="shared" ca="1" si="24"/>
        <v>0</v>
      </c>
      <c r="G107" s="29">
        <f t="shared" ca="1" si="24"/>
        <v>0</v>
      </c>
      <c r="H107" s="29">
        <f t="shared" ca="1" si="24"/>
        <v>0</v>
      </c>
      <c r="I107" s="29">
        <f t="shared" ca="1" si="24"/>
        <v>0</v>
      </c>
      <c r="J107" s="29">
        <f t="shared" ca="1" si="24"/>
        <v>0</v>
      </c>
      <c r="K107" s="29">
        <f t="shared" ca="1" si="24"/>
        <v>0</v>
      </c>
      <c r="L107" s="29">
        <f t="shared" ca="1" si="24"/>
        <v>0</v>
      </c>
      <c r="M107" s="29">
        <f t="shared" ca="1" si="24"/>
        <v>0</v>
      </c>
      <c r="N107" s="29">
        <f t="shared" ca="1" si="24"/>
        <v>0</v>
      </c>
      <c r="O107" s="29">
        <f t="shared" ca="1" si="24"/>
        <v>0</v>
      </c>
      <c r="P107" s="29">
        <f t="shared" ca="1" si="24"/>
        <v>0</v>
      </c>
      <c r="Q107" s="29">
        <f t="shared" ca="1" si="24"/>
        <v>0</v>
      </c>
      <c r="R107" s="29">
        <f t="shared" ca="1" si="24"/>
        <v>0</v>
      </c>
      <c r="S107" s="29">
        <f t="shared" ca="1" si="24"/>
        <v>0</v>
      </c>
      <c r="T107" s="29">
        <f t="shared" ca="1" si="24"/>
        <v>0</v>
      </c>
      <c r="U107" s="29">
        <f t="shared" ca="1" si="24"/>
        <v>0</v>
      </c>
      <c r="V107" s="29">
        <f t="shared" ca="1" si="24"/>
        <v>0</v>
      </c>
      <c r="W107" s="29">
        <f t="shared" ca="1" si="24"/>
        <v>0</v>
      </c>
      <c r="X107" s="29">
        <f t="shared" ca="1" si="24"/>
        <v>0</v>
      </c>
      <c r="Y107" s="29">
        <f t="shared" ca="1" si="22"/>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7" t="s">
        <v>127</v>
      </c>
      <c r="E108" s="29">
        <f ca="1">E71-E70</f>
        <v>0</v>
      </c>
      <c r="F108" s="29">
        <f t="shared" ca="1" si="24"/>
        <v>0</v>
      </c>
      <c r="G108" s="29">
        <f t="shared" ca="1" si="24"/>
        <v>0</v>
      </c>
      <c r="H108" s="29">
        <f t="shared" ca="1" si="24"/>
        <v>0</v>
      </c>
      <c r="I108" s="29">
        <f t="shared" ca="1" si="24"/>
        <v>0</v>
      </c>
      <c r="J108" s="29">
        <f t="shared" ca="1" si="24"/>
        <v>0</v>
      </c>
      <c r="K108" s="29">
        <f t="shared" ca="1" si="24"/>
        <v>0</v>
      </c>
      <c r="L108" s="29">
        <f t="shared" ca="1" si="24"/>
        <v>0</v>
      </c>
      <c r="M108" s="29">
        <f t="shared" ca="1" si="24"/>
        <v>0</v>
      </c>
      <c r="N108" s="29">
        <f t="shared" ca="1" si="24"/>
        <v>0</v>
      </c>
      <c r="O108" s="29">
        <f t="shared" ca="1" si="24"/>
        <v>0</v>
      </c>
      <c r="P108" s="29">
        <f t="shared" ca="1" si="24"/>
        <v>0</v>
      </c>
      <c r="Q108" s="29">
        <f t="shared" ca="1" si="24"/>
        <v>0</v>
      </c>
      <c r="R108" s="29">
        <f t="shared" ca="1" si="24"/>
        <v>0</v>
      </c>
      <c r="S108" s="29">
        <f t="shared" ca="1" si="24"/>
        <v>0</v>
      </c>
      <c r="T108" s="29">
        <f t="shared" ca="1" si="24"/>
        <v>0</v>
      </c>
      <c r="U108" s="29">
        <f t="shared" ca="1" si="24"/>
        <v>0</v>
      </c>
      <c r="V108" s="29">
        <f t="shared" ca="1" si="24"/>
        <v>0</v>
      </c>
      <c r="W108" s="29">
        <f t="shared" ca="1" si="24"/>
        <v>0</v>
      </c>
      <c r="X108" s="29">
        <f t="shared" ca="1" si="24"/>
        <v>0</v>
      </c>
      <c r="Y108" s="29">
        <f t="shared" ca="1" si="22"/>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7" t="s">
        <v>371</v>
      </c>
      <c r="E109" s="29">
        <f t="shared" ref="E109:T119" ca="1" si="25">E72-E71</f>
        <v>0</v>
      </c>
      <c r="F109" s="29">
        <f t="shared" ca="1" si="25"/>
        <v>0</v>
      </c>
      <c r="G109" s="29">
        <f t="shared" ca="1" si="25"/>
        <v>0</v>
      </c>
      <c r="H109" s="29">
        <f t="shared" ca="1" si="25"/>
        <v>0</v>
      </c>
      <c r="I109" s="29">
        <f t="shared" ca="1" si="25"/>
        <v>0</v>
      </c>
      <c r="J109" s="29">
        <f t="shared" ca="1" si="25"/>
        <v>0</v>
      </c>
      <c r="K109" s="29">
        <f t="shared" ca="1" si="25"/>
        <v>0</v>
      </c>
      <c r="L109" s="29">
        <f t="shared" ca="1" si="25"/>
        <v>0</v>
      </c>
      <c r="M109" s="29">
        <f t="shared" ca="1" si="25"/>
        <v>0</v>
      </c>
      <c r="N109" s="29">
        <f t="shared" ca="1" si="25"/>
        <v>0</v>
      </c>
      <c r="O109" s="29">
        <f t="shared" ca="1" si="25"/>
        <v>0</v>
      </c>
      <c r="P109" s="29">
        <f t="shared" ca="1" si="25"/>
        <v>0</v>
      </c>
      <c r="Q109" s="29">
        <f t="shared" ca="1" si="25"/>
        <v>0</v>
      </c>
      <c r="R109" s="29">
        <f t="shared" ca="1" si="25"/>
        <v>0</v>
      </c>
      <c r="S109" s="29">
        <f t="shared" ca="1" si="25"/>
        <v>0</v>
      </c>
      <c r="T109" s="29">
        <f t="shared" ca="1" si="25"/>
        <v>0</v>
      </c>
      <c r="U109" s="29">
        <f t="shared" ca="1" si="24"/>
        <v>0</v>
      </c>
      <c r="V109" s="29">
        <f t="shared" ca="1" si="24"/>
        <v>0</v>
      </c>
      <c r="W109" s="29">
        <f t="shared" ca="1" si="24"/>
        <v>0</v>
      </c>
      <c r="X109" s="29">
        <f t="shared" ca="1" si="24"/>
        <v>0</v>
      </c>
      <c r="Y109" s="29">
        <f t="shared" ca="1" si="22"/>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7" t="s">
        <v>372</v>
      </c>
      <c r="E110" s="29">
        <f t="shared" ca="1" si="25"/>
        <v>0</v>
      </c>
      <c r="F110" s="29">
        <f t="shared" ca="1" si="24"/>
        <v>0</v>
      </c>
      <c r="G110" s="29">
        <f t="shared" ca="1" si="24"/>
        <v>0</v>
      </c>
      <c r="H110" s="29">
        <f t="shared" ca="1" si="24"/>
        <v>0</v>
      </c>
      <c r="I110" s="29">
        <f t="shared" ca="1" si="24"/>
        <v>0</v>
      </c>
      <c r="J110" s="29">
        <f t="shared" ca="1" si="24"/>
        <v>0</v>
      </c>
      <c r="K110" s="29">
        <f t="shared" ca="1" si="24"/>
        <v>0</v>
      </c>
      <c r="L110" s="29">
        <f t="shared" ca="1" si="24"/>
        <v>0</v>
      </c>
      <c r="M110" s="29">
        <f t="shared" ca="1" si="24"/>
        <v>0</v>
      </c>
      <c r="N110" s="29">
        <f t="shared" ca="1" si="24"/>
        <v>0</v>
      </c>
      <c r="O110" s="29">
        <f t="shared" ca="1" si="24"/>
        <v>0</v>
      </c>
      <c r="P110" s="29">
        <f t="shared" ca="1" si="24"/>
        <v>0</v>
      </c>
      <c r="Q110" s="29">
        <f t="shared" ca="1" si="24"/>
        <v>0</v>
      </c>
      <c r="R110" s="29">
        <f t="shared" ca="1" si="24"/>
        <v>0</v>
      </c>
      <c r="S110" s="29">
        <f t="shared" ca="1" si="24"/>
        <v>0</v>
      </c>
      <c r="T110" s="29">
        <f t="shared" ca="1" si="24"/>
        <v>0</v>
      </c>
      <c r="U110" s="29">
        <f t="shared" ca="1" si="24"/>
        <v>0</v>
      </c>
      <c r="V110" s="29">
        <f t="shared" ca="1" si="24"/>
        <v>0</v>
      </c>
      <c r="W110" s="29">
        <f t="shared" ca="1" si="24"/>
        <v>0</v>
      </c>
      <c r="X110" s="29">
        <f t="shared" ca="1" si="24"/>
        <v>0</v>
      </c>
      <c r="Y110" s="29">
        <f t="shared" ca="1" si="22"/>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7" t="s">
        <v>373</v>
      </c>
      <c r="E111" s="29">
        <f t="shared" ca="1" si="25"/>
        <v>0</v>
      </c>
      <c r="F111" s="29">
        <f t="shared" ca="1" si="24"/>
        <v>0</v>
      </c>
      <c r="G111" s="29">
        <f t="shared" ca="1" si="24"/>
        <v>0</v>
      </c>
      <c r="H111" s="29">
        <f t="shared" ca="1" si="24"/>
        <v>0</v>
      </c>
      <c r="I111" s="29">
        <f t="shared" ca="1" si="24"/>
        <v>0</v>
      </c>
      <c r="J111" s="29">
        <f t="shared" ca="1" si="24"/>
        <v>0</v>
      </c>
      <c r="K111" s="29">
        <f t="shared" ca="1" si="24"/>
        <v>0</v>
      </c>
      <c r="L111" s="29">
        <f t="shared" ca="1" si="24"/>
        <v>0</v>
      </c>
      <c r="M111" s="29">
        <f t="shared" ca="1" si="24"/>
        <v>0</v>
      </c>
      <c r="N111" s="29">
        <f t="shared" ca="1" si="24"/>
        <v>0</v>
      </c>
      <c r="O111" s="29">
        <f t="shared" ca="1" si="24"/>
        <v>0</v>
      </c>
      <c r="P111" s="29">
        <f t="shared" ca="1" si="24"/>
        <v>0</v>
      </c>
      <c r="Q111" s="29">
        <f t="shared" ca="1" si="24"/>
        <v>0</v>
      </c>
      <c r="R111" s="29">
        <f t="shared" ca="1" si="24"/>
        <v>0</v>
      </c>
      <c r="S111" s="29">
        <f t="shared" ca="1" si="24"/>
        <v>0</v>
      </c>
      <c r="T111" s="29">
        <f t="shared" ca="1" si="24"/>
        <v>0</v>
      </c>
      <c r="U111" s="29">
        <f t="shared" ca="1" si="24"/>
        <v>0</v>
      </c>
      <c r="V111" s="29">
        <f t="shared" ca="1" si="24"/>
        <v>0</v>
      </c>
      <c r="W111" s="29">
        <f t="shared" ca="1" si="24"/>
        <v>0</v>
      </c>
      <c r="X111" s="29">
        <f t="shared" ca="1" si="24"/>
        <v>0</v>
      </c>
      <c r="Y111" s="29">
        <f t="shared" ca="1" si="22"/>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7" t="s">
        <v>374</v>
      </c>
      <c r="E112" s="29">
        <f t="shared" ca="1" si="25"/>
        <v>0</v>
      </c>
      <c r="F112" s="29">
        <f t="shared" ca="1" si="24"/>
        <v>0</v>
      </c>
      <c r="G112" s="29">
        <f t="shared" ca="1" si="24"/>
        <v>0</v>
      </c>
      <c r="H112" s="29">
        <f t="shared" ca="1" si="24"/>
        <v>0</v>
      </c>
      <c r="I112" s="29">
        <f t="shared" ca="1" si="24"/>
        <v>0</v>
      </c>
      <c r="J112" s="29">
        <f t="shared" ca="1" si="24"/>
        <v>0</v>
      </c>
      <c r="K112" s="29">
        <f t="shared" ca="1" si="24"/>
        <v>0</v>
      </c>
      <c r="L112" s="29">
        <f t="shared" ca="1" si="24"/>
        <v>0</v>
      </c>
      <c r="M112" s="29">
        <f t="shared" ca="1" si="24"/>
        <v>0</v>
      </c>
      <c r="N112" s="29">
        <f t="shared" ca="1" si="24"/>
        <v>0</v>
      </c>
      <c r="O112" s="29">
        <f t="shared" ca="1" si="24"/>
        <v>0</v>
      </c>
      <c r="P112" s="29">
        <f t="shared" ca="1" si="24"/>
        <v>0</v>
      </c>
      <c r="Q112" s="29">
        <f t="shared" ca="1" si="24"/>
        <v>0</v>
      </c>
      <c r="R112" s="29">
        <f t="shared" ca="1" si="24"/>
        <v>0</v>
      </c>
      <c r="S112" s="29">
        <f t="shared" ca="1" si="24"/>
        <v>0</v>
      </c>
      <c r="T112" s="29">
        <f t="shared" ca="1" si="24"/>
        <v>0</v>
      </c>
      <c r="U112" s="29">
        <f t="shared" ca="1" si="24"/>
        <v>0</v>
      </c>
      <c r="V112" s="29">
        <f t="shared" ca="1" si="24"/>
        <v>0</v>
      </c>
      <c r="W112" s="29">
        <f t="shared" ca="1" si="24"/>
        <v>0</v>
      </c>
      <c r="X112" s="29">
        <f t="shared" ca="1" si="24"/>
        <v>0</v>
      </c>
      <c r="Y112" s="29">
        <f t="shared" ca="1" si="22"/>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c r="C113" s="7" t="s">
        <v>375</v>
      </c>
      <c r="E113" s="29">
        <f t="shared" ca="1" si="25"/>
        <v>0</v>
      </c>
      <c r="F113" s="29">
        <f t="shared" ca="1" si="24"/>
        <v>0</v>
      </c>
      <c r="G113" s="29">
        <f t="shared" ca="1" si="24"/>
        <v>0</v>
      </c>
      <c r="H113" s="29">
        <f t="shared" ca="1" si="24"/>
        <v>0</v>
      </c>
      <c r="I113" s="29">
        <f t="shared" ca="1" si="24"/>
        <v>0</v>
      </c>
      <c r="J113" s="29">
        <f t="shared" ca="1" si="24"/>
        <v>0</v>
      </c>
      <c r="K113" s="29">
        <f t="shared" ca="1" si="24"/>
        <v>0</v>
      </c>
      <c r="L113" s="29">
        <f t="shared" ca="1" si="24"/>
        <v>0</v>
      </c>
      <c r="M113" s="29">
        <f t="shared" ca="1" si="24"/>
        <v>0</v>
      </c>
      <c r="N113" s="29">
        <f t="shared" ca="1" si="24"/>
        <v>0</v>
      </c>
      <c r="O113" s="29">
        <f t="shared" ca="1" si="24"/>
        <v>0</v>
      </c>
      <c r="P113" s="29">
        <f t="shared" ca="1" si="24"/>
        <v>0</v>
      </c>
      <c r="Q113" s="29">
        <f t="shared" ca="1" si="24"/>
        <v>0</v>
      </c>
      <c r="R113" s="29">
        <f t="shared" ca="1" si="24"/>
        <v>0</v>
      </c>
      <c r="S113" s="29">
        <f t="shared" ca="1" si="24"/>
        <v>0</v>
      </c>
      <c r="T113" s="29">
        <f t="shared" ca="1" si="24"/>
        <v>0</v>
      </c>
      <c r="U113" s="29">
        <f t="shared" ca="1" si="24"/>
        <v>0</v>
      </c>
      <c r="V113" s="29">
        <f t="shared" ca="1" si="24"/>
        <v>0</v>
      </c>
      <c r="W113" s="29">
        <f t="shared" ca="1" si="24"/>
        <v>0</v>
      </c>
      <c r="X113" s="29">
        <f t="shared" ca="1" si="24"/>
        <v>0</v>
      </c>
      <c r="Y113" s="29">
        <f t="shared" ca="1" si="22"/>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1:80">
      <c r="C114" s="7" t="s">
        <v>376</v>
      </c>
      <c r="E114" s="29">
        <f t="shared" ca="1" si="25"/>
        <v>0</v>
      </c>
      <c r="F114" s="29">
        <f t="shared" ca="1" si="24"/>
        <v>0</v>
      </c>
      <c r="G114" s="29">
        <f t="shared" ca="1" si="24"/>
        <v>0</v>
      </c>
      <c r="H114" s="29">
        <f t="shared" ca="1" si="24"/>
        <v>0</v>
      </c>
      <c r="I114" s="29">
        <f t="shared" ca="1" si="24"/>
        <v>0</v>
      </c>
      <c r="J114" s="29">
        <f t="shared" ca="1" si="24"/>
        <v>0</v>
      </c>
      <c r="K114" s="29">
        <f t="shared" ca="1" si="24"/>
        <v>0</v>
      </c>
      <c r="L114" s="29">
        <f t="shared" ca="1" si="24"/>
        <v>0</v>
      </c>
      <c r="M114" s="29">
        <f t="shared" ca="1" si="24"/>
        <v>0</v>
      </c>
      <c r="N114" s="29">
        <f t="shared" ca="1" si="24"/>
        <v>0</v>
      </c>
      <c r="O114" s="29">
        <f t="shared" ca="1" si="24"/>
        <v>0</v>
      </c>
      <c r="P114" s="29">
        <f t="shared" ca="1" si="24"/>
        <v>0</v>
      </c>
      <c r="Q114" s="29">
        <f t="shared" ca="1" si="24"/>
        <v>0</v>
      </c>
      <c r="R114" s="29">
        <f t="shared" ca="1" si="24"/>
        <v>0</v>
      </c>
      <c r="S114" s="29">
        <f t="shared" ca="1" si="24"/>
        <v>0</v>
      </c>
      <c r="T114" s="29">
        <f t="shared" ca="1" si="24"/>
        <v>0</v>
      </c>
      <c r="U114" s="29">
        <f t="shared" ca="1" si="24"/>
        <v>0</v>
      </c>
      <c r="V114" s="29">
        <f t="shared" ca="1" si="24"/>
        <v>0</v>
      </c>
      <c r="W114" s="29">
        <f t="shared" ca="1" si="24"/>
        <v>0</v>
      </c>
      <c r="X114" s="29">
        <f t="shared" ca="1" si="24"/>
        <v>0</v>
      </c>
      <c r="Y114" s="29">
        <f t="shared" ca="1" si="22"/>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c r="C115" s="7" t="s">
        <v>377</v>
      </c>
      <c r="E115" s="29">
        <f t="shared" ca="1" si="25"/>
        <v>0</v>
      </c>
      <c r="F115" s="29">
        <f t="shared" ca="1" si="24"/>
        <v>0</v>
      </c>
      <c r="G115" s="29">
        <f t="shared" ca="1" si="24"/>
        <v>0</v>
      </c>
      <c r="H115" s="29">
        <f t="shared" ca="1" si="24"/>
        <v>0</v>
      </c>
      <c r="I115" s="29">
        <f t="shared" ca="1" si="24"/>
        <v>0</v>
      </c>
      <c r="J115" s="29">
        <f t="shared" ca="1" si="24"/>
        <v>0</v>
      </c>
      <c r="K115" s="29">
        <f t="shared" ca="1" si="24"/>
        <v>0</v>
      </c>
      <c r="L115" s="29">
        <f t="shared" ca="1" si="24"/>
        <v>0</v>
      </c>
      <c r="M115" s="29">
        <f t="shared" ca="1" si="24"/>
        <v>0</v>
      </c>
      <c r="N115" s="29">
        <f t="shared" ca="1" si="24"/>
        <v>0</v>
      </c>
      <c r="O115" s="29">
        <f t="shared" ca="1" si="24"/>
        <v>0</v>
      </c>
      <c r="P115" s="29">
        <f t="shared" ca="1" si="24"/>
        <v>0</v>
      </c>
      <c r="Q115" s="29">
        <f t="shared" ca="1" si="24"/>
        <v>0</v>
      </c>
      <c r="R115" s="29">
        <f t="shared" ca="1" si="24"/>
        <v>0</v>
      </c>
      <c r="S115" s="29">
        <f t="shared" ca="1" si="24"/>
        <v>0</v>
      </c>
      <c r="T115" s="29">
        <f t="shared" ca="1" si="24"/>
        <v>0</v>
      </c>
      <c r="U115" s="29">
        <f t="shared" ca="1" si="24"/>
        <v>0</v>
      </c>
      <c r="V115" s="29">
        <f t="shared" ca="1" si="24"/>
        <v>0</v>
      </c>
      <c r="W115" s="29">
        <f t="shared" ref="F115:X119" ca="1" si="26">W78-W77</f>
        <v>0</v>
      </c>
      <c r="X115" s="29">
        <f t="shared" ca="1" si="26"/>
        <v>0</v>
      </c>
      <c r="Y115" s="29">
        <f t="shared" ca="1" si="22"/>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1:80">
      <c r="C116" s="7" t="s">
        <v>378</v>
      </c>
      <c r="E116" s="29">
        <f t="shared" ca="1" si="25"/>
        <v>0</v>
      </c>
      <c r="F116" s="29">
        <f t="shared" ca="1" si="26"/>
        <v>0</v>
      </c>
      <c r="G116" s="29">
        <f t="shared" ca="1" si="26"/>
        <v>0</v>
      </c>
      <c r="H116" s="29">
        <f t="shared" ca="1" si="26"/>
        <v>0</v>
      </c>
      <c r="I116" s="29">
        <f t="shared" ca="1" si="26"/>
        <v>0</v>
      </c>
      <c r="J116" s="29">
        <f t="shared" ca="1" si="26"/>
        <v>0</v>
      </c>
      <c r="K116" s="29">
        <f t="shared" ca="1" si="26"/>
        <v>0</v>
      </c>
      <c r="L116" s="29">
        <f t="shared" ca="1" si="26"/>
        <v>0</v>
      </c>
      <c r="M116" s="29">
        <f t="shared" ca="1" si="26"/>
        <v>0</v>
      </c>
      <c r="N116" s="29">
        <f t="shared" ca="1" si="26"/>
        <v>0</v>
      </c>
      <c r="O116" s="29">
        <f t="shared" ca="1" si="26"/>
        <v>0</v>
      </c>
      <c r="P116" s="29">
        <f t="shared" ca="1" si="26"/>
        <v>0</v>
      </c>
      <c r="Q116" s="29">
        <f t="shared" ca="1" si="26"/>
        <v>0</v>
      </c>
      <c r="R116" s="29">
        <f t="shared" ca="1" si="26"/>
        <v>0</v>
      </c>
      <c r="S116" s="29">
        <f t="shared" ca="1" si="26"/>
        <v>0</v>
      </c>
      <c r="T116" s="29">
        <f t="shared" ca="1" si="26"/>
        <v>0</v>
      </c>
      <c r="U116" s="29">
        <f t="shared" ca="1" si="26"/>
        <v>0</v>
      </c>
      <c r="V116" s="29">
        <f t="shared" ca="1" si="26"/>
        <v>0</v>
      </c>
      <c r="W116" s="29">
        <f t="shared" ca="1" si="26"/>
        <v>0</v>
      </c>
      <c r="X116" s="29">
        <f t="shared" ca="1" si="26"/>
        <v>0</v>
      </c>
      <c r="Y116" s="29">
        <f t="shared" ca="1" si="22"/>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c r="C117" s="7" t="s">
        <v>379</v>
      </c>
      <c r="E117" s="29">
        <f t="shared" ca="1" si="25"/>
        <v>0</v>
      </c>
      <c r="F117" s="29">
        <f t="shared" ca="1" si="26"/>
        <v>0</v>
      </c>
      <c r="G117" s="29">
        <f t="shared" ca="1" si="26"/>
        <v>0</v>
      </c>
      <c r="H117" s="29">
        <f t="shared" ca="1" si="26"/>
        <v>0</v>
      </c>
      <c r="I117" s="29">
        <f t="shared" ca="1" si="26"/>
        <v>0</v>
      </c>
      <c r="J117" s="29">
        <f t="shared" ca="1" si="26"/>
        <v>0</v>
      </c>
      <c r="K117" s="29">
        <f t="shared" ca="1" si="26"/>
        <v>0</v>
      </c>
      <c r="L117" s="29">
        <f t="shared" ca="1" si="26"/>
        <v>0</v>
      </c>
      <c r="M117" s="29">
        <f t="shared" ca="1" si="26"/>
        <v>0</v>
      </c>
      <c r="N117" s="29">
        <f t="shared" ca="1" si="26"/>
        <v>0</v>
      </c>
      <c r="O117" s="29">
        <f t="shared" ca="1" si="26"/>
        <v>0</v>
      </c>
      <c r="P117" s="29">
        <f t="shared" ca="1" si="26"/>
        <v>0</v>
      </c>
      <c r="Q117" s="29">
        <f t="shared" ca="1" si="26"/>
        <v>0</v>
      </c>
      <c r="R117" s="29">
        <f t="shared" ca="1" si="26"/>
        <v>0</v>
      </c>
      <c r="S117" s="29">
        <f t="shared" ca="1" si="26"/>
        <v>0</v>
      </c>
      <c r="T117" s="29">
        <f t="shared" ca="1" si="26"/>
        <v>0</v>
      </c>
      <c r="U117" s="29">
        <f t="shared" ca="1" si="26"/>
        <v>0</v>
      </c>
      <c r="V117" s="29">
        <f t="shared" ca="1" si="26"/>
        <v>0</v>
      </c>
      <c r="W117" s="29">
        <f t="shared" ca="1" si="26"/>
        <v>0</v>
      </c>
      <c r="X117" s="29">
        <f t="shared" ca="1" si="26"/>
        <v>0</v>
      </c>
      <c r="Y117" s="29">
        <f t="shared" ca="1" si="22"/>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1:80">
      <c r="C118" s="7" t="s">
        <v>380</v>
      </c>
      <c r="E118" s="29">
        <f t="shared" ca="1" si="25"/>
        <v>0</v>
      </c>
      <c r="F118" s="29">
        <f t="shared" ca="1" si="26"/>
        <v>0</v>
      </c>
      <c r="G118" s="29">
        <f t="shared" ca="1" si="26"/>
        <v>0</v>
      </c>
      <c r="H118" s="29">
        <f t="shared" ca="1" si="26"/>
        <v>0</v>
      </c>
      <c r="I118" s="29">
        <f t="shared" ca="1" si="26"/>
        <v>0</v>
      </c>
      <c r="J118" s="29">
        <f t="shared" ca="1" si="26"/>
        <v>0</v>
      </c>
      <c r="K118" s="29">
        <f t="shared" ca="1" si="26"/>
        <v>0</v>
      </c>
      <c r="L118" s="29">
        <f t="shared" ca="1" si="26"/>
        <v>0</v>
      </c>
      <c r="M118" s="29">
        <f t="shared" ca="1" si="26"/>
        <v>0</v>
      </c>
      <c r="N118" s="29">
        <f t="shared" ca="1" si="26"/>
        <v>0</v>
      </c>
      <c r="O118" s="29">
        <f t="shared" ca="1" si="26"/>
        <v>0</v>
      </c>
      <c r="P118" s="29">
        <f t="shared" ca="1" si="26"/>
        <v>0</v>
      </c>
      <c r="Q118" s="29">
        <f t="shared" ca="1" si="26"/>
        <v>0</v>
      </c>
      <c r="R118" s="29">
        <f t="shared" ca="1" si="26"/>
        <v>0</v>
      </c>
      <c r="S118" s="29">
        <f t="shared" ca="1" si="26"/>
        <v>0</v>
      </c>
      <c r="T118" s="29">
        <f t="shared" ca="1" si="26"/>
        <v>0</v>
      </c>
      <c r="U118" s="29">
        <f t="shared" ca="1" si="26"/>
        <v>0</v>
      </c>
      <c r="V118" s="29">
        <f t="shared" ca="1" si="26"/>
        <v>0</v>
      </c>
      <c r="W118" s="29">
        <f t="shared" ca="1" si="26"/>
        <v>0</v>
      </c>
      <c r="X118" s="29">
        <f t="shared" ca="1" si="26"/>
        <v>0</v>
      </c>
      <c r="Y118" s="29">
        <f t="shared" ca="1" si="22"/>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c r="C119" s="7" t="s">
        <v>381</v>
      </c>
      <c r="E119" s="29">
        <f t="shared" ca="1" si="25"/>
        <v>0</v>
      </c>
      <c r="F119" s="29">
        <f t="shared" ca="1" si="26"/>
        <v>0</v>
      </c>
      <c r="G119" s="29">
        <f t="shared" ca="1" si="26"/>
        <v>0</v>
      </c>
      <c r="H119" s="29">
        <f t="shared" ca="1" si="26"/>
        <v>0</v>
      </c>
      <c r="I119" s="29">
        <f t="shared" ca="1" si="26"/>
        <v>0</v>
      </c>
      <c r="J119" s="29">
        <f t="shared" ca="1" si="26"/>
        <v>0</v>
      </c>
      <c r="K119" s="29">
        <f t="shared" ca="1" si="26"/>
        <v>0</v>
      </c>
      <c r="L119" s="29">
        <f t="shared" ca="1" si="26"/>
        <v>0</v>
      </c>
      <c r="M119" s="29">
        <f t="shared" ca="1" si="26"/>
        <v>0</v>
      </c>
      <c r="N119" s="29">
        <f t="shared" ca="1" si="26"/>
        <v>0</v>
      </c>
      <c r="O119" s="29">
        <f t="shared" ca="1" si="26"/>
        <v>0</v>
      </c>
      <c r="P119" s="29">
        <f t="shared" ca="1" si="26"/>
        <v>0</v>
      </c>
      <c r="Q119" s="29">
        <f t="shared" ca="1" si="26"/>
        <v>0</v>
      </c>
      <c r="R119" s="29">
        <f t="shared" ca="1" si="26"/>
        <v>0</v>
      </c>
      <c r="S119" s="29">
        <f t="shared" ca="1" si="26"/>
        <v>0</v>
      </c>
      <c r="T119" s="29">
        <f t="shared" ca="1" si="26"/>
        <v>0</v>
      </c>
      <c r="U119" s="29">
        <f t="shared" ca="1" si="26"/>
        <v>0</v>
      </c>
      <c r="V119" s="29">
        <f t="shared" ca="1" si="26"/>
        <v>0</v>
      </c>
      <c r="W119" s="29">
        <f t="shared" ca="1" si="26"/>
        <v>0</v>
      </c>
      <c r="X119" s="29">
        <f t="shared" ca="1" si="26"/>
        <v>0</v>
      </c>
      <c r="Y119" s="29">
        <f ca="1">SUM(E119:X119)</f>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1:8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1:80" ht="15">
      <c r="C121" s="65" t="s">
        <v>134</v>
      </c>
      <c r="D121" s="66"/>
      <c r="E121" s="66">
        <f t="shared" ref="E121:W121" ca="1" si="27">SUM(E88:E119)</f>
        <v>4.9615024019360743E-3</v>
      </c>
      <c r="F121" s="66">
        <f t="shared" ca="1" si="27"/>
        <v>1.1125689357188898E-2</v>
      </c>
      <c r="G121" s="66">
        <f t="shared" ca="1" si="27"/>
        <v>1.9295784242262391E-2</v>
      </c>
      <c r="H121" s="66">
        <f t="shared" ca="1" si="27"/>
        <v>2.9364775254831749E-2</v>
      </c>
      <c r="I121" s="66">
        <f t="shared" ca="1" si="27"/>
        <v>3.8814054868139242E-2</v>
      </c>
      <c r="J121" s="66">
        <f t="shared" ca="1" si="27"/>
        <v>5.010566039614997E-2</v>
      </c>
      <c r="K121" s="66">
        <f t="shared" ca="1" si="27"/>
        <v>6.3374032721322415E-2</v>
      </c>
      <c r="L121" s="66">
        <f t="shared" ca="1" si="27"/>
        <v>7.7191399441212921E-2</v>
      </c>
      <c r="M121" s="66">
        <f t="shared" ca="1" si="27"/>
        <v>9.0369423972140289E-2</v>
      </c>
      <c r="N121" s="66">
        <f t="shared" ca="1" si="27"/>
        <v>0.10139687902297298</v>
      </c>
      <c r="O121" s="66">
        <f t="shared" ca="1" si="27"/>
        <v>0.10929297703231416</v>
      </c>
      <c r="P121" s="66">
        <f t="shared" ca="1" si="27"/>
        <v>0.11496641961826076</v>
      </c>
      <c r="Q121" s="66">
        <f t="shared" ca="1" si="27"/>
        <v>0.11859853318369694</v>
      </c>
      <c r="R121" s="66">
        <f t="shared" ca="1" si="27"/>
        <v>0.12050804023275065</v>
      </c>
      <c r="S121" s="66">
        <f t="shared" ca="1" si="27"/>
        <v>0.12131455872330743</v>
      </c>
      <c r="T121" s="66">
        <f t="shared" ca="1" si="27"/>
        <v>0.12152280074133409</v>
      </c>
      <c r="U121" s="66">
        <f t="shared" ca="1" si="27"/>
        <v>0.12151526528439115</v>
      </c>
      <c r="V121" s="66">
        <f t="shared" ca="1" si="27"/>
        <v>0.12154501301904194</v>
      </c>
      <c r="W121" s="66">
        <f t="shared" ca="1" si="27"/>
        <v>0.12158462317648672</v>
      </c>
      <c r="X121" s="66">
        <f ca="1">SUM(X88:X119)</f>
        <v>0.1215992966489635</v>
      </c>
      <c r="Y121" s="66"/>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1:80" ht="15">
      <c r="C122" s="65" t="s">
        <v>135</v>
      </c>
      <c r="D122" s="66"/>
      <c r="E122" s="66">
        <f ca="1">E121</f>
        <v>4.9615024019360743E-3</v>
      </c>
      <c r="F122" s="66">
        <f t="shared" ref="F122:X122" ca="1" si="28">E122+F121</f>
        <v>1.6087191759124972E-2</v>
      </c>
      <c r="G122" s="66">
        <f t="shared" ca="1" si="28"/>
        <v>3.5382976001387359E-2</v>
      </c>
      <c r="H122" s="66">
        <f t="shared" ca="1" si="28"/>
        <v>6.4747751256219108E-2</v>
      </c>
      <c r="I122" s="66">
        <f t="shared" ca="1" si="28"/>
        <v>0.10356180612435835</v>
      </c>
      <c r="J122" s="66">
        <f t="shared" ca="1" si="28"/>
        <v>0.15366746652050833</v>
      </c>
      <c r="K122" s="66">
        <f t="shared" ca="1" si="28"/>
        <v>0.21704149924183075</v>
      </c>
      <c r="L122" s="66">
        <f t="shared" ca="1" si="28"/>
        <v>0.2942328986830437</v>
      </c>
      <c r="M122" s="66">
        <f t="shared" ca="1" si="28"/>
        <v>0.38460232265518401</v>
      </c>
      <c r="N122" s="66">
        <f t="shared" ca="1" si="28"/>
        <v>0.48599920167815702</v>
      </c>
      <c r="O122" s="66">
        <f t="shared" ca="1" si="28"/>
        <v>0.59529217871047124</v>
      </c>
      <c r="P122" s="66">
        <f t="shared" ca="1" si="28"/>
        <v>0.71025859832873195</v>
      </c>
      <c r="Q122" s="66">
        <f t="shared" ca="1" si="28"/>
        <v>0.8288571315124289</v>
      </c>
      <c r="R122" s="66">
        <f t="shared" ca="1" si="28"/>
        <v>0.94936517174517954</v>
      </c>
      <c r="S122" s="66">
        <f t="shared" ca="1" si="28"/>
        <v>1.070679730468487</v>
      </c>
      <c r="T122" s="66">
        <f t="shared" ca="1" si="28"/>
        <v>1.192202531209821</v>
      </c>
      <c r="U122" s="66">
        <f t="shared" ca="1" si="28"/>
        <v>1.3137177964942122</v>
      </c>
      <c r="V122" s="66">
        <f t="shared" ca="1" si="28"/>
        <v>1.435262809513254</v>
      </c>
      <c r="W122" s="66">
        <f t="shared" ca="1" si="28"/>
        <v>1.5568474326897408</v>
      </c>
      <c r="X122" s="66">
        <f t="shared" ca="1" si="28"/>
        <v>1.6784467293387042</v>
      </c>
      <c r="Y122" s="66">
        <f ca="1">SUM(Y88:Y119)</f>
        <v>1.6784467293387042</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5" spans="1:80">
      <c r="A125" s="7" t="s">
        <v>469</v>
      </c>
    </row>
    <row r="127" spans="1:80">
      <c r="E127" s="35"/>
      <c r="F127" s="35"/>
      <c r="G127" s="35"/>
      <c r="H127" s="35"/>
      <c r="I127" s="35"/>
      <c r="J127" s="35"/>
      <c r="K127" s="35"/>
      <c r="L127" s="35"/>
      <c r="M127" s="35"/>
      <c r="N127" s="35"/>
      <c r="O127" s="35"/>
      <c r="P127" s="35"/>
      <c r="Q127" s="35"/>
      <c r="R127" s="35"/>
      <c r="S127" s="35"/>
      <c r="T127" s="35"/>
      <c r="U127" s="35"/>
      <c r="V127" s="35"/>
      <c r="W127" s="35"/>
      <c r="X127" s="35"/>
      <c r="Y127" s="35"/>
    </row>
    <row r="128" spans="1:80">
      <c r="E128" s="35"/>
      <c r="F128" s="35"/>
      <c r="G128" s="35"/>
      <c r="H128" s="35"/>
      <c r="I128" s="35"/>
      <c r="J128" s="35"/>
      <c r="K128" s="35"/>
      <c r="L128" s="35"/>
      <c r="M128" s="35"/>
      <c r="N128" s="35"/>
      <c r="O128" s="35"/>
      <c r="P128" s="35"/>
      <c r="Q128" s="35"/>
      <c r="R128" s="35"/>
      <c r="S128" s="35"/>
      <c r="T128" s="35"/>
      <c r="U128" s="35"/>
      <c r="V128" s="35"/>
      <c r="W128" s="35"/>
      <c r="X128" s="35"/>
      <c r="Y128" s="35"/>
    </row>
    <row r="129" spans="1:27" ht="15">
      <c r="A129" s="55" t="s">
        <v>470</v>
      </c>
      <c r="E129" s="35"/>
      <c r="F129" s="35"/>
      <c r="G129" s="35"/>
      <c r="H129" s="35"/>
      <c r="I129" s="35"/>
      <c r="J129" s="35"/>
      <c r="K129" s="35"/>
      <c r="L129" s="35"/>
      <c r="M129" s="35"/>
      <c r="N129" s="35"/>
      <c r="O129" s="35"/>
      <c r="P129" s="35"/>
      <c r="Q129" s="35"/>
      <c r="R129" s="35"/>
      <c r="S129" s="35"/>
      <c r="T129" s="35"/>
      <c r="U129" s="35"/>
      <c r="V129" s="35"/>
      <c r="W129" s="35"/>
      <c r="X129" s="35"/>
      <c r="Y129" s="35"/>
    </row>
    <row r="130" spans="1:27">
      <c r="A130" s="7" t="s">
        <v>471</v>
      </c>
      <c r="C130"/>
      <c r="D130"/>
      <c r="E130" s="7" t="s">
        <v>472</v>
      </c>
    </row>
    <row r="131" spans="1:27" ht="15">
      <c r="C131" s="385"/>
      <c r="D131" s="385"/>
      <c r="E131" s="64">
        <f>E11</f>
        <v>2016</v>
      </c>
      <c r="F131" s="64">
        <f t="shared" ref="F131:X131" si="29">F11</f>
        <v>2017</v>
      </c>
      <c r="G131" s="64">
        <f t="shared" si="29"/>
        <v>2018</v>
      </c>
      <c r="H131" s="64">
        <f t="shared" si="29"/>
        <v>2019</v>
      </c>
      <c r="I131" s="64">
        <f t="shared" si="29"/>
        <v>2020</v>
      </c>
      <c r="J131" s="64">
        <f t="shared" si="29"/>
        <v>2021</v>
      </c>
      <c r="K131" s="64">
        <f t="shared" si="29"/>
        <v>2022</v>
      </c>
      <c r="L131" s="64">
        <f t="shared" si="29"/>
        <v>2023</v>
      </c>
      <c r="M131" s="64">
        <f t="shared" si="29"/>
        <v>2024</v>
      </c>
      <c r="N131" s="64">
        <f t="shared" si="29"/>
        <v>2025</v>
      </c>
      <c r="O131" s="64">
        <f t="shared" si="29"/>
        <v>2026</v>
      </c>
      <c r="P131" s="64">
        <f t="shared" si="29"/>
        <v>2027</v>
      </c>
      <c r="Q131" s="64">
        <f t="shared" si="29"/>
        <v>2028</v>
      </c>
      <c r="R131" s="64">
        <f t="shared" si="29"/>
        <v>2029</v>
      </c>
      <c r="S131" s="64">
        <f t="shared" si="29"/>
        <v>2030</v>
      </c>
      <c r="T131" s="64">
        <f t="shared" si="29"/>
        <v>2031</v>
      </c>
      <c r="U131" s="64">
        <f t="shared" si="29"/>
        <v>2032</v>
      </c>
      <c r="V131" s="64">
        <f t="shared" si="29"/>
        <v>2033</v>
      </c>
      <c r="W131" s="64">
        <f t="shared" si="29"/>
        <v>2034</v>
      </c>
      <c r="X131" s="64">
        <f t="shared" si="29"/>
        <v>2035</v>
      </c>
      <c r="Y131" s="64"/>
    </row>
    <row r="132" spans="1:27">
      <c r="C132" s="7" t="str">
        <f>C13</f>
        <v>Manufactured</v>
      </c>
      <c r="E132" s="35">
        <f ca="1">(E13-E29/$B21)</f>
        <v>1808.0757221420718</v>
      </c>
      <c r="F132" s="35">
        <f t="shared" ref="F132:X132" ca="1" si="30">(F13-F29/$B21)</f>
        <v>1743.8892139673417</v>
      </c>
      <c r="G132" s="35">
        <f t="shared" ca="1" si="30"/>
        <v>1709.9555415485947</v>
      </c>
      <c r="H132" s="35">
        <f t="shared" ca="1" si="30"/>
        <v>1657.2089591089104</v>
      </c>
      <c r="I132" s="35">
        <f t="shared" ca="1" si="30"/>
        <v>1478.3914047469609</v>
      </c>
      <c r="J132" s="35">
        <f t="shared" ca="1" si="30"/>
        <v>1307.4979842257603</v>
      </c>
      <c r="K132" s="35">
        <f t="shared" ca="1" si="30"/>
        <v>1149.4192147076035</v>
      </c>
      <c r="L132" s="35">
        <f t="shared" ca="1" si="30"/>
        <v>989.04589103619321</v>
      </c>
      <c r="M132" s="35">
        <f t="shared" ca="1" si="30"/>
        <v>836.37698986613441</v>
      </c>
      <c r="N132" s="35">
        <f t="shared" ca="1" si="30"/>
        <v>700.92186013178207</v>
      </c>
      <c r="O132" s="35">
        <f t="shared" ca="1" si="30"/>
        <v>592.47640424257452</v>
      </c>
      <c r="P132" s="35">
        <f t="shared" ca="1" si="30"/>
        <v>520.10156754243917</v>
      </c>
      <c r="Q132" s="35">
        <f t="shared" ca="1" si="30"/>
        <v>477.84299413273197</v>
      </c>
      <c r="R132" s="35">
        <f t="shared" ca="1" si="30"/>
        <v>456.33263367114705</v>
      </c>
      <c r="S132" s="35">
        <f t="shared" ca="1" si="30"/>
        <v>447.03765951612263</v>
      </c>
      <c r="T132" s="35">
        <f t="shared" ca="1" si="30"/>
        <v>443.49595827946973</v>
      </c>
      <c r="U132" s="35">
        <f t="shared" ca="1" si="30"/>
        <v>442.26310401664955</v>
      </c>
      <c r="V132" s="35">
        <f t="shared" ca="1" si="30"/>
        <v>442.10879407293896</v>
      </c>
      <c r="W132" s="35">
        <f t="shared" ca="1" si="30"/>
        <v>442.20970445974126</v>
      </c>
      <c r="X132" s="35">
        <f t="shared" ca="1" si="30"/>
        <v>442.25789053894391</v>
      </c>
      <c r="Y132" s="35"/>
      <c r="AA132" s="35">
        <f t="shared" ref="AA132" ca="1" si="31">SUM(E132:Y132)</f>
        <v>18086.909491954109</v>
      </c>
    </row>
    <row r="133" spans="1:27">
      <c r="E133" s="35"/>
      <c r="F133" s="35"/>
      <c r="G133" s="35"/>
      <c r="H133" s="35"/>
      <c r="I133" s="35"/>
      <c r="J133" s="35"/>
      <c r="K133" s="35"/>
      <c r="L133" s="35"/>
      <c r="M133" s="35"/>
      <c r="N133" s="35"/>
      <c r="O133" s="35"/>
      <c r="P133" s="35"/>
      <c r="Q133" s="35"/>
      <c r="R133" s="35"/>
      <c r="S133" s="35"/>
      <c r="T133" s="35"/>
      <c r="U133" s="35"/>
      <c r="V133" s="35"/>
      <c r="W133" s="35"/>
      <c r="X133" s="35"/>
      <c r="Y133" s="35"/>
      <c r="AA133" s="35"/>
    </row>
    <row r="134" spans="1:27">
      <c r="E134" s="35"/>
      <c r="F134" s="35"/>
      <c r="G134" s="35"/>
      <c r="H134" s="35"/>
      <c r="I134" s="35"/>
      <c r="J134" s="35"/>
      <c r="K134" s="35"/>
      <c r="L134" s="35"/>
      <c r="M134" s="35"/>
      <c r="N134" s="35"/>
      <c r="O134" s="35"/>
      <c r="P134" s="35"/>
      <c r="Q134" s="35"/>
      <c r="R134" s="35"/>
      <c r="S134" s="35"/>
      <c r="T134" s="35"/>
      <c r="U134" s="35"/>
      <c r="V134" s="35"/>
      <c r="W134" s="35"/>
      <c r="X134" s="35"/>
      <c r="Y134" s="35"/>
    </row>
    <row r="135" spans="1:27">
      <c r="C135" s="7" t="s">
        <v>473</v>
      </c>
      <c r="E135" s="35">
        <f t="shared" ref="E135:X135" ca="1" si="32">SUM(E132:E133)</f>
        <v>1808.0757221420718</v>
      </c>
      <c r="F135" s="35">
        <f t="shared" ca="1" si="32"/>
        <v>1743.8892139673417</v>
      </c>
      <c r="G135" s="35">
        <f t="shared" ca="1" si="32"/>
        <v>1709.9555415485947</v>
      </c>
      <c r="H135" s="35">
        <f t="shared" ca="1" si="32"/>
        <v>1657.2089591089104</v>
      </c>
      <c r="I135" s="35">
        <f t="shared" ca="1" si="32"/>
        <v>1478.3914047469609</v>
      </c>
      <c r="J135" s="35">
        <f t="shared" ca="1" si="32"/>
        <v>1307.4979842257603</v>
      </c>
      <c r="K135" s="35">
        <f t="shared" ca="1" si="32"/>
        <v>1149.4192147076035</v>
      </c>
      <c r="L135" s="35">
        <f t="shared" ca="1" si="32"/>
        <v>989.04589103619321</v>
      </c>
      <c r="M135" s="35">
        <f t="shared" ca="1" si="32"/>
        <v>836.37698986613441</v>
      </c>
      <c r="N135" s="35">
        <f t="shared" ca="1" si="32"/>
        <v>700.92186013178207</v>
      </c>
      <c r="O135" s="35">
        <f t="shared" ca="1" si="32"/>
        <v>592.47640424257452</v>
      </c>
      <c r="P135" s="35">
        <f t="shared" ca="1" si="32"/>
        <v>520.10156754243917</v>
      </c>
      <c r="Q135" s="35">
        <f t="shared" ca="1" si="32"/>
        <v>477.84299413273197</v>
      </c>
      <c r="R135" s="35">
        <f t="shared" ca="1" si="32"/>
        <v>456.33263367114705</v>
      </c>
      <c r="S135" s="35">
        <f t="shared" ca="1" si="32"/>
        <v>447.03765951612263</v>
      </c>
      <c r="T135" s="35">
        <f t="shared" ca="1" si="32"/>
        <v>443.49595827946973</v>
      </c>
      <c r="U135" s="35">
        <f t="shared" ca="1" si="32"/>
        <v>442.26310401664955</v>
      </c>
      <c r="V135" s="35">
        <f t="shared" ca="1" si="32"/>
        <v>442.10879407293896</v>
      </c>
      <c r="W135" s="35">
        <f t="shared" ca="1" si="32"/>
        <v>442.20970445974126</v>
      </c>
      <c r="X135" s="35">
        <f t="shared" ca="1" si="32"/>
        <v>442.25789053894391</v>
      </c>
      <c r="Y135" s="35"/>
      <c r="AA135" s="35">
        <f ca="1">SUM(E135:Y135)</f>
        <v>18086.909491954109</v>
      </c>
    </row>
  </sheetData>
  <mergeCells count="1">
    <mergeCell ref="B1:T6"/>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CB135"/>
  <sheetViews>
    <sheetView topLeftCell="B1" workbookViewId="0">
      <selection activeCell="E13" sqref="E13:X13"/>
    </sheetView>
  </sheetViews>
  <sheetFormatPr defaultRowHeight="12.75"/>
  <cols>
    <col min="1" max="1" width="35" style="7" customWidth="1"/>
    <col min="2" max="2" width="29.28515625" style="7" customWidth="1"/>
    <col min="3" max="3" width="19.85546875" style="7" customWidth="1"/>
    <col min="4" max="4" width="57" style="7" customWidth="1"/>
    <col min="5" max="5" width="10.7109375" style="7" customWidth="1"/>
    <col min="6" max="25" width="9.5703125" style="7" bestFit="1" customWidth="1"/>
    <col min="26" max="28" width="9.140625" style="7"/>
    <col min="29" max="29" width="21.7109375" style="7" customWidth="1"/>
    <col min="30" max="30" width="35.85546875" style="7" customWidth="1"/>
    <col min="31" max="31" width="35.28515625" style="7" customWidth="1"/>
    <col min="32" max="32" width="15" style="7" customWidth="1"/>
    <col min="33" max="33" width="17.7109375" style="7" customWidth="1"/>
    <col min="34" max="34" width="15.140625" style="7" customWidth="1"/>
    <col min="35" max="35" width="15.7109375" style="7" customWidth="1"/>
    <col min="36" max="36" width="21.28515625" style="7" customWidth="1"/>
    <col min="37" max="37" width="17.7109375" style="7" bestFit="1" customWidth="1"/>
    <col min="38" max="38" width="15.42578125" style="7" bestFit="1" customWidth="1"/>
    <col min="39" max="39" width="14.28515625" style="7" bestFit="1" customWidth="1"/>
    <col min="40" max="40" width="14.28515625" style="7" customWidth="1"/>
    <col min="41" max="41" width="12.5703125" style="7" customWidth="1"/>
    <col min="42" max="42" width="14" style="7" bestFit="1" customWidth="1"/>
    <col min="43" max="44" width="10.85546875" style="7" bestFit="1" customWidth="1"/>
    <col min="45" max="45" width="13.42578125" style="7" customWidth="1"/>
    <col min="46" max="46" width="11.85546875" style="7" bestFit="1" customWidth="1"/>
    <col min="47" max="47" width="11" style="7" bestFit="1" customWidth="1"/>
    <col min="48" max="48" width="14.28515625" style="7" bestFit="1" customWidth="1"/>
    <col min="49" max="49" width="10.7109375" style="7" customWidth="1"/>
    <col min="50" max="50" width="13.85546875" style="7" bestFit="1" customWidth="1"/>
    <col min="51" max="51" width="11.7109375" style="7" bestFit="1" customWidth="1"/>
    <col min="52" max="52" width="15.28515625" style="7" bestFit="1" customWidth="1"/>
    <col min="53" max="55" width="12.28515625" style="7" bestFit="1" customWidth="1"/>
    <col min="56" max="56" width="12.5703125" style="7" bestFit="1" customWidth="1"/>
    <col min="57" max="59" width="14.28515625" style="7" bestFit="1" customWidth="1"/>
    <col min="60" max="60" width="13.7109375" style="7" bestFit="1" customWidth="1"/>
    <col min="61" max="61" width="14" style="7" bestFit="1" customWidth="1"/>
    <col min="62" max="62" width="12.85546875" style="7" bestFit="1" customWidth="1"/>
    <col min="63" max="63" width="15.28515625" style="7" bestFit="1" customWidth="1"/>
    <col min="64" max="64" width="12.28515625" style="7" bestFit="1" customWidth="1"/>
    <col min="65" max="65" width="10.85546875" style="7" bestFit="1" customWidth="1"/>
    <col min="66" max="66" width="12.28515625" style="7" bestFit="1" customWidth="1"/>
    <col min="67" max="67" width="12.5703125" style="7" bestFit="1" customWidth="1"/>
    <col min="68" max="16384" width="9.140625" style="7"/>
  </cols>
  <sheetData>
    <row r="1" spans="1:69">
      <c r="A1" s="45" t="s">
        <v>53</v>
      </c>
      <c r="B1" s="427" t="s">
        <v>462</v>
      </c>
      <c r="C1" s="427"/>
      <c r="D1" s="427"/>
      <c r="E1" s="427"/>
      <c r="F1" s="427"/>
      <c r="G1" s="427"/>
      <c r="H1" s="427"/>
      <c r="I1" s="427"/>
      <c r="J1" s="427"/>
      <c r="K1" s="427"/>
      <c r="L1" s="427"/>
      <c r="M1" s="427"/>
      <c r="N1" s="427"/>
      <c r="O1" s="427"/>
      <c r="P1" s="427"/>
      <c r="Q1" s="427"/>
      <c r="R1" s="427"/>
      <c r="S1" s="427"/>
      <c r="T1" s="427"/>
    </row>
    <row r="2" spans="1:69">
      <c r="A2" s="46" t="s">
        <v>136</v>
      </c>
      <c r="B2" s="427"/>
      <c r="C2" s="427"/>
      <c r="D2" s="427"/>
      <c r="E2" s="427"/>
      <c r="F2" s="427"/>
      <c r="G2" s="427"/>
      <c r="H2" s="427"/>
      <c r="I2" s="427"/>
      <c r="J2" s="427"/>
      <c r="K2" s="427"/>
      <c r="L2" s="427"/>
      <c r="M2" s="427"/>
      <c r="N2" s="427"/>
      <c r="O2" s="427"/>
      <c r="P2" s="427"/>
      <c r="Q2" s="427"/>
      <c r="R2" s="427"/>
      <c r="S2" s="427"/>
      <c r="T2" s="427"/>
    </row>
    <row r="3" spans="1:69">
      <c r="B3" s="427"/>
      <c r="C3" s="427"/>
      <c r="D3" s="427"/>
      <c r="E3" s="427"/>
      <c r="F3" s="427"/>
      <c r="G3" s="427"/>
      <c r="H3" s="427"/>
      <c r="I3" s="427"/>
      <c r="J3" s="427"/>
      <c r="K3" s="427"/>
      <c r="L3" s="427"/>
      <c r="M3" s="427"/>
      <c r="N3" s="427"/>
      <c r="O3" s="427"/>
      <c r="P3" s="427"/>
      <c r="Q3" s="427"/>
      <c r="R3" s="427"/>
      <c r="S3" s="427"/>
      <c r="T3" s="427"/>
    </row>
    <row r="4" spans="1:69">
      <c r="B4" s="427"/>
      <c r="C4" s="427"/>
      <c r="D4" s="427"/>
      <c r="E4" s="427"/>
      <c r="F4" s="427"/>
      <c r="G4" s="427"/>
      <c r="H4" s="427"/>
      <c r="I4" s="427"/>
      <c r="J4" s="427"/>
      <c r="K4" s="427"/>
      <c r="L4" s="427"/>
      <c r="M4" s="427"/>
      <c r="N4" s="427"/>
      <c r="O4" s="427"/>
      <c r="P4" s="427"/>
      <c r="Q4" s="427"/>
      <c r="R4" s="427"/>
      <c r="S4" s="427"/>
      <c r="T4" s="427"/>
    </row>
    <row r="5" spans="1:69">
      <c r="B5" s="427"/>
      <c r="C5" s="427"/>
      <c r="D5" s="427"/>
      <c r="E5" s="427"/>
      <c r="F5" s="427"/>
      <c r="G5" s="427"/>
      <c r="H5" s="427"/>
      <c r="I5" s="427"/>
      <c r="J5" s="427"/>
      <c r="K5" s="427"/>
      <c r="L5" s="427"/>
      <c r="M5" s="427"/>
      <c r="N5" s="427"/>
      <c r="O5" s="427"/>
      <c r="P5" s="427"/>
      <c r="Q5" s="427"/>
      <c r="R5" s="427"/>
      <c r="S5" s="427"/>
      <c r="T5" s="427"/>
    </row>
    <row r="6" spans="1:69">
      <c r="B6" s="427"/>
      <c r="C6" s="427"/>
      <c r="D6" s="427"/>
      <c r="E6" s="427"/>
      <c r="F6" s="427"/>
      <c r="G6" s="427"/>
      <c r="H6" s="427"/>
      <c r="I6" s="427"/>
      <c r="J6" s="427"/>
      <c r="K6" s="427"/>
      <c r="L6" s="427"/>
      <c r="M6" s="427"/>
      <c r="N6" s="427"/>
      <c r="O6" s="427"/>
      <c r="P6" s="427"/>
      <c r="Q6" s="427"/>
      <c r="R6" s="427"/>
      <c r="S6" s="427"/>
      <c r="T6" s="427"/>
    </row>
    <row r="7" spans="1:69">
      <c r="A7" s="390"/>
      <c r="B7" s="390" t="s">
        <v>47</v>
      </c>
      <c r="C7" s="51" t="s">
        <v>463</v>
      </c>
      <c r="D7" s="51" t="s">
        <v>463</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390" t="s">
        <v>485</v>
      </c>
      <c r="B8" s="390" t="s">
        <v>54</v>
      </c>
      <c r="C8" s="51" t="str">
        <f>[2]MLIST!$B$45</f>
        <v>ASHP</v>
      </c>
      <c r="D8" s="51"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390" t="str">
        <f>INDEX([2]ACHIEV!$A$19:$B$100,MATCH(CONCATENATE($C$8," - ",$C$7),[2]ACHIEV!$B$19:$B$100,0),1)</f>
        <v>HVAC</v>
      </c>
      <c r="B9" s="391" t="s">
        <v>55</v>
      </c>
      <c r="C9" s="51">
        <f>[2]FILES!$H$4</f>
        <v>2035</v>
      </c>
      <c r="D9" s="51"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390"/>
      <c r="B10" s="390" t="s">
        <v>700</v>
      </c>
      <c r="C10" s="458">
        <f ca="1">MIN(SUM(E45:X45),Y45)</f>
        <v>3.7795534902464158E-2</v>
      </c>
      <c r="D10" s="54"/>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55" t="str">
        <f>CONCATENATE("# HOMES AVAILABLE FOR MEASURE -",$C$8)</f>
        <v># HOMES AVAILABLE FOR MEASURE -ASHP</v>
      </c>
      <c r="C11" s="7" t="s">
        <v>464</v>
      </c>
      <c r="E11" s="58">
        <v>2016</v>
      </c>
      <c r="F11" s="59">
        <v>2017</v>
      </c>
      <c r="G11" s="59">
        <v>2018</v>
      </c>
      <c r="H11" s="59">
        <v>2019</v>
      </c>
      <c r="I11" s="59">
        <v>2020</v>
      </c>
      <c r="J11" s="59">
        <v>2021</v>
      </c>
      <c r="K11" s="59">
        <v>2022</v>
      </c>
      <c r="L11" s="59">
        <v>2023</v>
      </c>
      <c r="M11" s="59">
        <v>2024</v>
      </c>
      <c r="N11" s="59">
        <v>2025</v>
      </c>
      <c r="O11" s="59">
        <v>2026</v>
      </c>
      <c r="P11" s="59">
        <v>2027</v>
      </c>
      <c r="Q11" s="59">
        <v>2028</v>
      </c>
      <c r="R11" s="59">
        <v>2029</v>
      </c>
      <c r="S11" s="59">
        <v>2030</v>
      </c>
      <c r="T11" s="59">
        <v>2031</v>
      </c>
      <c r="U11" s="59">
        <v>2032</v>
      </c>
      <c r="V11" s="59">
        <v>2033</v>
      </c>
      <c r="W11" s="59">
        <v>2034</v>
      </c>
      <c r="X11" s="59">
        <v>2035</v>
      </c>
      <c r="Y11" s="60"/>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1" t="str">
        <f>CONCATENATE("Homes_",E11)</f>
        <v>Homes_2016</v>
      </c>
      <c r="F12" s="62" t="str">
        <f t="shared" ref="F12:X12" si="0">CONCATENATE("Homes_",F11)</f>
        <v>Homes_2017</v>
      </c>
      <c r="G12" s="62" t="str">
        <f t="shared" si="0"/>
        <v>Homes_2018</v>
      </c>
      <c r="H12" s="62" t="str">
        <f t="shared" si="0"/>
        <v>Homes_2019</v>
      </c>
      <c r="I12" s="62" t="str">
        <f t="shared" si="0"/>
        <v>Homes_2020</v>
      </c>
      <c r="J12" s="62" t="str">
        <f t="shared" si="0"/>
        <v>Homes_2021</v>
      </c>
      <c r="K12" s="62" t="str">
        <f t="shared" si="0"/>
        <v>Homes_2022</v>
      </c>
      <c r="L12" s="62" t="str">
        <f t="shared" si="0"/>
        <v>Homes_2023</v>
      </c>
      <c r="M12" s="62" t="str">
        <f t="shared" si="0"/>
        <v>Homes_2024</v>
      </c>
      <c r="N12" s="62" t="str">
        <f t="shared" si="0"/>
        <v>Homes_2025</v>
      </c>
      <c r="O12" s="62" t="str">
        <f t="shared" si="0"/>
        <v>Homes_2026</v>
      </c>
      <c r="P12" s="62" t="str">
        <f t="shared" si="0"/>
        <v>Homes_2027</v>
      </c>
      <c r="Q12" s="62" t="str">
        <f t="shared" si="0"/>
        <v>Homes_2028</v>
      </c>
      <c r="R12" s="62" t="str">
        <f t="shared" si="0"/>
        <v>Homes_2029</v>
      </c>
      <c r="S12" s="62" t="str">
        <f t="shared" si="0"/>
        <v>Homes_2030</v>
      </c>
      <c r="T12" s="62" t="str">
        <f t="shared" si="0"/>
        <v>Homes_2031</v>
      </c>
      <c r="U12" s="62" t="str">
        <f t="shared" si="0"/>
        <v>Homes_2032</v>
      </c>
      <c r="V12" s="62" t="str">
        <f t="shared" si="0"/>
        <v>Homes_2033</v>
      </c>
      <c r="W12" s="62" t="str">
        <f t="shared" si="0"/>
        <v>Homes_2034</v>
      </c>
      <c r="X12" s="62" t="str">
        <f t="shared" si="0"/>
        <v>Homes_2035</v>
      </c>
      <c r="Y12" s="63"/>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7" t="s">
        <v>463</v>
      </c>
      <c r="C13" s="7" t="s">
        <v>51</v>
      </c>
      <c r="E13" s="35">
        <f ca="1">INDEX([1]!tbl_Forecast,MATCH($D$8&amp;$C13&amp;$D$7,[1]!rng_ForecastRowLookup,0),MATCH(E$11,[1]!rng_ForecastColumnLookup,0))</f>
        <v>1869.5754050925925</v>
      </c>
      <c r="F13" s="35">
        <f ca="1">INDEX([1]!tbl_Forecast,MATCH($D$8&amp;$C13&amp;$D$7,[1]!rng_ForecastRowLookup,0),MATCH(F$11,[1]!rng_ForecastColumnLookup,0))</f>
        <v>1881.796305941358</v>
      </c>
      <c r="G13" s="35">
        <f ca="1">INDEX([1]!tbl_Forecast,MATCH($D$8&amp;$C13&amp;$D$7,[1]!rng_ForecastRowLookup,0),MATCH(G$11,[1]!rng_ForecastColumnLookup,0))</f>
        <v>1949.1340235982509</v>
      </c>
      <c r="H13" s="35">
        <f ca="1">INDEX([1]!tbl_Forecast,MATCH($D$8&amp;$C13&amp;$D$7,[1]!rng_ForecastRowLookup,0),MATCH(H$11,[1]!rng_ForecastColumnLookup,0))</f>
        <v>2021.1963608646258</v>
      </c>
      <c r="I13" s="35">
        <f ca="1">INDEX([1]!tbl_Forecast,MATCH($D$8&amp;$C13&amp;$D$7,[1]!rng_ForecastRowLookup,0),MATCH(I$11,[1]!rng_ForecastColumnLookup,0))</f>
        <v>1959.5061710087307</v>
      </c>
      <c r="J13" s="35">
        <f ca="1">INDEX([1]!tbl_Forecast,MATCH($D$8&amp;$C13&amp;$D$7,[1]!rng_ForecastRowLookup,0),MATCH(J$11,[1]!rng_ForecastColumnLookup,0))</f>
        <v>1928.5764356212967</v>
      </c>
      <c r="K13" s="35">
        <f ca="1">INDEX([1]!tbl_Forecast,MATCH($D$8&amp;$C13&amp;$D$7,[1]!rng_ForecastRowLookup,0),MATCH(K$11,[1]!rng_ForecastColumnLookup,0))</f>
        <v>1934.9641170211423</v>
      </c>
      <c r="L13" s="35">
        <f ca="1">INDEX([1]!tbl_Forecast,MATCH($D$8&amp;$C13&amp;$D$7,[1]!rng_ForecastRowLookup,0),MATCH(L$11,[1]!rng_ForecastColumnLookup,0))</f>
        <v>1945.862235675901</v>
      </c>
      <c r="M13" s="35">
        <f ca="1">INDEX([1]!tbl_Forecast,MATCH($D$8&amp;$C13&amp;$D$7,[1]!rng_ForecastRowLookup,0),MATCH(M$11,[1]!rng_ForecastColumnLookup,0))</f>
        <v>1956.539890631658</v>
      </c>
      <c r="N13" s="35">
        <f ca="1">INDEX([1]!tbl_Forecast,MATCH($D$8&amp;$C13&amp;$D$7,[1]!rng_ForecastRowLookup,0),MATCH(N$11,[1]!rng_ForecastColumnLookup,0))</f>
        <v>1957.7742018038925</v>
      </c>
      <c r="O13" s="35">
        <f ca="1">INDEX([1]!tbl_Forecast,MATCH($D$8&amp;$C13&amp;$D$7,[1]!rng_ForecastRowLookup,0),MATCH(O$11,[1]!rng_ForecastColumnLookup,0))</f>
        <v>1947.2038419604366</v>
      </c>
      <c r="P13" s="35">
        <f ca="1">INDEX([1]!tbl_Forecast,MATCH($D$8&amp;$C13&amp;$D$7,[1]!rng_ForecastRowLookup,0),MATCH(P$11,[1]!rng_ForecastColumnLookup,0))</f>
        <v>1945.153453785721</v>
      </c>
      <c r="Q13" s="35">
        <f ca="1">INDEX([1]!tbl_Forecast,MATCH($D$8&amp;$C13&amp;$D$7,[1]!rng_ForecastRowLookup,0),MATCH(Q$11,[1]!rng_ForecastColumnLookup,0))</f>
        <v>1947.9162901464586</v>
      </c>
      <c r="R13" s="35">
        <f ca="1">INDEX([1]!tbl_Forecast,MATCH($D$8&amp;$C13&amp;$D$7,[1]!rng_ForecastRowLookup,0),MATCH(R$11,[1]!rng_ForecastColumnLookup,0))</f>
        <v>1950.0749856673444</v>
      </c>
      <c r="S13" s="35">
        <f ca="1">INDEX([1]!tbl_Forecast,MATCH($D$8&amp;$C13&amp;$D$7,[1]!rng_ForecastRowLookup,0),MATCH(S$11,[1]!rng_ForecastColumnLookup,0))</f>
        <v>1950.7771106659191</v>
      </c>
      <c r="T13" s="35">
        <f ca="1">INDEX([1]!tbl_Forecast,MATCH($D$8&amp;$C13&amp;$D$7,[1]!rng_ForecastRowLookup,0),MATCH(T$11,[1]!rng_ForecastColumnLookup,0))</f>
        <v>1949.8166473382953</v>
      </c>
      <c r="U13" s="35">
        <f ca="1">INDEX([1]!tbl_Forecast,MATCH($D$8&amp;$C13&amp;$D$7,[1]!rng_ForecastRowLookup,0),MATCH(U$11,[1]!rng_ForecastColumnLookup,0))</f>
        <v>1948.4903882606959</v>
      </c>
      <c r="V13" s="35">
        <f ca="1">INDEX([1]!tbl_Forecast,MATCH($D$8&amp;$C13&amp;$D$7,[1]!rng_ForecastRowLookup,0),MATCH(V$11,[1]!rng_ForecastColumnLookup,0))</f>
        <v>1948.7048126440727</v>
      </c>
      <c r="W13" s="35">
        <f ca="1">INDEX([1]!tbl_Forecast,MATCH($D$8&amp;$C13&amp;$D$7,[1]!rng_ForecastRowLookup,0),MATCH(W$11,[1]!rng_ForecastColumnLookup,0))</f>
        <v>1949.296705787131</v>
      </c>
      <c r="X13" s="35">
        <f ca="1">INDEX([1]!tbl_Forecast,MATCH($D$8&amp;$C13&amp;$D$7,[1]!rng_ForecastRowLookup,0),MATCH(X$11,[1]!rng_ForecastColumnLookup,0))</f>
        <v>1949.5267750605763</v>
      </c>
      <c r="Y13" s="35"/>
      <c r="AA13" s="35">
        <f ca="1">SUM(E13:Y13)</f>
        <v>38891.88615857609</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E14" s="35"/>
      <c r="F14" s="35"/>
      <c r="G14" s="35"/>
      <c r="H14" s="35"/>
      <c r="I14" s="35"/>
      <c r="J14" s="35"/>
      <c r="K14" s="35"/>
      <c r="L14" s="35"/>
      <c r="M14" s="35"/>
      <c r="N14" s="35"/>
      <c r="O14" s="35"/>
      <c r="P14" s="35"/>
      <c r="Q14" s="35"/>
      <c r="R14" s="35"/>
      <c r="S14" s="35"/>
      <c r="T14" s="35"/>
      <c r="U14" s="35"/>
      <c r="V14" s="35"/>
      <c r="W14" s="35"/>
      <c r="X14" s="35"/>
      <c r="Y14" s="35"/>
      <c r="AA14" s="35"/>
    </row>
    <row r="15" spans="1:69">
      <c r="E15" s="35"/>
      <c r="F15" s="35"/>
      <c r="G15" s="35"/>
      <c r="H15" s="35"/>
      <c r="I15" s="35"/>
      <c r="J15" s="35"/>
      <c r="K15" s="35"/>
      <c r="L15" s="35"/>
      <c r="M15" s="35"/>
      <c r="N15" s="35"/>
      <c r="O15" s="35"/>
      <c r="P15" s="35"/>
      <c r="Q15" s="35"/>
      <c r="R15" s="35"/>
      <c r="S15" s="35"/>
      <c r="T15" s="35"/>
      <c r="U15" s="35"/>
      <c r="V15" s="35"/>
      <c r="W15" s="35"/>
      <c r="X15" s="35"/>
      <c r="Y15" s="35"/>
    </row>
    <row r="16" spans="1:69">
      <c r="B16" s="7" t="s">
        <v>465</v>
      </c>
      <c r="C16" s="7" t="s">
        <v>57</v>
      </c>
      <c r="E16" s="35">
        <f t="shared" ref="E16:X16" ca="1" si="1">SUM(E13:E14)</f>
        <v>1869.5754050925925</v>
      </c>
      <c r="F16" s="35">
        <f t="shared" ca="1" si="1"/>
        <v>1881.796305941358</v>
      </c>
      <c r="G16" s="35">
        <f t="shared" ca="1" si="1"/>
        <v>1949.1340235982509</v>
      </c>
      <c r="H16" s="35">
        <f t="shared" ca="1" si="1"/>
        <v>2021.1963608646258</v>
      </c>
      <c r="I16" s="35">
        <f t="shared" ca="1" si="1"/>
        <v>1959.5061710087307</v>
      </c>
      <c r="J16" s="35">
        <f t="shared" ca="1" si="1"/>
        <v>1928.5764356212967</v>
      </c>
      <c r="K16" s="35">
        <f t="shared" ca="1" si="1"/>
        <v>1934.9641170211423</v>
      </c>
      <c r="L16" s="35">
        <f t="shared" ca="1" si="1"/>
        <v>1945.862235675901</v>
      </c>
      <c r="M16" s="35">
        <f t="shared" ca="1" si="1"/>
        <v>1956.539890631658</v>
      </c>
      <c r="N16" s="35">
        <f t="shared" ca="1" si="1"/>
        <v>1957.7742018038925</v>
      </c>
      <c r="O16" s="35">
        <f t="shared" ca="1" si="1"/>
        <v>1947.2038419604366</v>
      </c>
      <c r="P16" s="35">
        <f t="shared" ca="1" si="1"/>
        <v>1945.153453785721</v>
      </c>
      <c r="Q16" s="35">
        <f t="shared" ca="1" si="1"/>
        <v>1947.9162901464586</v>
      </c>
      <c r="R16" s="35">
        <f t="shared" ca="1" si="1"/>
        <v>1950.0749856673444</v>
      </c>
      <c r="S16" s="35">
        <f t="shared" ca="1" si="1"/>
        <v>1950.7771106659191</v>
      </c>
      <c r="T16" s="35">
        <f t="shared" ca="1" si="1"/>
        <v>1949.8166473382953</v>
      </c>
      <c r="U16" s="35">
        <f t="shared" ca="1" si="1"/>
        <v>1948.4903882606959</v>
      </c>
      <c r="V16" s="35">
        <f t="shared" ca="1" si="1"/>
        <v>1948.7048126440727</v>
      </c>
      <c r="W16" s="35">
        <f t="shared" ca="1" si="1"/>
        <v>1949.296705787131</v>
      </c>
      <c r="X16" s="35">
        <f t="shared" ca="1" si="1"/>
        <v>1949.5267750605763</v>
      </c>
      <c r="Y16" s="35"/>
      <c r="AA16" s="35">
        <f ca="1">SUM(E16:Y16)</f>
        <v>38891.88615857609</v>
      </c>
    </row>
    <row r="17" spans="1:27">
      <c r="E17" s="35"/>
      <c r="F17" s="35"/>
      <c r="G17" s="35"/>
      <c r="H17" s="35"/>
      <c r="I17" s="35"/>
      <c r="J17" s="35"/>
      <c r="K17" s="35"/>
      <c r="L17" s="35"/>
      <c r="M17" s="35"/>
      <c r="N17" s="35"/>
      <c r="O17" s="35"/>
      <c r="P17" s="35"/>
      <c r="Q17" s="35"/>
      <c r="R17" s="35"/>
      <c r="S17" s="35"/>
      <c r="T17" s="35"/>
      <c r="U17" s="35"/>
      <c r="V17" s="35"/>
      <c r="W17" s="35"/>
      <c r="X17" s="35"/>
      <c r="Y17" s="35"/>
    </row>
    <row r="18" spans="1:27">
      <c r="E18" s="35"/>
      <c r="F18" s="35"/>
      <c r="G18" s="35"/>
      <c r="H18" s="35"/>
      <c r="I18" s="35"/>
      <c r="J18" s="35"/>
      <c r="K18" s="35"/>
      <c r="L18" s="35"/>
      <c r="M18" s="35"/>
      <c r="N18" s="35"/>
      <c r="O18" s="35"/>
      <c r="P18" s="35"/>
      <c r="Q18" s="35"/>
      <c r="R18" s="35"/>
      <c r="S18" s="35"/>
      <c r="T18" s="35"/>
      <c r="U18" s="35"/>
      <c r="V18" s="35"/>
      <c r="W18" s="35"/>
      <c r="X18" s="35"/>
      <c r="Y18" s="35"/>
    </row>
    <row r="19" spans="1:27" ht="15">
      <c r="A19" s="55" t="str">
        <f>CONCATENATE("# HOMES APPLICABLE BY YEAR FOR MEASURE - ",C20)</f>
        <v># HOMES APPLICABLE BY YEAR FOR MEASURE - ASHP - New</v>
      </c>
      <c r="E19" s="35"/>
      <c r="F19" s="35"/>
      <c r="G19" s="35"/>
      <c r="H19" s="35"/>
      <c r="I19" s="35"/>
      <c r="J19" s="35"/>
      <c r="K19" s="35"/>
      <c r="L19" s="35"/>
      <c r="M19" s="35"/>
      <c r="N19" s="35"/>
      <c r="O19" s="35"/>
      <c r="P19" s="35"/>
      <c r="Q19" s="35"/>
      <c r="R19" s="35"/>
      <c r="S19" s="35"/>
      <c r="T19" s="35"/>
      <c r="U19" s="35"/>
      <c r="V19" s="35"/>
      <c r="W19" s="35"/>
      <c r="X19" s="35"/>
      <c r="Y19" s="35"/>
    </row>
    <row r="20" spans="1:27" ht="15">
      <c r="A20" s="64" t="s">
        <v>58</v>
      </c>
      <c r="B20" s="64" t="s">
        <v>466</v>
      </c>
      <c r="C20" s="64" t="str">
        <f>CONCATENATE(C8," - ",C7)</f>
        <v>ASHP - New</v>
      </c>
      <c r="D20" s="64"/>
    </row>
    <row r="21" spans="1:27">
      <c r="A21" s="56">
        <f>INDEX([2]!ResApplic,MATCH($C$20,[2]APPLIC!$B$9:$B$120,0)+1,MATCH($C21,[2]APPLIC!$C$8:$F$8,0)+1)</f>
        <v>0.9</v>
      </c>
      <c r="B21" s="56">
        <f>'HVAC weighting'!B40+'HVAC weighting'!B42</f>
        <v>0.68844200460012039</v>
      </c>
      <c r="C21" s="7" t="str">
        <f>C13</f>
        <v>Manufactured</v>
      </c>
      <c r="E21" s="35">
        <f ca="1">E13*$A21*$B21</f>
        <v>1158.384815669724</v>
      </c>
      <c r="F21" s="35">
        <f t="shared" ref="F21:X21" ca="1" si="2">F13*$A21*$B21</f>
        <v>1165.956859000233</v>
      </c>
      <c r="G21" s="35">
        <f t="shared" ca="1" si="2"/>
        <v>1207.6791609962504</v>
      </c>
      <c r="H21" s="35">
        <f t="shared" ca="1" si="2"/>
        <v>1252.3288269277002</v>
      </c>
      <c r="I21" s="35">
        <f t="shared" ca="1" si="2"/>
        <v>1214.1057207560013</v>
      </c>
      <c r="J21" s="35">
        <f t="shared" ca="1" si="2"/>
        <v>1194.9417246273126</v>
      </c>
      <c r="K21" s="35">
        <f t="shared" ca="1" si="2"/>
        <v>1198.8995179962035</v>
      </c>
      <c r="L21" s="35">
        <f t="shared" ca="1" si="2"/>
        <v>1205.6519683839504</v>
      </c>
      <c r="M21" s="35">
        <f t="shared" ca="1" si="2"/>
        <v>1212.267819947903</v>
      </c>
      <c r="N21" s="35">
        <f t="shared" ca="1" si="2"/>
        <v>1213.0325964398451</v>
      </c>
      <c r="O21" s="35">
        <f t="shared" ca="1" si="2"/>
        <v>1206.4832246918693</v>
      </c>
      <c r="P21" s="35">
        <f t="shared" ca="1" si="2"/>
        <v>1205.2128086811806</v>
      </c>
      <c r="Q21" s="35">
        <f t="shared" ca="1" si="2"/>
        <v>1206.9246560234919</v>
      </c>
      <c r="R21" s="35">
        <f t="shared" ca="1" si="2"/>
        <v>1208.2621790280398</v>
      </c>
      <c r="S21" s="35">
        <f t="shared" ca="1" si="2"/>
        <v>1208.6972141353885</v>
      </c>
      <c r="T21" s="35">
        <f t="shared" ca="1" si="2"/>
        <v>1208.1021131666357</v>
      </c>
      <c r="U21" s="35">
        <f t="shared" ca="1" si="2"/>
        <v>1207.2803659544343</v>
      </c>
      <c r="V21" s="35">
        <f t="shared" ca="1" si="2"/>
        <v>1207.4132228315286</v>
      </c>
      <c r="W21" s="35">
        <f t="shared" ca="1" si="2"/>
        <v>1207.7799585232533</v>
      </c>
      <c r="X21" s="35">
        <f t="shared" ca="1" si="2"/>
        <v>1207.9225089398801</v>
      </c>
      <c r="Y21" s="35"/>
      <c r="AA21" s="35">
        <f t="shared" ref="AA21" ca="1" si="3">SUM(E21:Y21)</f>
        <v>24097.327262720821</v>
      </c>
    </row>
    <row r="22" spans="1:27">
      <c r="A22" s="56"/>
      <c r="B22" s="56"/>
      <c r="C22"/>
      <c r="D22"/>
      <c r="E22" s="35"/>
      <c r="F22" s="35"/>
      <c r="G22" s="35"/>
      <c r="H22" s="35"/>
      <c r="I22" s="35"/>
      <c r="J22" s="35"/>
      <c r="K22" s="35"/>
      <c r="L22" s="35"/>
      <c r="M22" s="35"/>
      <c r="N22" s="35"/>
      <c r="O22" s="35"/>
      <c r="P22" s="35"/>
      <c r="Q22" s="35"/>
      <c r="R22" s="35"/>
      <c r="S22" s="35"/>
      <c r="T22" s="35"/>
      <c r="U22" s="35"/>
      <c r="V22" s="35"/>
      <c r="W22" s="35"/>
      <c r="X22" s="35"/>
      <c r="Y22" s="35"/>
      <c r="AA22" s="35"/>
    </row>
    <row r="23" spans="1:27">
      <c r="E23" s="35"/>
      <c r="F23" s="35"/>
      <c r="G23" s="35"/>
      <c r="H23" s="35"/>
      <c r="I23" s="35"/>
      <c r="J23" s="35"/>
      <c r="K23" s="35"/>
      <c r="L23" s="35"/>
      <c r="M23" s="35"/>
      <c r="N23" s="35"/>
      <c r="O23" s="35"/>
      <c r="P23" s="35"/>
      <c r="Q23" s="35"/>
      <c r="R23" s="35"/>
      <c r="S23" s="35"/>
      <c r="T23" s="35"/>
      <c r="U23" s="35"/>
      <c r="V23" s="35"/>
      <c r="W23" s="35"/>
      <c r="X23" s="35"/>
      <c r="Y23" s="35"/>
    </row>
    <row r="24" spans="1:27">
      <c r="E24" s="35">
        <f t="shared" ref="E24:X24" ca="1" si="4">SUM(E21:E22)</f>
        <v>1158.384815669724</v>
      </c>
      <c r="F24" s="35">
        <f t="shared" ca="1" si="4"/>
        <v>1165.956859000233</v>
      </c>
      <c r="G24" s="35">
        <f t="shared" ca="1" si="4"/>
        <v>1207.6791609962504</v>
      </c>
      <c r="H24" s="35">
        <f t="shared" ca="1" si="4"/>
        <v>1252.3288269277002</v>
      </c>
      <c r="I24" s="35">
        <f t="shared" ca="1" si="4"/>
        <v>1214.1057207560013</v>
      </c>
      <c r="J24" s="35">
        <f t="shared" ca="1" si="4"/>
        <v>1194.9417246273126</v>
      </c>
      <c r="K24" s="35">
        <f t="shared" ca="1" si="4"/>
        <v>1198.8995179962035</v>
      </c>
      <c r="L24" s="35">
        <f t="shared" ca="1" si="4"/>
        <v>1205.6519683839504</v>
      </c>
      <c r="M24" s="35">
        <f t="shared" ca="1" si="4"/>
        <v>1212.267819947903</v>
      </c>
      <c r="N24" s="35">
        <f t="shared" ca="1" si="4"/>
        <v>1213.0325964398451</v>
      </c>
      <c r="O24" s="35">
        <f t="shared" ca="1" si="4"/>
        <v>1206.4832246918693</v>
      </c>
      <c r="P24" s="35">
        <f t="shared" ca="1" si="4"/>
        <v>1205.2128086811806</v>
      </c>
      <c r="Q24" s="35">
        <f t="shared" ca="1" si="4"/>
        <v>1206.9246560234919</v>
      </c>
      <c r="R24" s="35">
        <f t="shared" ca="1" si="4"/>
        <v>1208.2621790280398</v>
      </c>
      <c r="S24" s="35">
        <f t="shared" ca="1" si="4"/>
        <v>1208.6972141353885</v>
      </c>
      <c r="T24" s="35">
        <f t="shared" ca="1" si="4"/>
        <v>1208.1021131666357</v>
      </c>
      <c r="U24" s="35">
        <f t="shared" ca="1" si="4"/>
        <v>1207.2803659544343</v>
      </c>
      <c r="V24" s="35">
        <f t="shared" ca="1" si="4"/>
        <v>1207.4132228315286</v>
      </c>
      <c r="W24" s="35">
        <f t="shared" ca="1" si="4"/>
        <v>1207.7799585232533</v>
      </c>
      <c r="X24" s="35">
        <f t="shared" ca="1" si="4"/>
        <v>1207.9225089398801</v>
      </c>
      <c r="Y24" s="35"/>
      <c r="AA24" s="35">
        <f ca="1">SUM(E24:Y24)</f>
        <v>24097.327262720821</v>
      </c>
    </row>
    <row r="25" spans="1:27">
      <c r="E25" s="35"/>
      <c r="F25" s="35"/>
      <c r="G25" s="35"/>
      <c r="H25" s="35"/>
      <c r="I25" s="35"/>
      <c r="J25" s="35"/>
      <c r="K25" s="35"/>
      <c r="L25" s="35"/>
      <c r="M25" s="35"/>
      <c r="N25" s="35"/>
      <c r="O25" s="35"/>
      <c r="P25" s="35"/>
      <c r="Q25" s="35"/>
      <c r="R25" s="35"/>
      <c r="S25" s="35"/>
      <c r="T25" s="35"/>
      <c r="U25" s="35"/>
      <c r="V25" s="35"/>
      <c r="W25" s="35"/>
      <c r="X25" s="35"/>
      <c r="Y25" s="35"/>
    </row>
    <row r="27" spans="1:27" ht="15.75" thickBot="1">
      <c r="A27" s="55" t="str">
        <f>CONCATENATE("# UNITS ACHIEVABLE BY YEAR FOR MEASURE - ",D28)</f>
        <v># UNITS ACHIEVABLE BY YEAR FOR MEASURE - ASHP - New</v>
      </c>
      <c r="D27" s="64" t="s">
        <v>60</v>
      </c>
      <c r="E27" s="7">
        <v>2</v>
      </c>
      <c r="F27" s="7">
        <v>3</v>
      </c>
      <c r="G27" s="7">
        <v>4</v>
      </c>
      <c r="H27" s="7">
        <v>5</v>
      </c>
      <c r="I27" s="7">
        <v>6</v>
      </c>
      <c r="J27" s="7">
        <v>7</v>
      </c>
      <c r="K27" s="7">
        <v>8</v>
      </c>
      <c r="L27" s="7">
        <v>9</v>
      </c>
      <c r="M27" s="7">
        <v>10</v>
      </c>
      <c r="N27" s="7">
        <v>11</v>
      </c>
      <c r="O27" s="7">
        <v>12</v>
      </c>
      <c r="P27" s="7">
        <v>13</v>
      </c>
      <c r="Q27" s="7">
        <v>14</v>
      </c>
      <c r="R27" s="7">
        <v>15</v>
      </c>
      <c r="S27" s="7">
        <v>16</v>
      </c>
      <c r="T27" s="7">
        <v>17</v>
      </c>
      <c r="U27" s="7">
        <v>18</v>
      </c>
      <c r="V27" s="7">
        <v>19</v>
      </c>
      <c r="W27" s="7">
        <v>20</v>
      </c>
      <c r="X27" s="7">
        <v>21</v>
      </c>
    </row>
    <row r="28" spans="1:27" ht="15.75" thickBot="1">
      <c r="D28" s="64" t="str">
        <f>CONCATENATE(C8," - ",C7)</f>
        <v>ASHP - New</v>
      </c>
      <c r="E28" s="68">
        <f>VLOOKUP($D$28,[2]ACHIEV!$B$10:$X$76,MATCH(E$11,$E$11:$Y$11,0)+2,FALSE)</f>
        <v>4.2999999999999997E-2</v>
      </c>
      <c r="F28" s="68">
        <f>VLOOKUP($D$28,[2]ACHIEV!$B$10:$X$76,MATCH(F$11,$E$11:$Y$11,0)+2,FALSE)</f>
        <v>9.5797142280278316E-2</v>
      </c>
      <c r="G28" s="68">
        <f>VLOOKUP($D$28,[2]ACHIEV!$B$10:$X$76,MATCH(G$11,$E$11:$Y$11,0)+2,FALSE)</f>
        <v>0.16040539374775648</v>
      </c>
      <c r="H28" s="68">
        <f>VLOOKUP($D$28,[2]ACHIEV!$B$10:$X$76,MATCH(H$11,$E$11:$Y$11,0)+2,FALSE)</f>
        <v>0.23540539374775649</v>
      </c>
      <c r="I28" s="68">
        <f>VLOOKUP($D$28,[2]ACHIEV!$B$10:$X$76,MATCH(I$11,$E$11:$Y$11,0)+2,FALSE)</f>
        <v>0.32095239121809005</v>
      </c>
      <c r="J28" s="68">
        <f>VLOOKUP($D$28,[2]ACHIEV!$B$10:$X$76,MATCH(J$11,$E$11:$Y$11,0)+2,FALSE)</f>
        <v>0.42096711425629652</v>
      </c>
      <c r="K28" s="68">
        <f>VLOOKUP($D$28,[2]ACHIEV!$B$10:$X$76,MATCH(K$11,$E$11:$Y$11,0)+2,FALSE)</f>
        <v>0.53068481860864725</v>
      </c>
      <c r="L28" s="68">
        <f>VLOOKUP($D$28,[2]ACHIEV!$B$10:$X$76,MATCH(L$11,$E$11:$Y$11,0)+2,FALSE)</f>
        <v>0.642769203728351</v>
      </c>
      <c r="M28" s="68">
        <f>VLOOKUP($D$28,[2]ACHIEV!$B$10:$X$76,MATCH(M$11,$E$11:$Y$11,0)+2,FALSE)</f>
        <v>0.74839528535557953</v>
      </c>
      <c r="N28" s="68">
        <f>VLOOKUP($D$28,[2]ACHIEV!$B$10:$X$76,MATCH(N$11,$E$11:$Y$11,0)+2,FALSE)</f>
        <v>0.83918984935345187</v>
      </c>
      <c r="O28" s="68">
        <f>VLOOKUP($D$28,[2]ACHIEV!$B$10:$X$76,MATCH(O$11,$E$11:$Y$11,0)+2,FALSE)</f>
        <v>0.90945051634530116</v>
      </c>
      <c r="P28" s="68">
        <f>VLOOKUP($D$28,[2]ACHIEV!$B$10:$X$76,MATCH(P$11,$E$11:$Y$11,0)+2,FALSE)</f>
        <v>0.9576688767502457</v>
      </c>
      <c r="Q28" s="68">
        <f>VLOOKUP($D$28,[2]ACHIEV!$B$10:$X$76,MATCH(Q$11,$E$11:$Y$11,0)+2,FALSE)</f>
        <v>0.9865231113648858</v>
      </c>
      <c r="R28" s="68">
        <f>VLOOKUP($D$28,[2]ACHIEV!$B$10:$X$76,MATCH(R$11,$E$11:$Y$11,0)+2,FALSE)</f>
        <v>1.0012970762896924</v>
      </c>
      <c r="S28" s="68">
        <f>VLOOKUP($D$28,[2]ACHIEV!$B$10:$X$76,MATCH(S$11,$E$11:$Y$11,0)+2,FALSE)</f>
        <v>1.0076356106578106</v>
      </c>
      <c r="T28" s="68">
        <f>VLOOKUP($D$28,[2]ACHIEV!$B$10:$X$76,MATCH(T$11,$E$11:$Y$11,0)+2,FALSE)</f>
        <v>1.0098624683774413</v>
      </c>
      <c r="U28" s="68">
        <f>VLOOKUP($D$28,[2]ACHIEV!$B$10:$X$76,MATCH(U$11,$E$11:$Y$11,0)+2,FALSE)</f>
        <v>1.0104871783970797</v>
      </c>
      <c r="V28" s="68">
        <f>VLOOKUP($D$28,[2]ACHIEV!$B$10:$X$76,MATCH(V$11,$E$11:$Y$11,0)+2,FALSE)</f>
        <v>1.010623336815976</v>
      </c>
      <c r="W28" s="68">
        <f>VLOOKUP($D$28,[2]ACHIEV!$B$10:$X$76,MATCH(W$11,$E$11:$Y$11,0)+2,FALSE)</f>
        <v>1.0106457174525985</v>
      </c>
      <c r="X28" s="68">
        <f>VLOOKUP($D$28,[2]ACHIEV!$B$10:$X$76,MATCH(X$11,$E$11:$Y$11,0)+2,FALSE)</f>
        <v>1.0106484038909742</v>
      </c>
      <c r="Y28" s="68"/>
      <c r="AA28" s="384">
        <v>0.85</v>
      </c>
    </row>
    <row r="29" spans="1:27">
      <c r="D29" s="7" t="str">
        <f>C21</f>
        <v>Manufactured</v>
      </c>
      <c r="E29" s="35">
        <f ca="1">E21*E$28*$AA$28</f>
        <v>42.338965012728416</v>
      </c>
      <c r="F29" s="35">
        <f t="shared" ref="F29:X29" ca="1" si="5">F21*F$28*$AA$28</f>
        <v>94.941034847164957</v>
      </c>
      <c r="G29" s="35">
        <f t="shared" ca="1" si="5"/>
        <v>164.66051363947918</v>
      </c>
      <c r="H29" s="35">
        <f t="shared" ca="1" si="5"/>
        <v>250.58421651389406</v>
      </c>
      <c r="I29" s="35">
        <f t="shared" ca="1" si="5"/>
        <v>331.21961412797111</v>
      </c>
      <c r="J29" s="35">
        <f t="shared" ca="1" si="5"/>
        <v>427.57649409268163</v>
      </c>
      <c r="K29" s="35">
        <f t="shared" ca="1" si="5"/>
        <v>540.8021072521384</v>
      </c>
      <c r="L29" s="35">
        <f t="shared" ca="1" si="5"/>
        <v>658.71256233792008</v>
      </c>
      <c r="M29" s="35">
        <f t="shared" ca="1" si="5"/>
        <v>771.16719288170259</v>
      </c>
      <c r="N29" s="35">
        <f t="shared" ca="1" si="5"/>
        <v>865.26994558710305</v>
      </c>
      <c r="O29" s="35">
        <f t="shared" ca="1" si="5"/>
        <v>932.65127290926978</v>
      </c>
      <c r="P29" s="35">
        <f t="shared" ca="1" si="5"/>
        <v>981.06557722450782</v>
      </c>
      <c r="Q29" s="35">
        <f t="shared" ca="1" si="5"/>
        <v>1012.0602068167963</v>
      </c>
      <c r="R29" s="35">
        <f t="shared" ca="1" si="5"/>
        <v>1028.3549791643609</v>
      </c>
      <c r="S29" s="35">
        <f t="shared" ca="1" si="5"/>
        <v>1035.2374021458506</v>
      </c>
      <c r="T29" s="35">
        <f t="shared" ca="1" si="5"/>
        <v>1037.0144347462924</v>
      </c>
      <c r="U29" s="35">
        <f t="shared" ca="1" si="5"/>
        <v>1036.9501309483664</v>
      </c>
      <c r="V29" s="35">
        <f t="shared" ca="1" si="5"/>
        <v>1037.2039831476714</v>
      </c>
      <c r="W29" s="35">
        <f t="shared" ca="1" si="5"/>
        <v>1037.5419963006125</v>
      </c>
      <c r="X29" s="35">
        <f t="shared" ca="1" si="5"/>
        <v>1037.6672123314602</v>
      </c>
      <c r="Y29" s="35"/>
      <c r="AA29" s="35">
        <f t="shared" ref="AA29" ca="1" si="6">SUM(E29:Y29)</f>
        <v>14323.019842027974</v>
      </c>
    </row>
    <row r="30" spans="1:27">
      <c r="E30" s="35"/>
      <c r="F30" s="35"/>
      <c r="G30" s="35"/>
      <c r="H30" s="35"/>
      <c r="I30" s="35"/>
      <c r="J30" s="35"/>
      <c r="K30" s="35"/>
      <c r="L30" s="35"/>
      <c r="M30" s="35"/>
      <c r="N30" s="35"/>
      <c r="O30" s="35"/>
      <c r="P30" s="35"/>
      <c r="Q30" s="35"/>
      <c r="R30" s="35"/>
      <c r="S30" s="35"/>
      <c r="T30" s="35"/>
      <c r="U30" s="35"/>
      <c r="V30" s="35"/>
      <c r="W30" s="35"/>
      <c r="X30" s="35"/>
      <c r="Y30" s="35"/>
      <c r="AA30" s="35"/>
    </row>
    <row r="31" spans="1:27">
      <c r="E31" s="35"/>
      <c r="F31" s="35"/>
      <c r="G31" s="35"/>
      <c r="H31" s="35"/>
      <c r="I31" s="35"/>
      <c r="J31" s="35"/>
      <c r="K31" s="35"/>
      <c r="L31" s="35"/>
      <c r="M31" s="35"/>
      <c r="N31" s="35"/>
      <c r="O31" s="35"/>
      <c r="P31" s="35"/>
      <c r="Q31" s="35"/>
      <c r="R31" s="35"/>
      <c r="S31" s="35"/>
      <c r="T31" s="35"/>
      <c r="U31" s="35"/>
      <c r="V31" s="35"/>
      <c r="W31" s="35"/>
      <c r="X31" s="35"/>
      <c r="Y31" s="35"/>
    </row>
    <row r="32" spans="1:27">
      <c r="E32" s="35">
        <f t="shared" ref="E32:X32" ca="1" si="7">SUM(E29:E30)</f>
        <v>42.338965012728416</v>
      </c>
      <c r="F32" s="35">
        <f t="shared" ca="1" si="7"/>
        <v>94.941034847164957</v>
      </c>
      <c r="G32" s="35">
        <f t="shared" ca="1" si="7"/>
        <v>164.66051363947918</v>
      </c>
      <c r="H32" s="35">
        <f t="shared" ca="1" si="7"/>
        <v>250.58421651389406</v>
      </c>
      <c r="I32" s="35">
        <f t="shared" ca="1" si="7"/>
        <v>331.21961412797111</v>
      </c>
      <c r="J32" s="35">
        <f t="shared" ca="1" si="7"/>
        <v>427.57649409268163</v>
      </c>
      <c r="K32" s="35">
        <f t="shared" ca="1" si="7"/>
        <v>540.8021072521384</v>
      </c>
      <c r="L32" s="35">
        <f t="shared" ca="1" si="7"/>
        <v>658.71256233792008</v>
      </c>
      <c r="M32" s="35">
        <f t="shared" ca="1" si="7"/>
        <v>771.16719288170259</v>
      </c>
      <c r="N32" s="35">
        <f t="shared" ca="1" si="7"/>
        <v>865.26994558710305</v>
      </c>
      <c r="O32" s="35">
        <f t="shared" ca="1" si="7"/>
        <v>932.65127290926978</v>
      </c>
      <c r="P32" s="35">
        <f t="shared" ca="1" si="7"/>
        <v>981.06557722450782</v>
      </c>
      <c r="Q32" s="35">
        <f t="shared" ca="1" si="7"/>
        <v>1012.0602068167963</v>
      </c>
      <c r="R32" s="35">
        <f t="shared" ca="1" si="7"/>
        <v>1028.3549791643609</v>
      </c>
      <c r="S32" s="35">
        <f t="shared" ca="1" si="7"/>
        <v>1035.2374021458506</v>
      </c>
      <c r="T32" s="35">
        <f t="shared" ca="1" si="7"/>
        <v>1037.0144347462924</v>
      </c>
      <c r="U32" s="35">
        <f t="shared" ca="1" si="7"/>
        <v>1036.9501309483664</v>
      </c>
      <c r="V32" s="35">
        <f t="shared" ca="1" si="7"/>
        <v>1037.2039831476714</v>
      </c>
      <c r="W32" s="35">
        <f t="shared" ca="1" si="7"/>
        <v>1037.5419963006125</v>
      </c>
      <c r="X32" s="35">
        <f t="shared" ca="1" si="7"/>
        <v>1037.6672123314602</v>
      </c>
      <c r="Y32" s="35"/>
      <c r="AA32" s="35">
        <f ca="1">SUM(E32:Y32)</f>
        <v>14323.019842027974</v>
      </c>
    </row>
    <row r="34" spans="1:80">
      <c r="AA34"/>
      <c r="AB34"/>
      <c r="AC34"/>
      <c r="AD34"/>
    </row>
    <row r="35" spans="1:80" ht="15">
      <c r="A35" s="55" t="s">
        <v>61</v>
      </c>
      <c r="C35" s="64" t="str">
        <f>C8</f>
        <v>ASHP</v>
      </c>
      <c r="D35" s="64"/>
      <c r="E35" s="7" t="s">
        <v>159</v>
      </c>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row>
    <row r="36" spans="1:80" ht="15">
      <c r="A36" s="64" t="s">
        <v>62</v>
      </c>
      <c r="B36" s="64" t="s">
        <v>467</v>
      </c>
      <c r="C36" s="64">
        <v>1</v>
      </c>
      <c r="D36" s="64"/>
      <c r="E36" s="58">
        <f t="shared" ref="E36:X36" si="8">E11</f>
        <v>2016</v>
      </c>
      <c r="F36" s="59">
        <f t="shared" si="8"/>
        <v>2017</v>
      </c>
      <c r="G36" s="59">
        <f t="shared" si="8"/>
        <v>2018</v>
      </c>
      <c r="H36" s="59">
        <f t="shared" si="8"/>
        <v>2019</v>
      </c>
      <c r="I36" s="59">
        <f t="shared" si="8"/>
        <v>2020</v>
      </c>
      <c r="J36" s="59">
        <f t="shared" si="8"/>
        <v>2021</v>
      </c>
      <c r="K36" s="59">
        <f t="shared" si="8"/>
        <v>2022</v>
      </c>
      <c r="L36" s="59">
        <f t="shared" si="8"/>
        <v>2023</v>
      </c>
      <c r="M36" s="59">
        <f t="shared" si="8"/>
        <v>2024</v>
      </c>
      <c r="N36" s="59">
        <f t="shared" si="8"/>
        <v>2025</v>
      </c>
      <c r="O36" s="59">
        <f t="shared" si="8"/>
        <v>2026</v>
      </c>
      <c r="P36" s="59">
        <f t="shared" si="8"/>
        <v>2027</v>
      </c>
      <c r="Q36" s="59">
        <f t="shared" si="8"/>
        <v>2028</v>
      </c>
      <c r="R36" s="59">
        <f t="shared" si="8"/>
        <v>2029</v>
      </c>
      <c r="S36" s="59">
        <f t="shared" si="8"/>
        <v>2030</v>
      </c>
      <c r="T36" s="59">
        <f t="shared" si="8"/>
        <v>2031</v>
      </c>
      <c r="U36" s="59">
        <f t="shared" si="8"/>
        <v>2032</v>
      </c>
      <c r="V36" s="59">
        <f t="shared" si="8"/>
        <v>2033</v>
      </c>
      <c r="W36" s="59">
        <f t="shared" si="8"/>
        <v>2034</v>
      </c>
      <c r="X36" s="59">
        <f t="shared" si="8"/>
        <v>2035</v>
      </c>
      <c r="Y36" s="60" t="s">
        <v>59</v>
      </c>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row>
    <row r="37" spans="1:80" ht="15">
      <c r="A37" s="64" t="s">
        <v>46</v>
      </c>
      <c r="B37" s="64" t="s">
        <v>63</v>
      </c>
      <c r="C37" s="64" t="s">
        <v>64</v>
      </c>
      <c r="D37" s="64" t="s">
        <v>65</v>
      </c>
      <c r="E37" s="61" t="str">
        <f>CONCATENATE("aMW_",E$11)</f>
        <v>aMW_2016</v>
      </c>
      <c r="F37" s="62" t="str">
        <f t="shared" ref="F37:X37" si="9">CONCATENATE("aMW_",F$11)</f>
        <v>aMW_2017</v>
      </c>
      <c r="G37" s="62" t="str">
        <f t="shared" si="9"/>
        <v>aMW_2018</v>
      </c>
      <c r="H37" s="62" t="str">
        <f t="shared" si="9"/>
        <v>aMW_2019</v>
      </c>
      <c r="I37" s="62" t="str">
        <f t="shared" si="9"/>
        <v>aMW_2020</v>
      </c>
      <c r="J37" s="62" t="str">
        <f t="shared" si="9"/>
        <v>aMW_2021</v>
      </c>
      <c r="K37" s="62" t="str">
        <f t="shared" si="9"/>
        <v>aMW_2022</v>
      </c>
      <c r="L37" s="62" t="str">
        <f t="shared" si="9"/>
        <v>aMW_2023</v>
      </c>
      <c r="M37" s="62" t="str">
        <f t="shared" si="9"/>
        <v>aMW_2024</v>
      </c>
      <c r="N37" s="62" t="str">
        <f t="shared" si="9"/>
        <v>aMW_2025</v>
      </c>
      <c r="O37" s="62" t="str">
        <f t="shared" si="9"/>
        <v>aMW_2026</v>
      </c>
      <c r="P37" s="62" t="str">
        <f t="shared" si="9"/>
        <v>aMW_2027</v>
      </c>
      <c r="Q37" s="62" t="str">
        <f t="shared" si="9"/>
        <v>aMW_2028</v>
      </c>
      <c r="R37" s="62" t="str">
        <f t="shared" si="9"/>
        <v>aMW_2029</v>
      </c>
      <c r="S37" s="62" t="str">
        <f t="shared" si="9"/>
        <v>aMW_2030</v>
      </c>
      <c r="T37" s="62" t="str">
        <f t="shared" si="9"/>
        <v>aMW_2031</v>
      </c>
      <c r="U37" s="62" t="str">
        <f t="shared" si="9"/>
        <v>aMW_2032</v>
      </c>
      <c r="V37" s="62" t="str">
        <f t="shared" si="9"/>
        <v>aMW_2033</v>
      </c>
      <c r="W37" s="62" t="str">
        <f t="shared" si="9"/>
        <v>aMW_2034</v>
      </c>
      <c r="X37" s="62" t="str">
        <f t="shared" si="9"/>
        <v>aMW_2035</v>
      </c>
      <c r="Y37" s="63" t="s">
        <v>59</v>
      </c>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row>
    <row r="38" spans="1:80">
      <c r="A38" s="57">
        <f t="shared" ref="A38:A41" si="10">VLOOKUP($D38,MeasureOutput,3,FALSE)</f>
        <v>12.936640258004598</v>
      </c>
      <c r="B38" s="57">
        <f t="shared" ref="B38:B41" si="11">VLOOKUP($D38,MeasureOutput,11,FALSE)</f>
        <v>629.25575677765153</v>
      </c>
      <c r="C38" s="7" t="s">
        <v>51</v>
      </c>
      <c r="D38" s="7" t="s">
        <v>692</v>
      </c>
      <c r="E38" s="29">
        <f ca="1">VLOOKUP($C38,$D$29:$Z$29,E$27,FALSE)*$C$36*$A38/8760/1000*VLOOKUP(RIGHT($D38,LEN($D38)-FIND("+ ",$D38)-1),'HVAC weighting'!$A$4:$E$9,5,FALSE)</f>
        <v>1.3126188411352352E-6</v>
      </c>
      <c r="F38" s="29">
        <f ca="1">VLOOKUP($C38,$D$29:$Z$29,F$27,FALSE)*$C$36*$A38/8760/1000*VLOOKUP(RIGHT($D38,LEN($D38)-FIND("+ ",$D38)-1),'HVAC weighting'!$A$4:$E$9,5,FALSE)</f>
        <v>2.9434208205089696E-6</v>
      </c>
      <c r="G38" s="29">
        <f ca="1">VLOOKUP($C38,$D$29:$Z$29,G$27,FALSE)*$C$36*$A38/8760/1000*VLOOKUP(RIGHT($D38,LEN($D38)-FIND("+ ",$D38)-1),'HVAC weighting'!$A$4:$E$9,5,FALSE)</f>
        <v>5.1049073242392283E-6</v>
      </c>
      <c r="H38" s="29">
        <f ca="1">VLOOKUP($C38,$D$29:$Z$29,H$27,FALSE)*$C$36*$A38/8760/1000*VLOOKUP(RIGHT($D38,LEN($D38)-FIND("+ ",$D38)-1),'HVAC weighting'!$A$4:$E$9,5,FALSE)</f>
        <v>7.7687672286831839E-6</v>
      </c>
      <c r="I38" s="29">
        <f ca="1">VLOOKUP($C38,$D$29:$Z$29,I$27,FALSE)*$C$36*$A38/8760/1000*VLOOKUP(RIGHT($D38,LEN($D38)-FIND("+ ",$D38)-1),'HVAC weighting'!$A$4:$E$9,5,FALSE)</f>
        <v>1.0268675814990122E-5</v>
      </c>
      <c r="J38" s="29">
        <f ca="1">VLOOKUP($C38,$D$29:$Z$29,J$27,FALSE)*$C$36*$A38/8760/1000*VLOOKUP(RIGHT($D38,LEN($D38)-FIND("+ ",$D38)-1),'HVAC weighting'!$A$4:$E$9,5,FALSE)</f>
        <v>1.3255991543578703E-5</v>
      </c>
      <c r="K38" s="29">
        <f ca="1">VLOOKUP($C38,$D$29:$Z$29,K$27,FALSE)*$C$36*$A38/8760/1000*VLOOKUP(RIGHT($D38,LEN($D38)-FIND("+ ",$D38)-1),'HVAC weighting'!$A$4:$E$9,5,FALSE)</f>
        <v>1.676628219635002E-5</v>
      </c>
      <c r="L38" s="29">
        <f ca="1">VLOOKUP($C38,$D$29:$Z$29,L$27,FALSE)*$C$36*$A38/8760/1000*VLOOKUP(RIGHT($D38,LEN($D38)-FIND("+ ",$D38)-1),'HVAC weighting'!$A$4:$E$9,5,FALSE)</f>
        <v>2.0421815222863492E-5</v>
      </c>
      <c r="M38" s="29">
        <f ca="1">VLOOKUP($C38,$D$29:$Z$29,M$27,FALSE)*$C$36*$A38/8760/1000*VLOOKUP(RIGHT($D38,LEN($D38)-FIND("+ ",$D38)-1),'HVAC weighting'!$A$4:$E$9,5,FALSE)</f>
        <v>2.3908203394617211E-5</v>
      </c>
      <c r="N38" s="29">
        <f ca="1">VLOOKUP($C38,$D$29:$Z$29,N$27,FALSE)*$C$36*$A38/8760/1000*VLOOKUP(RIGHT($D38,LEN($D38)-FIND("+ ",$D38)-1),'HVAC weighting'!$A$4:$E$9,5,FALSE)</f>
        <v>2.6825635272478748E-5</v>
      </c>
      <c r="O38" s="29">
        <f ca="1">VLOOKUP($C38,$D$29:$Z$29,O$27,FALSE)*$C$36*$A38/8760/1000*VLOOKUP(RIGHT($D38,LEN($D38)-FIND("+ ",$D38)-1),'HVAC weighting'!$A$4:$E$9,5,FALSE)</f>
        <v>2.8914632954807234E-5</v>
      </c>
      <c r="P38" s="29">
        <f ca="1">VLOOKUP($C38,$D$29:$Z$29,P$27,FALSE)*$C$36*$A38/8760/1000*VLOOKUP(RIGHT($D38,LEN($D38)-FIND("+ ",$D38)-1),'HVAC weighting'!$A$4:$E$9,5,FALSE)</f>
        <v>3.0415603231372368E-5</v>
      </c>
      <c r="Q38" s="29">
        <f ca="1">VLOOKUP($C38,$D$29:$Z$29,Q$27,FALSE)*$C$36*$A38/8760/1000*VLOOKUP(RIGHT($D38,LEN($D38)-FIND("+ ",$D38)-1),'HVAC weighting'!$A$4:$E$9,5,FALSE)</f>
        <v>3.1376517952944192E-5</v>
      </c>
      <c r="R38" s="29">
        <f ca="1">VLOOKUP($C38,$D$29:$Z$29,R$27,FALSE)*$C$36*$A38/8760/1000*VLOOKUP(RIGHT($D38,LEN($D38)-FIND("+ ",$D38)-1),'HVAC weighting'!$A$4:$E$9,5,FALSE)</f>
        <v>3.188169858711871E-5</v>
      </c>
      <c r="S38" s="29">
        <f ca="1">VLOOKUP($C38,$D$29:$Z$29,S$27,FALSE)*$C$36*$A38/8760/1000*VLOOKUP(RIGHT($D38,LEN($D38)-FIND("+ ",$D38)-1),'HVAC weighting'!$A$4:$E$9,5,FALSE)</f>
        <v>3.2095071731111478E-5</v>
      </c>
      <c r="T38" s="29">
        <f ca="1">VLOOKUP($C38,$D$29:$Z$29,T$27,FALSE)*$C$36*$A38/8760/1000*VLOOKUP(RIGHT($D38,LEN($D38)-FIND("+ ",$D38)-1),'HVAC weighting'!$A$4:$E$9,5,FALSE)</f>
        <v>3.2150164397452054E-5</v>
      </c>
      <c r="U38" s="29">
        <f ca="1">VLOOKUP($C38,$D$29:$Z$29,U$27,FALSE)*$C$36*$A38/8760/1000*VLOOKUP(RIGHT($D38,LEN($D38)-FIND("+ ",$D38)-1),'HVAC weighting'!$A$4:$E$9,5,FALSE)</f>
        <v>3.2148170811243958E-5</v>
      </c>
      <c r="V38" s="29">
        <f ca="1">VLOOKUP($C38,$D$29:$Z$29,V$27,FALSE)*$C$36*$A38/8760/1000*VLOOKUP(RIGHT($D38,LEN($D38)-FIND("+ ",$D38)-1),'HVAC weighting'!$A$4:$E$9,5,FALSE)</f>
        <v>3.2156040894501098E-5</v>
      </c>
      <c r="W38" s="29">
        <f ca="1">VLOOKUP($C38,$D$29:$Z$29,W$27,FALSE)*$C$36*$A38/8760/1000*VLOOKUP(RIGHT($D38,LEN($D38)-FIND("+ ",$D38)-1),'HVAC weighting'!$A$4:$E$9,5,FALSE)</f>
        <v>3.2166520187817988E-5</v>
      </c>
      <c r="X38" s="29">
        <f ca="1">VLOOKUP($C38,$D$29:$Z$29,X$27,FALSE)*$C$36*$A38/8760/1000*VLOOKUP(RIGHT($D38,LEN($D38)-FIND("+ ",$D38)-1),'HVAC weighting'!$A$4:$E$9,5,FALSE)</f>
        <v>3.217040221283333E-5</v>
      </c>
      <c r="Y38" s="29">
        <f ca="1">SUM(E38:X38)</f>
        <v>4.4405114062064734E-4</v>
      </c>
      <c r="AA38" s="35">
        <f ca="1">SUM(E38:X38)</f>
        <v>4.4405114062064734E-4</v>
      </c>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row>
    <row r="39" spans="1:80">
      <c r="A39" s="57">
        <f t="shared" si="10"/>
        <v>17.129475837534379</v>
      </c>
      <c r="B39" s="57">
        <f t="shared" si="11"/>
        <v>468.25609353315969</v>
      </c>
      <c r="C39" s="7" t="s">
        <v>51</v>
      </c>
      <c r="D39" s="7" t="s">
        <v>693</v>
      </c>
      <c r="E39" s="29">
        <f ca="1">VLOOKUP($C39,$D$29:$Z$29,E$27,FALSE)*$C$36*$A39/8760/1000*VLOOKUP(RIGHT($D39,LEN($D39)-FIND("+ ",$D39)-1),'HVAC weighting'!$A$4:$E$9,5,FALSE)</f>
        <v>3.8989338511809281E-6</v>
      </c>
      <c r="F39" s="29">
        <f ca="1">VLOOKUP($C39,$D$29:$Z$29,F$27,FALSE)*$C$36*$A39/8760/1000*VLOOKUP(RIGHT($D39,LEN($D39)-FIND("+ ",$D39)-1),'HVAC weighting'!$A$4:$E$9,5,FALSE)</f>
        <v>8.7429821328999267E-6</v>
      </c>
      <c r="G39" s="29">
        <f ca="1">VLOOKUP($C39,$D$29:$Z$29,G$27,FALSE)*$C$36*$A39/8760/1000*VLOOKUP(RIGHT($D39,LEN($D39)-FIND("+ ",$D39)-1),'HVAC weighting'!$A$4:$E$9,5,FALSE)</f>
        <v>1.5163347766975382E-5</v>
      </c>
      <c r="H39" s="29">
        <f ca="1">VLOOKUP($C39,$D$29:$Z$29,H$27,FALSE)*$C$36*$A39/8760/1000*VLOOKUP(RIGHT($D39,LEN($D39)-FIND("+ ",$D39)-1),'HVAC weighting'!$A$4:$E$9,5,FALSE)</f>
        <v>2.3075936883293024E-5</v>
      </c>
      <c r="I39" s="29">
        <f ca="1">VLOOKUP($C39,$D$29:$Z$29,I$27,FALSE)*$C$36*$A39/8760/1000*VLOOKUP(RIGHT($D39,LEN($D39)-FIND("+ ",$D39)-1),'HVAC weighting'!$A$4:$E$9,5,FALSE)</f>
        <v>3.0501533641892172E-5</v>
      </c>
      <c r="J39" s="29">
        <f ca="1">VLOOKUP($C39,$D$29:$Z$29,J$27,FALSE)*$C$36*$A39/8760/1000*VLOOKUP(RIGHT($D39,LEN($D39)-FIND("+ ",$D39)-1),'HVAC weighting'!$A$4:$E$9,5,FALSE)</f>
        <v>3.9374898897175186E-5</v>
      </c>
      <c r="K39" s="29">
        <f ca="1">VLOOKUP($C39,$D$29:$Z$29,K$27,FALSE)*$C$36*$A39/8760/1000*VLOOKUP(RIGHT($D39,LEN($D39)-FIND("+ ",$D39)-1),'HVAC weighting'!$A$4:$E$9,5,FALSE)</f>
        <v>4.980168131463405E-5</v>
      </c>
      <c r="L39" s="29">
        <f ca="1">VLOOKUP($C39,$D$29:$Z$29,L$27,FALSE)*$C$36*$A39/8760/1000*VLOOKUP(RIGHT($D39,LEN($D39)-FIND("+ ",$D39)-1),'HVAC weighting'!$A$4:$E$9,5,FALSE)</f>
        <v>6.0659884027050256E-5</v>
      </c>
      <c r="M39" s="29">
        <f ca="1">VLOOKUP($C39,$D$29:$Z$29,M$27,FALSE)*$C$36*$A39/8760/1000*VLOOKUP(RIGHT($D39,LEN($D39)-FIND("+ ",$D39)-1),'HVAC weighting'!$A$4:$E$9,5,FALSE)</f>
        <v>7.1015667774182139E-5</v>
      </c>
      <c r="N39" s="29">
        <f ca="1">VLOOKUP($C39,$D$29:$Z$29,N$27,FALSE)*$C$36*$A39/8760/1000*VLOOKUP(RIGHT($D39,LEN($D39)-FIND("+ ",$D39)-1),'HVAC weighting'!$A$4:$E$9,5,FALSE)</f>
        <v>7.9681453721053823E-5</v>
      </c>
      <c r="O39" s="29">
        <f ca="1">VLOOKUP($C39,$D$29:$Z$29,O$27,FALSE)*$C$36*$A39/8760/1000*VLOOKUP(RIGHT($D39,LEN($D39)-FIND("+ ",$D39)-1),'HVAC weighting'!$A$4:$E$9,5,FALSE)</f>
        <v>8.5886502379067014E-5</v>
      </c>
      <c r="P39" s="29">
        <f ca="1">VLOOKUP($C39,$D$29:$Z$29,P$27,FALSE)*$C$36*$A39/8760/1000*VLOOKUP(RIGHT($D39,LEN($D39)-FIND("+ ",$D39)-1),'HVAC weighting'!$A$4:$E$9,5,FALSE)</f>
        <v>9.0344905410867822E-5</v>
      </c>
      <c r="Q39" s="29">
        <f ca="1">VLOOKUP($C39,$D$29:$Z$29,Q$27,FALSE)*$C$36*$A39/8760/1000*VLOOKUP(RIGHT($D39,LEN($D39)-FIND("+ ",$D39)-1),'HVAC weighting'!$A$4:$E$9,5,FALSE)</f>
        <v>9.3199155874615759E-5</v>
      </c>
      <c r="R39" s="29">
        <f ca="1">VLOOKUP($C39,$D$29:$Z$29,R$27,FALSE)*$C$36*$A39/8760/1000*VLOOKUP(RIGHT($D39,LEN($D39)-FIND("+ ",$D39)-1),'HVAC weighting'!$A$4:$E$9,5,FALSE)</f>
        <v>9.4699717815232556E-5</v>
      </c>
      <c r="S39" s="29">
        <f ca="1">VLOOKUP($C39,$D$29:$Z$29,S$27,FALSE)*$C$36*$A39/8760/1000*VLOOKUP(RIGHT($D39,LEN($D39)-FIND("+ ",$D39)-1),'HVAC weighting'!$A$4:$E$9,5,FALSE)</f>
        <v>9.5333510160714065E-5</v>
      </c>
      <c r="T39" s="29">
        <f ca="1">VLOOKUP($C39,$D$29:$Z$29,T$27,FALSE)*$C$36*$A39/8760/1000*VLOOKUP(RIGHT($D39,LEN($D39)-FIND("+ ",$D39)-1),'HVAC weighting'!$A$4:$E$9,5,FALSE)</f>
        <v>9.5497154514288406E-5</v>
      </c>
      <c r="U39" s="29">
        <f ca="1">VLOOKUP($C39,$D$29:$Z$29,U$27,FALSE)*$C$36*$A39/8760/1000*VLOOKUP(RIGHT($D39,LEN($D39)-FIND("+ ",$D39)-1),'HVAC weighting'!$A$4:$E$9,5,FALSE)</f>
        <v>9.5491232870846763E-5</v>
      </c>
      <c r="V39" s="29">
        <f ca="1">VLOOKUP($C39,$D$29:$Z$29,V$27,FALSE)*$C$36*$A39/8760/1000*VLOOKUP(RIGHT($D39,LEN($D39)-FIND("+ ",$D39)-1),'HVAC weighting'!$A$4:$E$9,5,FALSE)</f>
        <v>9.5514609751523193E-5</v>
      </c>
      <c r="W39" s="29">
        <f ca="1">VLOOKUP($C39,$D$29:$Z$29,W$27,FALSE)*$C$36*$A39/8760/1000*VLOOKUP(RIGHT($D39,LEN($D39)-FIND("+ ",$D39)-1),'HVAC weighting'!$A$4:$E$9,5,FALSE)</f>
        <v>9.5545736892296471E-5</v>
      </c>
      <c r="X39" s="29">
        <f ca="1">VLOOKUP($C39,$D$29:$Z$29,X$27,FALSE)*$C$36*$A39/8760/1000*VLOOKUP(RIGHT($D39,LEN($D39)-FIND("+ ",$D39)-1),'HVAC weighting'!$A$4:$E$9,5,FALSE)</f>
        <v>9.5557267854879912E-5</v>
      </c>
      <c r="Y39" s="29">
        <f t="shared" ref="Y39" ca="1" si="12">SUM(E39:X39)</f>
        <v>1.3189861135346692E-3</v>
      </c>
      <c r="AA39" s="35">
        <f t="shared" ref="AA39:AA41" ca="1" si="13">SUM(E39:X39)</f>
        <v>1.3189861135346692E-3</v>
      </c>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row>
    <row r="40" spans="1:80">
      <c r="A40" s="57">
        <f t="shared" si="10"/>
        <v>71.19107320231393</v>
      </c>
      <c r="B40" s="57">
        <f t="shared" si="11"/>
        <v>94.547450365254775</v>
      </c>
      <c r="C40" s="7" t="s">
        <v>51</v>
      </c>
      <c r="D40" s="7" t="s">
        <v>694</v>
      </c>
      <c r="E40" s="29">
        <f ca="1">VLOOKUP($C40,$D$29:$Z$29,E$27,FALSE)*$C$36*$A40/8760/1000*VLOOKUP(RIGHT($D40,LEN($D40)-FIND("+ ",$D40)-1),'HVAC weighting'!$A$4:$E$9,5,FALSE)</f>
        <v>2.9824925997884448E-5</v>
      </c>
      <c r="F40" s="29">
        <f ca="1">VLOOKUP($C40,$D$29:$Z$29,F$27,FALSE)*$C$36*$A40/8760/1000*VLOOKUP(RIGHT($D40,LEN($D40)-FIND("+ ",$D40)-1),'HVAC weighting'!$A$4:$E$9,5,FALSE)</f>
        <v>6.6879512468667892E-5</v>
      </c>
      <c r="G40" s="29">
        <f ca="1">VLOOKUP($C40,$D$29:$Z$29,G$27,FALSE)*$C$36*$A40/8760/1000*VLOOKUP(RIGHT($D40,LEN($D40)-FIND("+ ",$D40)-1),'HVAC weighting'!$A$4:$E$9,5,FALSE)</f>
        <v>1.1599215126290197E-4</v>
      </c>
      <c r="H40" s="29">
        <f ca="1">VLOOKUP($C40,$D$29:$Z$29,H$27,FALSE)*$C$36*$A40/8760/1000*VLOOKUP(RIGHT($D40,LEN($D40)-FIND("+ ",$D40)-1),'HVAC weighting'!$A$4:$E$9,5,FALSE)</f>
        <v>1.7651956564167142E-4</v>
      </c>
      <c r="I40" s="29">
        <f ca="1">VLOOKUP($C40,$D$29:$Z$29,I$27,FALSE)*$C$36*$A40/8760/1000*VLOOKUP(RIGHT($D40,LEN($D40)-FIND("+ ",$D40)-1),'HVAC weighting'!$A$4:$E$9,5,FALSE)</f>
        <v>2.3332172804518874E-4</v>
      </c>
      <c r="J40" s="29">
        <f ca="1">VLOOKUP($C40,$D$29:$Z$29,J$27,FALSE)*$C$36*$A40/8760/1000*VLOOKUP(RIGHT($D40,LEN($D40)-FIND("+ ",$D40)-1),'HVAC weighting'!$A$4:$E$9,5,FALSE)</f>
        <v>3.0119860726201793E-4</v>
      </c>
      <c r="K40" s="29">
        <f ca="1">VLOOKUP($C40,$D$29:$Z$29,K$27,FALSE)*$C$36*$A40/8760/1000*VLOOKUP(RIGHT($D40,LEN($D40)-FIND("+ ",$D40)-1),'HVAC weighting'!$A$4:$E$9,5,FALSE)</f>
        <v>3.8095836361247849E-4</v>
      </c>
      <c r="L40" s="29">
        <f ca="1">VLOOKUP($C40,$D$29:$Z$29,L$27,FALSE)*$C$36*$A40/8760/1000*VLOOKUP(RIGHT($D40,LEN($D40)-FIND("+ ",$D40)-1),'HVAC weighting'!$A$4:$E$9,5,FALSE)</f>
        <v>4.6401827299507898E-4</v>
      </c>
      <c r="M40" s="29">
        <f ca="1">VLOOKUP($C40,$D$29:$Z$29,M$27,FALSE)*$C$36*$A40/8760/1000*VLOOKUP(RIGHT($D40,LEN($D40)-FIND("+ ",$D40)-1),'HVAC weighting'!$A$4:$E$9,5,FALSE)</f>
        <v>5.4323492444320598E-4</v>
      </c>
      <c r="N40" s="29">
        <f ca="1">VLOOKUP($C40,$D$29:$Z$29,N$27,FALSE)*$C$36*$A40/8760/1000*VLOOKUP(RIGHT($D40,LEN($D40)-FIND("+ ",$D40)-1),'HVAC weighting'!$A$4:$E$9,5,FALSE)</f>
        <v>6.0952392406310777E-4</v>
      </c>
      <c r="O40" s="29">
        <f ca="1">VLOOKUP($C40,$D$29:$Z$29,O$27,FALSE)*$C$36*$A40/8760/1000*VLOOKUP(RIGHT($D40,LEN($D40)-FIND("+ ",$D40)-1),'HVAC weighting'!$A$4:$E$9,5,FALSE)</f>
        <v>6.5698949390919855E-4</v>
      </c>
      <c r="P40" s="29">
        <f ca="1">VLOOKUP($C40,$D$29:$Z$29,P$27,FALSE)*$C$36*$A40/8760/1000*VLOOKUP(RIGHT($D40,LEN($D40)-FIND("+ ",$D40)-1),'HVAC weighting'!$A$4:$E$9,5,FALSE)</f>
        <v>6.9109408392472986E-4</v>
      </c>
      <c r="Q40" s="29">
        <f ca="1">VLOOKUP($C40,$D$29:$Z$29,Q$27,FALSE)*$C$36*$A40/8760/1000*VLOOKUP(RIGHT($D40,LEN($D40)-FIND("+ ",$D40)-1),'HVAC weighting'!$A$4:$E$9,5,FALSE)</f>
        <v>7.129276959094333E-4</v>
      </c>
      <c r="R40" s="29">
        <f ca="1">VLOOKUP($C40,$D$29:$Z$29,R$27,FALSE)*$C$36*$A40/8760/1000*VLOOKUP(RIGHT($D40,LEN($D40)-FIND("+ ",$D40)-1),'HVAC weighting'!$A$4:$E$9,5,FALSE)</f>
        <v>7.2440625659867962E-4</v>
      </c>
      <c r="S40" s="29">
        <f ca="1">VLOOKUP($C40,$D$29:$Z$29,S$27,FALSE)*$C$36*$A40/8760/1000*VLOOKUP(RIGHT($D40,LEN($D40)-FIND("+ ",$D40)-1),'HVAC weighting'!$A$4:$E$9,5,FALSE)</f>
        <v>7.2925445626646464E-4</v>
      </c>
      <c r="T40" s="29">
        <f ca="1">VLOOKUP($C40,$D$29:$Z$29,T$27,FALSE)*$C$36*$A40/8760/1000*VLOOKUP(RIGHT($D40,LEN($D40)-FIND("+ ",$D40)-1),'HVAC weighting'!$A$4:$E$9,5,FALSE)</f>
        <v>7.3050625507137333E-4</v>
      </c>
      <c r="U40" s="29">
        <f ca="1">VLOOKUP($C40,$D$29:$Z$29,U$27,FALSE)*$C$36*$A40/8760/1000*VLOOKUP(RIGHT($D40,LEN($D40)-FIND("+ ",$D40)-1),'HVAC weighting'!$A$4:$E$9,5,FALSE)</f>
        <v>7.3046095741201994E-4</v>
      </c>
      <c r="V40" s="29">
        <f ca="1">VLOOKUP($C40,$D$29:$Z$29,V$27,FALSE)*$C$36*$A40/8760/1000*VLOOKUP(RIGHT($D40,LEN($D40)-FIND("+ ",$D40)-1),'HVAC weighting'!$A$4:$E$9,5,FALSE)</f>
        <v>7.3063977904963898E-4</v>
      </c>
      <c r="W40" s="29">
        <f ca="1">VLOOKUP($C40,$D$29:$Z$29,W$27,FALSE)*$C$36*$A40/8760/1000*VLOOKUP(RIGHT($D40,LEN($D40)-FIND("+ ",$D40)-1),'HVAC weighting'!$A$4:$E$9,5,FALSE)</f>
        <v>7.3087788636449081E-4</v>
      </c>
      <c r="X40" s="29">
        <f ca="1">VLOOKUP($C40,$D$29:$Z$29,X$27,FALSE)*$C$36*$A40/8760/1000*VLOOKUP(RIGHT($D40,LEN($D40)-FIND("+ ",$D40)-1),'HVAC weighting'!$A$4:$E$9,5,FALSE)</f>
        <v>7.309660925559424E-4</v>
      </c>
      <c r="Y40" s="29">
        <f ca="1">SUM(E40:X40)</f>
        <v>1.0089594932854173E-2</v>
      </c>
      <c r="AA40" s="35">
        <f ca="1">SUM(E40:X40)</f>
        <v>1.0089594932854173E-2</v>
      </c>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row>
    <row r="41" spans="1:80">
      <c r="A41" s="57">
        <f t="shared" si="10"/>
        <v>70.42085431591812</v>
      </c>
      <c r="B41" s="57">
        <f t="shared" si="11"/>
        <v>95.581550741333714</v>
      </c>
      <c r="C41" s="7" t="s">
        <v>51</v>
      </c>
      <c r="D41" s="7" t="s">
        <v>695</v>
      </c>
      <c r="E41" s="29">
        <f ca="1">VLOOKUP($C41,$D$29:$Z$29,E$27,FALSE)*$C$36*$A41/8760/1000*VLOOKUP(RIGHT($D41,LEN($D41)-FIND("+ ",$D41)-1),'HVAC weighting'!$A$4:$E$9,5,FALSE)</f>
        <v>7.6687434808631272E-5</v>
      </c>
      <c r="F41" s="29">
        <f ca="1">VLOOKUP($C41,$D$29:$Z$29,F$27,FALSE)*$C$36*$A41/8760/1000*VLOOKUP(RIGHT($D41,LEN($D41)-FIND("+ ",$D41)-1),'HVAC weighting'!$A$4:$E$9,5,FALSE)</f>
        <v>1.719641568544985E-4</v>
      </c>
      <c r="G41" s="29">
        <f ca="1">VLOOKUP($C41,$D$29:$Z$29,G$27,FALSE)*$C$36*$A41/8760/1000*VLOOKUP(RIGHT($D41,LEN($D41)-FIND("+ ",$D41)-1),'HVAC weighting'!$A$4:$E$9,5,FALSE)</f>
        <v>2.9824518387464391E-4</v>
      </c>
      <c r="H41" s="29">
        <f ca="1">VLOOKUP($C41,$D$29:$Z$29,H$27,FALSE)*$C$36*$A41/8760/1000*VLOOKUP(RIGHT($D41,LEN($D41)-FIND("+ ",$D41)-1),'HVAC weighting'!$A$4:$E$9,5,FALSE)</f>
        <v>4.5387648853022423E-4</v>
      </c>
      <c r="I41" s="29">
        <f ca="1">VLOOKUP($C41,$D$29:$Z$29,I$27,FALSE)*$C$36*$A41/8760/1000*VLOOKUP(RIGHT($D41,LEN($D41)-FIND("+ ",$D41)-1),'HVAC weighting'!$A$4:$E$9,5,FALSE)</f>
        <v>5.9992922732387632E-4</v>
      </c>
      <c r="J41" s="29">
        <f ca="1">VLOOKUP($C41,$D$29:$Z$29,J$27,FALSE)*$C$36*$A41/8760/1000*VLOOKUP(RIGHT($D41,LEN($D41)-FIND("+ ",$D41)-1),'HVAC weighting'!$A$4:$E$9,5,FALSE)</f>
        <v>7.7445786656754633E-4</v>
      </c>
      <c r="K41" s="29">
        <f ca="1">VLOOKUP($C41,$D$29:$Z$29,K$27,FALSE)*$C$36*$A41/8760/1000*VLOOKUP(RIGHT($D41,LEN($D41)-FIND("+ ",$D41)-1),'HVAC weighting'!$A$4:$E$9,5,FALSE)</f>
        <v>9.7954039102752708E-4</v>
      </c>
      <c r="L41" s="29">
        <f ca="1">VLOOKUP($C41,$D$29:$Z$29,L$27,FALSE)*$C$36*$A41/8760/1000*VLOOKUP(RIGHT($D41,LEN($D41)-FIND("+ ",$D41)-1),'HVAC weighting'!$A$4:$E$9,5,FALSE)</f>
        <v>1.1931084443544931E-3</v>
      </c>
      <c r="M41" s="29">
        <f ca="1">VLOOKUP($C41,$D$29:$Z$29,M$27,FALSE)*$C$36*$A41/8760/1000*VLOOKUP(RIGHT($D41,LEN($D41)-FIND("+ ",$D41)-1),'HVAC weighting'!$A$4:$E$9,5,FALSE)</f>
        <v>1.3967945086256069E-3</v>
      </c>
      <c r="N41" s="29">
        <f ca="1">VLOOKUP($C41,$D$29:$Z$29,N$27,FALSE)*$C$36*$A41/8760/1000*VLOOKUP(RIGHT($D41,LEN($D41)-FIND("+ ",$D41)-1),'HVAC weighting'!$A$4:$E$9,5,FALSE)</f>
        <v>1.5672403074598164E-3</v>
      </c>
      <c r="O41" s="29">
        <f ca="1">VLOOKUP($C41,$D$29:$Z$29,O$27,FALSE)*$C$36*$A41/8760/1000*VLOOKUP(RIGHT($D41,LEN($D41)-FIND("+ ",$D41)-1),'HVAC weighting'!$A$4:$E$9,5,FALSE)</f>
        <v>1.6892863032649632E-3</v>
      </c>
      <c r="P41" s="29">
        <f ca="1">VLOOKUP($C41,$D$29:$Z$29,P$27,FALSE)*$C$36*$A41/8760/1000*VLOOKUP(RIGHT($D41,LEN($D41)-FIND("+ ",$D41)-1),'HVAC weighting'!$A$4:$E$9,5,FALSE)</f>
        <v>1.7769778376438474E-3</v>
      </c>
      <c r="Q41" s="29">
        <f ca="1">VLOOKUP($C41,$D$29:$Z$29,Q$27,FALSE)*$C$36*$A41/8760/1000*VLOOKUP(RIGHT($D41,LEN($D41)-FIND("+ ",$D41)-1),'HVAC weighting'!$A$4:$E$9,5,FALSE)</f>
        <v>1.8331175811534426E-3</v>
      </c>
      <c r="R41" s="29">
        <f ca="1">VLOOKUP($C41,$D$29:$Z$29,R$27,FALSE)*$C$36*$A41/8760/1000*VLOOKUP(RIGHT($D41,LEN($D41)-FIND("+ ",$D41)-1),'HVAC weighting'!$A$4:$E$9,5,FALSE)</f>
        <v>1.8626318664400497E-3</v>
      </c>
      <c r="S41" s="29">
        <f ca="1">VLOOKUP($C41,$D$29:$Z$29,S$27,FALSE)*$C$36*$A41/8760/1000*VLOOKUP(RIGHT($D41,LEN($D41)-FIND("+ ",$D41)-1),'HVAC weighting'!$A$4:$E$9,5,FALSE)</f>
        <v>1.8750978150894734E-3</v>
      </c>
      <c r="T41" s="29">
        <f ca="1">VLOOKUP($C41,$D$29:$Z$29,T$27,FALSE)*$C$36*$A41/8760/1000*VLOOKUP(RIGHT($D41,LEN($D41)-FIND("+ ",$D41)-1),'HVAC weighting'!$A$4:$E$9,5,FALSE)</f>
        <v>1.8783165067050628E-3</v>
      </c>
      <c r="U41" s="29">
        <f ca="1">VLOOKUP($C41,$D$29:$Z$29,U$27,FALSE)*$C$36*$A41/8760/1000*VLOOKUP(RIGHT($D41,LEN($D41)-FIND("+ ",$D41)-1),'HVAC weighting'!$A$4:$E$9,5,FALSE)</f>
        <v>1.8782000349559325E-3</v>
      </c>
      <c r="V41" s="29">
        <f ca="1">VLOOKUP($C41,$D$29:$Z$29,V$27,FALSE)*$C$36*$A41/8760/1000*VLOOKUP(RIGHT($D41,LEN($D41)-FIND("+ ",$D41)-1),'HVAC weighting'!$A$4:$E$9,5,FALSE)</f>
        <v>1.8786598306542773E-3</v>
      </c>
      <c r="W41" s="29">
        <f ca="1">VLOOKUP($C41,$D$29:$Z$29,W$27,FALSE)*$C$36*$A41/8760/1000*VLOOKUP(RIGHT($D41,LEN($D41)-FIND("+ ",$D41)-1),'HVAC weighting'!$A$4:$E$9,5,FALSE)</f>
        <v>1.8792720648367343E-3</v>
      </c>
      <c r="X41" s="29">
        <f ca="1">VLOOKUP($C41,$D$29:$Z$29,X$27,FALSE)*$C$36*$A41/8760/1000*VLOOKUP(RIGHT($D41,LEN($D41)-FIND("+ ",$D41)-1),'HVAC weighting'!$A$4:$E$9,5,FALSE)</f>
        <v>1.8794988652840229E-3</v>
      </c>
      <c r="Y41" s="29">
        <f t="shared" ref="Y41" ca="1" si="14">SUM(E41:X41)</f>
        <v>2.5942902715454668E-2</v>
      </c>
      <c r="AA41" s="35">
        <f t="shared" ca="1" si="13"/>
        <v>2.5942902715454668E-2</v>
      </c>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c r="A42" s="57"/>
      <c r="B42" s="57"/>
      <c r="E42" s="29"/>
      <c r="F42" s="29"/>
      <c r="G42" s="29"/>
      <c r="H42" s="29"/>
      <c r="I42" s="29"/>
      <c r="J42" s="29"/>
      <c r="K42" s="29"/>
      <c r="L42" s="29"/>
      <c r="M42" s="29"/>
      <c r="N42" s="29"/>
      <c r="O42" s="29"/>
      <c r="P42" s="29"/>
      <c r="Q42" s="29"/>
      <c r="R42" s="29"/>
      <c r="S42" s="29"/>
      <c r="T42" s="29"/>
      <c r="U42" s="29"/>
      <c r="V42" s="29"/>
      <c r="W42" s="29"/>
      <c r="X42" s="29"/>
      <c r="Y42" s="29"/>
      <c r="AA42" s="35"/>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c r="A43" s="57"/>
      <c r="B43" s="57"/>
      <c r="E43" s="29"/>
      <c r="F43" s="29"/>
      <c r="G43" s="29"/>
      <c r="H43" s="29"/>
      <c r="I43" s="29"/>
      <c r="J43" s="29"/>
      <c r="K43" s="29"/>
      <c r="L43" s="29"/>
      <c r="M43" s="29"/>
      <c r="N43" s="29"/>
      <c r="O43" s="29"/>
      <c r="P43" s="29"/>
      <c r="Q43" s="29"/>
      <c r="R43" s="29"/>
      <c r="S43" s="29"/>
      <c r="T43" s="29"/>
      <c r="U43" s="29"/>
      <c r="V43" s="29"/>
      <c r="W43" s="29"/>
      <c r="X43" s="29"/>
      <c r="Y43" s="29"/>
      <c r="AA43" s="35"/>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A44" s="35"/>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B45" s="67">
        <f ca="1">SUMPRODUCT(B38:B43,AA38:AA43)/SUM(AA38:AA43)</f>
        <v>114.58108427509987</v>
      </c>
      <c r="E45" s="29">
        <f ca="1">SUM(E38:E43)</f>
        <v>1.1172391349883188E-4</v>
      </c>
      <c r="F45" s="29">
        <f t="shared" ref="E45:Y45" ca="1" si="15">SUM(F38:F43)</f>
        <v>2.505300722765753E-4</v>
      </c>
      <c r="G45" s="29">
        <f t="shared" ca="1" si="15"/>
        <v>4.3450559022876047E-4</v>
      </c>
      <c r="H45" s="29">
        <f t="shared" ca="1" si="15"/>
        <v>6.612407582838719E-4</v>
      </c>
      <c r="I45" s="29">
        <f t="shared" ca="1" si="15"/>
        <v>8.7402116482594738E-4</v>
      </c>
      <c r="J45" s="29">
        <f t="shared" ca="1" si="15"/>
        <v>1.1282873642703183E-3</v>
      </c>
      <c r="K45" s="29">
        <f t="shared" ca="1" si="15"/>
        <v>1.4270667181509897E-3</v>
      </c>
      <c r="L45" s="29">
        <f t="shared" ca="1" si="15"/>
        <v>1.7382084165994858E-3</v>
      </c>
      <c r="M45" s="29">
        <f t="shared" ca="1" si="15"/>
        <v>2.0349533042376125E-3</v>
      </c>
      <c r="N45" s="29">
        <f t="shared" ca="1" si="15"/>
        <v>2.2832713205164566E-3</v>
      </c>
      <c r="O45" s="29">
        <f t="shared" ca="1" si="15"/>
        <v>2.461076932508036E-3</v>
      </c>
      <c r="P45" s="29">
        <f t="shared" ca="1" si="15"/>
        <v>2.5888324302108176E-3</v>
      </c>
      <c r="Q45" s="29">
        <f t="shared" ca="1" si="15"/>
        <v>2.6706209508904361E-3</v>
      </c>
      <c r="R45" s="29">
        <f t="shared" ca="1" si="15"/>
        <v>2.7136195394410808E-3</v>
      </c>
      <c r="S45" s="29">
        <f t="shared" ca="1" si="15"/>
        <v>2.7317808532477637E-3</v>
      </c>
      <c r="T45" s="29">
        <f t="shared" ca="1" si="15"/>
        <v>2.7364700806881766E-3</v>
      </c>
      <c r="U45" s="29">
        <f t="shared" ca="1" si="15"/>
        <v>2.7363003960500431E-3</v>
      </c>
      <c r="V45" s="29">
        <f t="shared" ca="1" si="15"/>
        <v>2.7369702603499404E-3</v>
      </c>
      <c r="W45" s="29">
        <f t="shared" ca="1" si="15"/>
        <v>2.7378622082813394E-3</v>
      </c>
      <c r="X45" s="29">
        <f t="shared" ca="1" si="15"/>
        <v>2.7381926279076785E-3</v>
      </c>
      <c r="Y45" s="29">
        <f t="shared" ca="1" si="15"/>
        <v>3.7795534902464158E-2</v>
      </c>
      <c r="AA45" s="35">
        <f t="shared" ref="AA45" ca="1" si="16">SUM(E45:Y45)</f>
        <v>7.5591069804928315E-2</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E46" s="29">
        <f ca="1">E45</f>
        <v>1.1172391349883188E-4</v>
      </c>
      <c r="F46" s="29">
        <f ca="1">F45+E46</f>
        <v>3.6225398577540715E-4</v>
      </c>
      <c r="G46" s="29">
        <f t="shared" ref="G46:X46" ca="1" si="17">G45+F46</f>
        <v>7.9675957600416761E-4</v>
      </c>
      <c r="H46" s="29">
        <f t="shared" ca="1" si="17"/>
        <v>1.4580003342880396E-3</v>
      </c>
      <c r="I46" s="29">
        <f t="shared" ca="1" si="17"/>
        <v>2.3320214991139872E-3</v>
      </c>
      <c r="J46" s="29">
        <f t="shared" ca="1" si="17"/>
        <v>3.4603088633843055E-3</v>
      </c>
      <c r="K46" s="29">
        <f t="shared" ca="1" si="17"/>
        <v>4.887375581535295E-3</v>
      </c>
      <c r="L46" s="29">
        <f t="shared" ca="1" si="17"/>
        <v>6.6255839981347806E-3</v>
      </c>
      <c r="M46" s="29">
        <f t="shared" ca="1" si="17"/>
        <v>8.6605373023723939E-3</v>
      </c>
      <c r="N46" s="29">
        <f t="shared" ca="1" si="17"/>
        <v>1.0943808622888851E-2</v>
      </c>
      <c r="O46" s="29">
        <f t="shared" ca="1" si="17"/>
        <v>1.3404885555396887E-2</v>
      </c>
      <c r="P46" s="29">
        <f t="shared" ca="1" si="17"/>
        <v>1.5993717985607704E-2</v>
      </c>
      <c r="Q46" s="29">
        <f t="shared" ca="1" si="17"/>
        <v>1.8664338936498139E-2</v>
      </c>
      <c r="R46" s="29">
        <f t="shared" ca="1" si="17"/>
        <v>2.1377958475939221E-2</v>
      </c>
      <c r="S46" s="29">
        <f t="shared" ca="1" si="17"/>
        <v>2.4109739329186985E-2</v>
      </c>
      <c r="T46" s="29">
        <f t="shared" ca="1" si="17"/>
        <v>2.6846209409875161E-2</v>
      </c>
      <c r="U46" s="29">
        <f t="shared" ca="1" si="17"/>
        <v>2.9582509805925205E-2</v>
      </c>
      <c r="V46" s="29">
        <f t="shared" ca="1" si="17"/>
        <v>3.2319480066275143E-2</v>
      </c>
      <c r="W46" s="29">
        <f t="shared" ca="1" si="17"/>
        <v>3.505734227455648E-2</v>
      </c>
      <c r="X46" s="29">
        <f t="shared" ca="1" si="17"/>
        <v>3.7795534902464158E-2</v>
      </c>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ht="15">
      <c r="A48" s="55" t="s">
        <v>66</v>
      </c>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2:80" ht="15">
      <c r="E49" s="58">
        <f t="shared" ref="E49:X49" si="18">E11</f>
        <v>2016</v>
      </c>
      <c r="F49" s="59">
        <f t="shared" si="18"/>
        <v>2017</v>
      </c>
      <c r="G49" s="59">
        <f t="shared" si="18"/>
        <v>2018</v>
      </c>
      <c r="H49" s="59">
        <f t="shared" si="18"/>
        <v>2019</v>
      </c>
      <c r="I49" s="59">
        <f t="shared" si="18"/>
        <v>2020</v>
      </c>
      <c r="J49" s="59">
        <f t="shared" si="18"/>
        <v>2021</v>
      </c>
      <c r="K49" s="59">
        <f t="shared" si="18"/>
        <v>2022</v>
      </c>
      <c r="L49" s="59">
        <f t="shared" si="18"/>
        <v>2023</v>
      </c>
      <c r="M49" s="59">
        <f t="shared" si="18"/>
        <v>2024</v>
      </c>
      <c r="N49" s="59">
        <f t="shared" si="18"/>
        <v>2025</v>
      </c>
      <c r="O49" s="59">
        <f t="shared" si="18"/>
        <v>2026</v>
      </c>
      <c r="P49" s="59">
        <f t="shared" si="18"/>
        <v>2027</v>
      </c>
      <c r="Q49" s="59">
        <f t="shared" si="18"/>
        <v>2028</v>
      </c>
      <c r="R49" s="59">
        <f t="shared" si="18"/>
        <v>2029</v>
      </c>
      <c r="S49" s="59">
        <f t="shared" si="18"/>
        <v>2030</v>
      </c>
      <c r="T49" s="59">
        <f t="shared" si="18"/>
        <v>2031</v>
      </c>
      <c r="U49" s="59">
        <f t="shared" si="18"/>
        <v>2032</v>
      </c>
      <c r="V49" s="59">
        <f t="shared" si="18"/>
        <v>2033</v>
      </c>
      <c r="W49" s="59">
        <f t="shared" si="18"/>
        <v>2034</v>
      </c>
      <c r="X49" s="59">
        <f t="shared" si="18"/>
        <v>2035</v>
      </c>
      <c r="Y49" s="60" t="s">
        <v>59</v>
      </c>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2:80" ht="15">
      <c r="C50" s="49" t="s">
        <v>63</v>
      </c>
      <c r="D50" s="49" t="s">
        <v>63</v>
      </c>
      <c r="E50" s="61" t="str">
        <f>CONCATENATE("aMW_",E$11)</f>
        <v>aMW_2016</v>
      </c>
      <c r="F50" s="62" t="str">
        <f t="shared" ref="F50:X50" si="19">CONCATENATE("aMW_",F$11)</f>
        <v>aMW_2017</v>
      </c>
      <c r="G50" s="62" t="str">
        <f t="shared" si="19"/>
        <v>aMW_2018</v>
      </c>
      <c r="H50" s="62" t="str">
        <f t="shared" si="19"/>
        <v>aMW_2019</v>
      </c>
      <c r="I50" s="62" t="str">
        <f t="shared" si="19"/>
        <v>aMW_2020</v>
      </c>
      <c r="J50" s="62" t="str">
        <f t="shared" si="19"/>
        <v>aMW_2021</v>
      </c>
      <c r="K50" s="62" t="str">
        <f t="shared" si="19"/>
        <v>aMW_2022</v>
      </c>
      <c r="L50" s="62" t="str">
        <f t="shared" si="19"/>
        <v>aMW_2023</v>
      </c>
      <c r="M50" s="62" t="str">
        <f t="shared" si="19"/>
        <v>aMW_2024</v>
      </c>
      <c r="N50" s="62" t="str">
        <f t="shared" si="19"/>
        <v>aMW_2025</v>
      </c>
      <c r="O50" s="62" t="str">
        <f t="shared" si="19"/>
        <v>aMW_2026</v>
      </c>
      <c r="P50" s="62" t="str">
        <f t="shared" si="19"/>
        <v>aMW_2027</v>
      </c>
      <c r="Q50" s="62" t="str">
        <f t="shared" si="19"/>
        <v>aMW_2028</v>
      </c>
      <c r="R50" s="62" t="str">
        <f t="shared" si="19"/>
        <v>aMW_2029</v>
      </c>
      <c r="S50" s="62" t="str">
        <f t="shared" si="19"/>
        <v>aMW_2030</v>
      </c>
      <c r="T50" s="62" t="str">
        <f t="shared" si="19"/>
        <v>aMW_2031</v>
      </c>
      <c r="U50" s="62" t="str">
        <f t="shared" si="19"/>
        <v>aMW_2032</v>
      </c>
      <c r="V50" s="62" t="str">
        <f t="shared" si="19"/>
        <v>aMW_2033</v>
      </c>
      <c r="W50" s="62" t="str">
        <f t="shared" si="19"/>
        <v>aMW_2034</v>
      </c>
      <c r="X50" s="62" t="str">
        <f t="shared" si="19"/>
        <v>aMW_2035</v>
      </c>
      <c r="Y50" s="63" t="s">
        <v>59</v>
      </c>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2:80">
      <c r="B51" s="7" t="s">
        <v>67</v>
      </c>
      <c r="C51" s="50" t="s">
        <v>68</v>
      </c>
      <c r="D51" s="50" t="s">
        <v>69</v>
      </c>
      <c r="E51" s="29">
        <f>DSUM($B$37:$X$43,E$37,$C$50:$D51)</f>
        <v>0</v>
      </c>
      <c r="F51" s="29">
        <f>DSUM($B$37:$X$43,F$37,$C$50:$D51)</f>
        <v>0</v>
      </c>
      <c r="G51" s="29">
        <f>DSUM($B$37:$X$43,G$37,$C$50:$D51)</f>
        <v>0</v>
      </c>
      <c r="H51" s="29">
        <f>DSUM($B$37:$X$43,H$37,$C$50:$D51)</f>
        <v>0</v>
      </c>
      <c r="I51" s="29">
        <f>DSUM($B$37:$X$43,I$37,$C$50:$D51)</f>
        <v>0</v>
      </c>
      <c r="J51" s="29">
        <f>DSUM($B$37:$X$43,J$37,$C$50:$D51)</f>
        <v>0</v>
      </c>
      <c r="K51" s="29">
        <f>DSUM($B$37:$X$43,K$37,$C$50:$D51)</f>
        <v>0</v>
      </c>
      <c r="L51" s="29">
        <f>DSUM($B$37:$X$43,L$37,$C$50:$D51)</f>
        <v>0</v>
      </c>
      <c r="M51" s="29">
        <f>DSUM($B$37:$X$43,M$37,$C$50:$D51)</f>
        <v>0</v>
      </c>
      <c r="N51" s="29">
        <f>DSUM($B$37:$X$43,N$37,$C$50:$D51)</f>
        <v>0</v>
      </c>
      <c r="O51" s="29">
        <f>DSUM($B$37:$X$43,O$37,$C$50:$D51)</f>
        <v>0</v>
      </c>
      <c r="P51" s="29">
        <f>DSUM($B$37:$X$43,P$37,$C$50:$D51)</f>
        <v>0</v>
      </c>
      <c r="Q51" s="29">
        <f>DSUM($B$37:$X$43,Q$37,$C$50:$D51)</f>
        <v>0</v>
      </c>
      <c r="R51" s="29">
        <f>DSUM($B$37:$X$43,R$37,$C$50:$D51)</f>
        <v>0</v>
      </c>
      <c r="S51" s="29">
        <f>DSUM($B$37:$X$43,S$37,$C$50:$D51)</f>
        <v>0</v>
      </c>
      <c r="T51" s="29">
        <f>DSUM($B$37:$X$43,T$37,$C$50:$D51)</f>
        <v>0</v>
      </c>
      <c r="U51" s="29">
        <f>DSUM($B$37:$X$43,U$37,$C$50:$D51)</f>
        <v>0</v>
      </c>
      <c r="V51" s="29">
        <f>DSUM($B$37:$X$43,V$37,$C$50:$D51)</f>
        <v>0</v>
      </c>
      <c r="W51" s="29">
        <f>DSUM($B$37:$X$43,W$37,$C$50:$D51)</f>
        <v>0</v>
      </c>
      <c r="X51" s="29">
        <f>DSUM($B$37:$Y$43,X$37,$C$50:$D51)</f>
        <v>0</v>
      </c>
      <c r="Y51" s="29">
        <f>DSUM($B$37:$Y$43,Y$37,$C$50:$D51)</f>
        <v>0</v>
      </c>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2:80">
      <c r="B52" s="7" t="s">
        <v>459</v>
      </c>
      <c r="C52" s="50" t="s">
        <v>71</v>
      </c>
      <c r="D52" s="50" t="s">
        <v>72</v>
      </c>
      <c r="E52" s="29">
        <f>DSUM($B$37:$X$43,E$37,$C$50:$D52)</f>
        <v>0</v>
      </c>
      <c r="F52" s="29">
        <f>DSUM($B$37:$X$43,F$37,$C$50:$D52)</f>
        <v>0</v>
      </c>
      <c r="G52" s="29">
        <f>DSUM($B$37:$X$43,G$37,$C$50:$D52)</f>
        <v>0</v>
      </c>
      <c r="H52" s="29">
        <f>DSUM($B$37:$X$43,H$37,$C$50:$D52)</f>
        <v>0</v>
      </c>
      <c r="I52" s="29">
        <f>DSUM($B$37:$X$43,I$37,$C$50:$D52)</f>
        <v>0</v>
      </c>
      <c r="J52" s="29">
        <f>DSUM($B$37:$X$43,J$37,$C$50:$D52)</f>
        <v>0</v>
      </c>
      <c r="K52" s="29">
        <f>DSUM($B$37:$X$43,K$37,$C$50:$D52)</f>
        <v>0</v>
      </c>
      <c r="L52" s="29">
        <f>DSUM($B$37:$X$43,L$37,$C$50:$D52)</f>
        <v>0</v>
      </c>
      <c r="M52" s="29">
        <f>DSUM($B$37:$X$43,M$37,$C$50:$D52)</f>
        <v>0</v>
      </c>
      <c r="N52" s="29">
        <f>DSUM($B$37:$X$43,N$37,$C$50:$D52)</f>
        <v>0</v>
      </c>
      <c r="O52" s="29">
        <f>DSUM($B$37:$X$43,O$37,$C$50:$D52)</f>
        <v>0</v>
      </c>
      <c r="P52" s="29">
        <f>DSUM($B$37:$X$43,P$37,$C$50:$D52)</f>
        <v>0</v>
      </c>
      <c r="Q52" s="29">
        <f>DSUM($B$37:$X$43,Q$37,$C$50:$D52)</f>
        <v>0</v>
      </c>
      <c r="R52" s="29">
        <f>DSUM($B$37:$X$43,R$37,$C$50:$D52)</f>
        <v>0</v>
      </c>
      <c r="S52" s="29">
        <f>DSUM($B$37:$X$43,S$37,$C$50:$D52)</f>
        <v>0</v>
      </c>
      <c r="T52" s="29">
        <f>DSUM($B$37:$X$43,T$37,$C$50:$D52)</f>
        <v>0</v>
      </c>
      <c r="U52" s="29">
        <f>DSUM($B$37:$X$43,U$37,$C$50:$D52)</f>
        <v>0</v>
      </c>
      <c r="V52" s="29">
        <f>DSUM($B$37:$X$43,V$37,$C$50:$D52)</f>
        <v>0</v>
      </c>
      <c r="W52" s="29">
        <f>DSUM($B$37:$X$43,W$37,$C$50:$D52)</f>
        <v>0</v>
      </c>
      <c r="X52" s="29">
        <f>DSUM($B$37:$Y$43,X$37,$C$50:$D52)</f>
        <v>0</v>
      </c>
      <c r="Y52" s="29">
        <f>DSUM($B$37:$Y$43,Y$37,$C$50:$D52)</f>
        <v>0</v>
      </c>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2:80">
      <c r="B53" s="7" t="s">
        <v>73</v>
      </c>
      <c r="C53" s="50" t="s">
        <v>74</v>
      </c>
      <c r="D53" s="50" t="s">
        <v>75</v>
      </c>
      <c r="E53" s="29">
        <f>DSUM($B$37:$X$43,E$37,$C$50:$D53)</f>
        <v>0</v>
      </c>
      <c r="F53" s="29">
        <f>DSUM($B$37:$X$43,F$37,$C$50:$D53)</f>
        <v>0</v>
      </c>
      <c r="G53" s="29">
        <f>DSUM($B$37:$X$43,G$37,$C$50:$D53)</f>
        <v>0</v>
      </c>
      <c r="H53" s="29">
        <f>DSUM($B$37:$X$43,H$37,$C$50:$D53)</f>
        <v>0</v>
      </c>
      <c r="I53" s="29">
        <f>DSUM($B$37:$X$43,I$37,$C$50:$D53)</f>
        <v>0</v>
      </c>
      <c r="J53" s="29">
        <f>DSUM($B$37:$X$43,J$37,$C$50:$D53)</f>
        <v>0</v>
      </c>
      <c r="K53" s="29">
        <f>DSUM($B$37:$X$43,K$37,$C$50:$D53)</f>
        <v>0</v>
      </c>
      <c r="L53" s="29">
        <f>DSUM($B$37:$X$43,L$37,$C$50:$D53)</f>
        <v>0</v>
      </c>
      <c r="M53" s="29">
        <f>DSUM($B$37:$X$43,M$37,$C$50:$D53)</f>
        <v>0</v>
      </c>
      <c r="N53" s="29">
        <f>DSUM($B$37:$X$43,N$37,$C$50:$D53)</f>
        <v>0</v>
      </c>
      <c r="O53" s="29">
        <f>DSUM($B$37:$X$43,O$37,$C$50:$D53)</f>
        <v>0</v>
      </c>
      <c r="P53" s="29">
        <f>DSUM($B$37:$X$43,P$37,$C$50:$D53)</f>
        <v>0</v>
      </c>
      <c r="Q53" s="29">
        <f>DSUM($B$37:$X$43,Q$37,$C$50:$D53)</f>
        <v>0</v>
      </c>
      <c r="R53" s="29">
        <f>DSUM($B$37:$X$43,R$37,$C$50:$D53)</f>
        <v>0</v>
      </c>
      <c r="S53" s="29">
        <f>DSUM($B$37:$X$43,S$37,$C$50:$D53)</f>
        <v>0</v>
      </c>
      <c r="T53" s="29">
        <f>DSUM($B$37:$X$43,T$37,$C$50:$D53)</f>
        <v>0</v>
      </c>
      <c r="U53" s="29">
        <f>DSUM($B$37:$X$43,U$37,$C$50:$D53)</f>
        <v>0</v>
      </c>
      <c r="V53" s="29">
        <f>DSUM($B$37:$X$43,V$37,$C$50:$D53)</f>
        <v>0</v>
      </c>
      <c r="W53" s="29">
        <f>DSUM($B$37:$X$43,W$37,$C$50:$D53)</f>
        <v>0</v>
      </c>
      <c r="X53" s="29">
        <f>DSUM($B$37:$Y$43,X$37,$C$50:$D53)</f>
        <v>0</v>
      </c>
      <c r="Y53" s="29">
        <f>DSUM($B$37:$Y$43,Y$37,$C$50:$D53)</f>
        <v>0</v>
      </c>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2:80">
      <c r="B54" s="7" t="s">
        <v>76</v>
      </c>
      <c r="C54" s="50" t="s">
        <v>77</v>
      </c>
      <c r="D54" s="50" t="s">
        <v>78</v>
      </c>
      <c r="E54" s="29">
        <f>DSUM($B$37:$X$43,E$37,$C$50:$D54)</f>
        <v>0</v>
      </c>
      <c r="F54" s="29">
        <f>DSUM($B$37:$X$43,F$37,$C$50:$D54)</f>
        <v>0</v>
      </c>
      <c r="G54" s="29">
        <f>DSUM($B$37:$X$43,G$37,$C$50:$D54)</f>
        <v>0</v>
      </c>
      <c r="H54" s="29">
        <f>DSUM($B$37:$X$43,H$37,$C$50:$D54)</f>
        <v>0</v>
      </c>
      <c r="I54" s="29">
        <f>DSUM($B$37:$X$43,I$37,$C$50:$D54)</f>
        <v>0</v>
      </c>
      <c r="J54" s="29">
        <f>DSUM($B$37:$X$43,J$37,$C$50:$D54)</f>
        <v>0</v>
      </c>
      <c r="K54" s="29">
        <f>DSUM($B$37:$X$43,K$37,$C$50:$D54)</f>
        <v>0</v>
      </c>
      <c r="L54" s="29">
        <f>DSUM($B$37:$X$43,L$37,$C$50:$D54)</f>
        <v>0</v>
      </c>
      <c r="M54" s="29">
        <f>DSUM($B$37:$X$43,M$37,$C$50:$D54)</f>
        <v>0</v>
      </c>
      <c r="N54" s="29">
        <f>DSUM($B$37:$X$43,N$37,$C$50:$D54)</f>
        <v>0</v>
      </c>
      <c r="O54" s="29">
        <f>DSUM($B$37:$X$43,O$37,$C$50:$D54)</f>
        <v>0</v>
      </c>
      <c r="P54" s="29">
        <f>DSUM($B$37:$X$43,P$37,$C$50:$D54)</f>
        <v>0</v>
      </c>
      <c r="Q54" s="29">
        <f>DSUM($B$37:$X$43,Q$37,$C$50:$D54)</f>
        <v>0</v>
      </c>
      <c r="R54" s="29">
        <f>DSUM($B$37:$X$43,R$37,$C$50:$D54)</f>
        <v>0</v>
      </c>
      <c r="S54" s="29">
        <f>DSUM($B$37:$X$43,S$37,$C$50:$D54)</f>
        <v>0</v>
      </c>
      <c r="T54" s="29">
        <f>DSUM($B$37:$X$43,T$37,$C$50:$D54)</f>
        <v>0</v>
      </c>
      <c r="U54" s="29">
        <f>DSUM($B$37:$X$43,U$37,$C$50:$D54)</f>
        <v>0</v>
      </c>
      <c r="V54" s="29">
        <f>DSUM($B$37:$X$43,V$37,$C$50:$D54)</f>
        <v>0</v>
      </c>
      <c r="W54" s="29">
        <f>DSUM($B$37:$X$43,W$37,$C$50:$D54)</f>
        <v>0</v>
      </c>
      <c r="X54" s="29">
        <f>DSUM($B$37:$Y$43,X$37,$C$50:$D54)</f>
        <v>0</v>
      </c>
      <c r="Y54" s="29">
        <f>DSUM($B$37:$Y$43,Y$37,$C$50:$D54)</f>
        <v>0</v>
      </c>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2:80">
      <c r="B55" s="7" t="s">
        <v>79</v>
      </c>
      <c r="C55" s="50" t="s">
        <v>80</v>
      </c>
      <c r="D55" s="50" t="s">
        <v>81</v>
      </c>
      <c r="E55" s="29">
        <f>DSUM($B$37:$X$43,E$37,$C$50:$D55)</f>
        <v>0</v>
      </c>
      <c r="F55" s="29">
        <f>DSUM($B$37:$X$43,F$37,$C$50:$D55)</f>
        <v>0</v>
      </c>
      <c r="G55" s="29">
        <f>DSUM($B$37:$X$43,G$37,$C$50:$D55)</f>
        <v>0</v>
      </c>
      <c r="H55" s="29">
        <f>DSUM($B$37:$X$43,H$37,$C$50:$D55)</f>
        <v>0</v>
      </c>
      <c r="I55" s="29">
        <f>DSUM($B$37:$X$43,I$37,$C$50:$D55)</f>
        <v>0</v>
      </c>
      <c r="J55" s="29">
        <f>DSUM($B$37:$X$43,J$37,$C$50:$D55)</f>
        <v>0</v>
      </c>
      <c r="K55" s="29">
        <f>DSUM($B$37:$X$43,K$37,$C$50:$D55)</f>
        <v>0</v>
      </c>
      <c r="L55" s="29">
        <f>DSUM($B$37:$X$43,L$37,$C$50:$D55)</f>
        <v>0</v>
      </c>
      <c r="M55" s="29">
        <f>DSUM($B$37:$X$43,M$37,$C$50:$D55)</f>
        <v>0</v>
      </c>
      <c r="N55" s="29">
        <f>DSUM($B$37:$X$43,N$37,$C$50:$D55)</f>
        <v>0</v>
      </c>
      <c r="O55" s="29">
        <f>DSUM($B$37:$X$43,O$37,$C$50:$D55)</f>
        <v>0</v>
      </c>
      <c r="P55" s="29">
        <f>DSUM($B$37:$X$43,P$37,$C$50:$D55)</f>
        <v>0</v>
      </c>
      <c r="Q55" s="29">
        <f>DSUM($B$37:$X$43,Q$37,$C$50:$D55)</f>
        <v>0</v>
      </c>
      <c r="R55" s="29">
        <f>DSUM($B$37:$X$43,R$37,$C$50:$D55)</f>
        <v>0</v>
      </c>
      <c r="S55" s="29">
        <f>DSUM($B$37:$X$43,S$37,$C$50:$D55)</f>
        <v>0</v>
      </c>
      <c r="T55" s="29">
        <f>DSUM($B$37:$X$43,T$37,$C$50:$D55)</f>
        <v>0</v>
      </c>
      <c r="U55" s="29">
        <f>DSUM($B$37:$X$43,U$37,$C$50:$D55)</f>
        <v>0</v>
      </c>
      <c r="V55" s="29">
        <f>DSUM($B$37:$X$43,V$37,$C$50:$D55)</f>
        <v>0</v>
      </c>
      <c r="W55" s="29">
        <f>DSUM($B$37:$X$43,W$37,$C$50:$D55)</f>
        <v>0</v>
      </c>
      <c r="X55" s="29">
        <f>DSUM($B$37:$Y$43,X$37,$C$50:$D55)</f>
        <v>0</v>
      </c>
      <c r="Y55" s="29">
        <f>DSUM($B$37:$Y$43,Y$37,$C$50:$D55)</f>
        <v>0</v>
      </c>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2:80">
      <c r="B56" s="7" t="s">
        <v>82</v>
      </c>
      <c r="C56" s="50" t="s">
        <v>83</v>
      </c>
      <c r="D56" s="50" t="s">
        <v>84</v>
      </c>
      <c r="E56" s="29">
        <f>DSUM($B$37:$X$43,E$37,$C$50:$D56)</f>
        <v>0</v>
      </c>
      <c r="F56" s="29">
        <f>DSUM($B$37:$X$43,F$37,$C$50:$D56)</f>
        <v>0</v>
      </c>
      <c r="G56" s="29">
        <f>DSUM($B$37:$X$43,G$37,$C$50:$D56)</f>
        <v>0</v>
      </c>
      <c r="H56" s="29">
        <f>DSUM($B$37:$X$43,H$37,$C$50:$D56)</f>
        <v>0</v>
      </c>
      <c r="I56" s="29">
        <f>DSUM($B$37:$X$43,I$37,$C$50:$D56)</f>
        <v>0</v>
      </c>
      <c r="J56" s="29">
        <f>DSUM($B$37:$X$43,J$37,$C$50:$D56)</f>
        <v>0</v>
      </c>
      <c r="K56" s="29">
        <f>DSUM($B$37:$X$43,K$37,$C$50:$D56)</f>
        <v>0</v>
      </c>
      <c r="L56" s="29">
        <f>DSUM($B$37:$X$43,L$37,$C$50:$D56)</f>
        <v>0</v>
      </c>
      <c r="M56" s="29">
        <f>DSUM($B$37:$X$43,M$37,$C$50:$D56)</f>
        <v>0</v>
      </c>
      <c r="N56" s="29">
        <f>DSUM($B$37:$X$43,N$37,$C$50:$D56)</f>
        <v>0</v>
      </c>
      <c r="O56" s="29">
        <f>DSUM($B$37:$X$43,O$37,$C$50:$D56)</f>
        <v>0</v>
      </c>
      <c r="P56" s="29">
        <f>DSUM($B$37:$X$43,P$37,$C$50:$D56)</f>
        <v>0</v>
      </c>
      <c r="Q56" s="29">
        <f>DSUM($B$37:$X$43,Q$37,$C$50:$D56)</f>
        <v>0</v>
      </c>
      <c r="R56" s="29">
        <f>DSUM($B$37:$X$43,R$37,$C$50:$D56)</f>
        <v>0</v>
      </c>
      <c r="S56" s="29">
        <f>DSUM($B$37:$X$43,S$37,$C$50:$D56)</f>
        <v>0</v>
      </c>
      <c r="T56" s="29">
        <f>DSUM($B$37:$X$43,T$37,$C$50:$D56)</f>
        <v>0</v>
      </c>
      <c r="U56" s="29">
        <f>DSUM($B$37:$X$43,U$37,$C$50:$D56)</f>
        <v>0</v>
      </c>
      <c r="V56" s="29">
        <f>DSUM($B$37:$X$43,V$37,$C$50:$D56)</f>
        <v>0</v>
      </c>
      <c r="W56" s="29">
        <f>DSUM($B$37:$X$43,W$37,$C$50:$D56)</f>
        <v>0</v>
      </c>
      <c r="X56" s="29">
        <f>DSUM($B$37:$Y$43,X$37,$C$50:$D56)</f>
        <v>0</v>
      </c>
      <c r="Y56" s="29">
        <f>DSUM($B$37:$Y$43,Y$37,$C$50:$D56)</f>
        <v>0</v>
      </c>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2:80">
      <c r="B57" s="7" t="s">
        <v>85</v>
      </c>
      <c r="C57" s="50" t="s">
        <v>86</v>
      </c>
      <c r="D57" s="50" t="s">
        <v>87</v>
      </c>
      <c r="E57" s="29">
        <f>DSUM($B$37:$X$43,E$37,$C$50:$D57)</f>
        <v>0</v>
      </c>
      <c r="F57" s="29">
        <f>DSUM($B$37:$X$43,F$37,$C$50:$D57)</f>
        <v>0</v>
      </c>
      <c r="G57" s="29">
        <f>DSUM($B$37:$X$43,G$37,$C$50:$D57)</f>
        <v>0</v>
      </c>
      <c r="H57" s="29">
        <f>DSUM($B$37:$X$43,H$37,$C$50:$D57)</f>
        <v>0</v>
      </c>
      <c r="I57" s="29">
        <f>DSUM($B$37:$X$43,I$37,$C$50:$D57)</f>
        <v>0</v>
      </c>
      <c r="J57" s="29">
        <f>DSUM($B$37:$X$43,J$37,$C$50:$D57)</f>
        <v>0</v>
      </c>
      <c r="K57" s="29">
        <f>DSUM($B$37:$X$43,K$37,$C$50:$D57)</f>
        <v>0</v>
      </c>
      <c r="L57" s="29">
        <f>DSUM($B$37:$X$43,L$37,$C$50:$D57)</f>
        <v>0</v>
      </c>
      <c r="M57" s="29">
        <f>DSUM($B$37:$X$43,M$37,$C$50:$D57)</f>
        <v>0</v>
      </c>
      <c r="N57" s="29">
        <f>DSUM($B$37:$X$43,N$37,$C$50:$D57)</f>
        <v>0</v>
      </c>
      <c r="O57" s="29">
        <f>DSUM($B$37:$X$43,O$37,$C$50:$D57)</f>
        <v>0</v>
      </c>
      <c r="P57" s="29">
        <f>DSUM($B$37:$X$43,P$37,$C$50:$D57)</f>
        <v>0</v>
      </c>
      <c r="Q57" s="29">
        <f>DSUM($B$37:$X$43,Q$37,$C$50:$D57)</f>
        <v>0</v>
      </c>
      <c r="R57" s="29">
        <f>DSUM($B$37:$X$43,R$37,$C$50:$D57)</f>
        <v>0</v>
      </c>
      <c r="S57" s="29">
        <f>DSUM($B$37:$X$43,S$37,$C$50:$D57)</f>
        <v>0</v>
      </c>
      <c r="T57" s="29">
        <f>DSUM($B$37:$X$43,T$37,$C$50:$D57)</f>
        <v>0</v>
      </c>
      <c r="U57" s="29">
        <f>DSUM($B$37:$X$43,U$37,$C$50:$D57)</f>
        <v>0</v>
      </c>
      <c r="V57" s="29">
        <f>DSUM($B$37:$X$43,V$37,$C$50:$D57)</f>
        <v>0</v>
      </c>
      <c r="W57" s="29">
        <f>DSUM($B$37:$X$43,W$37,$C$50:$D57)</f>
        <v>0</v>
      </c>
      <c r="X57" s="29">
        <f>DSUM($B$37:$Y$43,X$37,$C$50:$D57)</f>
        <v>0</v>
      </c>
      <c r="Y57" s="29">
        <f>DSUM($B$37:$Y$43,Y$37,$C$50:$D57)</f>
        <v>0</v>
      </c>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2:80">
      <c r="B58" s="7" t="s">
        <v>88</v>
      </c>
      <c r="C58" s="50" t="s">
        <v>89</v>
      </c>
      <c r="D58" s="50" t="s">
        <v>90</v>
      </c>
      <c r="E58" s="29">
        <f>DSUM($B$37:$X$43,E$37,$C$50:$D58)</f>
        <v>0</v>
      </c>
      <c r="F58" s="29">
        <f>DSUM($B$37:$X$43,F$37,$C$50:$D58)</f>
        <v>0</v>
      </c>
      <c r="G58" s="29">
        <f>DSUM($B$37:$X$43,G$37,$C$50:$D58)</f>
        <v>0</v>
      </c>
      <c r="H58" s="29">
        <f>DSUM($B$37:$X$43,H$37,$C$50:$D58)</f>
        <v>0</v>
      </c>
      <c r="I58" s="29">
        <f>DSUM($B$37:$X$43,I$37,$C$50:$D58)</f>
        <v>0</v>
      </c>
      <c r="J58" s="29">
        <f>DSUM($B$37:$X$43,J$37,$C$50:$D58)</f>
        <v>0</v>
      </c>
      <c r="K58" s="29">
        <f>DSUM($B$37:$X$43,K$37,$C$50:$D58)</f>
        <v>0</v>
      </c>
      <c r="L58" s="29">
        <f>DSUM($B$37:$X$43,L$37,$C$50:$D58)</f>
        <v>0</v>
      </c>
      <c r="M58" s="29">
        <f>DSUM($B$37:$X$43,M$37,$C$50:$D58)</f>
        <v>0</v>
      </c>
      <c r="N58" s="29">
        <f>DSUM($B$37:$X$43,N$37,$C$50:$D58)</f>
        <v>0</v>
      </c>
      <c r="O58" s="29">
        <f>DSUM($B$37:$X$43,O$37,$C$50:$D58)</f>
        <v>0</v>
      </c>
      <c r="P58" s="29">
        <f>DSUM($B$37:$X$43,P$37,$C$50:$D58)</f>
        <v>0</v>
      </c>
      <c r="Q58" s="29">
        <f>DSUM($B$37:$X$43,Q$37,$C$50:$D58)</f>
        <v>0</v>
      </c>
      <c r="R58" s="29">
        <f>DSUM($B$37:$X$43,R$37,$C$50:$D58)</f>
        <v>0</v>
      </c>
      <c r="S58" s="29">
        <f>DSUM($B$37:$X$43,S$37,$C$50:$D58)</f>
        <v>0</v>
      </c>
      <c r="T58" s="29">
        <f>DSUM($B$37:$X$43,T$37,$C$50:$D58)</f>
        <v>0</v>
      </c>
      <c r="U58" s="29">
        <f>DSUM($B$37:$X$43,U$37,$C$50:$D58)</f>
        <v>0</v>
      </c>
      <c r="V58" s="29">
        <f>DSUM($B$37:$X$43,V$37,$C$50:$D58)</f>
        <v>0</v>
      </c>
      <c r="W58" s="29">
        <f>DSUM($B$37:$X$43,W$37,$C$50:$D58)</f>
        <v>0</v>
      </c>
      <c r="X58" s="29">
        <f>DSUM($B$37:$Y$43,X$37,$C$50:$D58)</f>
        <v>0</v>
      </c>
      <c r="Y58" s="29">
        <f>DSUM($B$37:$Y$43,Y$37,$C$50:$D58)</f>
        <v>0</v>
      </c>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2:80">
      <c r="B59" s="7" t="s">
        <v>91</v>
      </c>
      <c r="C59" s="50" t="s">
        <v>92</v>
      </c>
      <c r="D59" s="50" t="s">
        <v>93</v>
      </c>
      <c r="E59" s="29">
        <f>DSUM($B$37:$X$43,E$37,$C$50:$D59)</f>
        <v>0</v>
      </c>
      <c r="F59" s="29">
        <f>DSUM($B$37:$X$43,F$37,$C$50:$D59)</f>
        <v>0</v>
      </c>
      <c r="G59" s="29">
        <f>DSUM($B$37:$X$43,G$37,$C$50:$D59)</f>
        <v>0</v>
      </c>
      <c r="H59" s="29">
        <f>DSUM($B$37:$X$43,H$37,$C$50:$D59)</f>
        <v>0</v>
      </c>
      <c r="I59" s="29">
        <f>DSUM($B$37:$X$43,I$37,$C$50:$D59)</f>
        <v>0</v>
      </c>
      <c r="J59" s="29">
        <f>DSUM($B$37:$X$43,J$37,$C$50:$D59)</f>
        <v>0</v>
      </c>
      <c r="K59" s="29">
        <f>DSUM($B$37:$X$43,K$37,$C$50:$D59)</f>
        <v>0</v>
      </c>
      <c r="L59" s="29">
        <f>DSUM($B$37:$X$43,L$37,$C$50:$D59)</f>
        <v>0</v>
      </c>
      <c r="M59" s="29">
        <f>DSUM($B$37:$X$43,M$37,$C$50:$D59)</f>
        <v>0</v>
      </c>
      <c r="N59" s="29">
        <f>DSUM($B$37:$X$43,N$37,$C$50:$D59)</f>
        <v>0</v>
      </c>
      <c r="O59" s="29">
        <f>DSUM($B$37:$X$43,O$37,$C$50:$D59)</f>
        <v>0</v>
      </c>
      <c r="P59" s="29">
        <f>DSUM($B$37:$X$43,P$37,$C$50:$D59)</f>
        <v>0</v>
      </c>
      <c r="Q59" s="29">
        <f>DSUM($B$37:$X$43,Q$37,$C$50:$D59)</f>
        <v>0</v>
      </c>
      <c r="R59" s="29">
        <f>DSUM($B$37:$X$43,R$37,$C$50:$D59)</f>
        <v>0</v>
      </c>
      <c r="S59" s="29">
        <f>DSUM($B$37:$X$43,S$37,$C$50:$D59)</f>
        <v>0</v>
      </c>
      <c r="T59" s="29">
        <f>DSUM($B$37:$X$43,T$37,$C$50:$D59)</f>
        <v>0</v>
      </c>
      <c r="U59" s="29">
        <f>DSUM($B$37:$X$43,U$37,$C$50:$D59)</f>
        <v>0</v>
      </c>
      <c r="V59" s="29">
        <f>DSUM($B$37:$X$43,V$37,$C$50:$D59)</f>
        <v>0</v>
      </c>
      <c r="W59" s="29">
        <f>DSUM($B$37:$X$43,W$37,$C$50:$D59)</f>
        <v>0</v>
      </c>
      <c r="X59" s="29">
        <f>DSUM($B$37:$Y$43,X$37,$C$50:$D59)</f>
        <v>0</v>
      </c>
      <c r="Y59" s="29">
        <f>DSUM($B$37:$Y$43,Y$37,$C$50:$D59)</f>
        <v>0</v>
      </c>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2:80">
      <c r="B60" s="7" t="s">
        <v>94</v>
      </c>
      <c r="C60" s="50" t="s">
        <v>95</v>
      </c>
      <c r="D60" s="50" t="s">
        <v>96</v>
      </c>
      <c r="E60" s="29">
        <f>DSUM($B$37:$X$43,E$37,$C$50:$D60)</f>
        <v>0</v>
      </c>
      <c r="F60" s="29">
        <f>DSUM($B$37:$X$43,F$37,$C$50:$D60)</f>
        <v>0</v>
      </c>
      <c r="G60" s="29">
        <f>DSUM($B$37:$X$43,G$37,$C$50:$D60)</f>
        <v>0</v>
      </c>
      <c r="H60" s="29">
        <f>DSUM($B$37:$X$43,H$37,$C$50:$D60)</f>
        <v>0</v>
      </c>
      <c r="I60" s="29">
        <f>DSUM($B$37:$X$43,I$37,$C$50:$D60)</f>
        <v>0</v>
      </c>
      <c r="J60" s="29">
        <f>DSUM($B$37:$X$43,J$37,$C$50:$D60)</f>
        <v>0</v>
      </c>
      <c r="K60" s="29">
        <f>DSUM($B$37:$X$43,K$37,$C$50:$D60)</f>
        <v>0</v>
      </c>
      <c r="L60" s="29">
        <f>DSUM($B$37:$X$43,L$37,$C$50:$D60)</f>
        <v>0</v>
      </c>
      <c r="M60" s="29">
        <f>DSUM($B$37:$X$43,M$37,$C$50:$D60)</f>
        <v>0</v>
      </c>
      <c r="N60" s="29">
        <f>DSUM($B$37:$X$43,N$37,$C$50:$D60)</f>
        <v>0</v>
      </c>
      <c r="O60" s="29">
        <f>DSUM($B$37:$X$43,O$37,$C$50:$D60)</f>
        <v>0</v>
      </c>
      <c r="P60" s="29">
        <f>DSUM($B$37:$X$43,P$37,$C$50:$D60)</f>
        <v>0</v>
      </c>
      <c r="Q60" s="29">
        <f>DSUM($B$37:$X$43,Q$37,$C$50:$D60)</f>
        <v>0</v>
      </c>
      <c r="R60" s="29">
        <f>DSUM($B$37:$X$43,R$37,$C$50:$D60)</f>
        <v>0</v>
      </c>
      <c r="S60" s="29">
        <f>DSUM($B$37:$X$43,S$37,$C$50:$D60)</f>
        <v>0</v>
      </c>
      <c r="T60" s="29">
        <f>DSUM($B$37:$X$43,T$37,$C$50:$D60)</f>
        <v>0</v>
      </c>
      <c r="U60" s="29">
        <f>DSUM($B$37:$X$43,U$37,$C$50:$D60)</f>
        <v>0</v>
      </c>
      <c r="V60" s="29">
        <f>DSUM($B$37:$X$43,V$37,$C$50:$D60)</f>
        <v>0</v>
      </c>
      <c r="W60" s="29">
        <f>DSUM($B$37:$X$43,W$37,$C$50:$D60)</f>
        <v>0</v>
      </c>
      <c r="X60" s="29">
        <f>DSUM($B$37:$Y$43,X$37,$C$50:$D60)</f>
        <v>0</v>
      </c>
      <c r="Y60" s="29">
        <f>DSUM($B$37:$Y$43,Y$37,$C$50:$D60)</f>
        <v>0</v>
      </c>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2:80">
      <c r="B61" s="7" t="s">
        <v>97</v>
      </c>
      <c r="C61" s="50" t="s">
        <v>98</v>
      </c>
      <c r="D61" s="50" t="s">
        <v>99</v>
      </c>
      <c r="E61" s="29">
        <f ca="1">DSUM($B$37:$X$43,E$37,$C$50:$D61)</f>
        <v>1.0651236080651573E-4</v>
      </c>
      <c r="F61" s="29">
        <f ca="1">DSUM($B$37:$X$43,F$37,$C$50:$D61)</f>
        <v>2.3884366932316639E-4</v>
      </c>
      <c r="G61" s="29">
        <f ca="1">DSUM($B$37:$X$43,G$37,$C$50:$D61)</f>
        <v>4.1423733513754589E-4</v>
      </c>
      <c r="H61" s="29">
        <f ca="1">DSUM($B$37:$X$43,H$37,$C$50:$D61)</f>
        <v>6.3039605417189567E-4</v>
      </c>
      <c r="I61" s="29">
        <f ca="1">DSUM($B$37:$X$43,I$37,$C$50:$D61)</f>
        <v>8.3325095536906512E-4</v>
      </c>
      <c r="J61" s="29">
        <f ca="1">DSUM($B$37:$X$43,J$37,$C$50:$D61)</f>
        <v>1.0756564738295643E-3</v>
      </c>
      <c r="K61" s="29">
        <f ca="1">DSUM($B$37:$X$43,K$37,$C$50:$D61)</f>
        <v>1.3604987546400056E-3</v>
      </c>
      <c r="L61" s="29">
        <f ca="1">DSUM($B$37:$X$43,L$37,$C$50:$D61)</f>
        <v>1.6571267173495722E-3</v>
      </c>
      <c r="M61" s="29">
        <f ca="1">DSUM($B$37:$X$43,M$37,$C$50:$D61)</f>
        <v>1.9400294330688128E-3</v>
      </c>
      <c r="N61" s="29">
        <f ca="1">DSUM($B$37:$X$43,N$37,$C$50:$D61)</f>
        <v>2.1767642315229244E-3</v>
      </c>
      <c r="O61" s="29">
        <f ca="1">DSUM($B$37:$X$43,O$37,$C$50:$D61)</f>
        <v>2.3462757971741618E-3</v>
      </c>
      <c r="P61" s="29">
        <f ca="1">DSUM($B$37:$X$43,P$37,$C$50:$D61)</f>
        <v>2.4680719215685772E-3</v>
      </c>
      <c r="Q61" s="29">
        <f ca="1">DSUM($B$37:$X$43,Q$37,$C$50:$D61)</f>
        <v>2.5460452770628759E-3</v>
      </c>
      <c r="R61" s="29">
        <f ca="1">DSUM($B$37:$X$43,R$37,$C$50:$D61)</f>
        <v>2.5870381230387292E-3</v>
      </c>
      <c r="S61" s="29">
        <f ca="1">DSUM($B$37:$X$43,S$37,$C$50:$D61)</f>
        <v>2.604352271355938E-3</v>
      </c>
      <c r="T61" s="29">
        <f ca="1">DSUM($B$37:$X$43,T$37,$C$50:$D61)</f>
        <v>2.608822761776436E-3</v>
      </c>
      <c r="U61" s="29">
        <f ca="1">DSUM($B$37:$X$43,U$37,$C$50:$D61)</f>
        <v>2.6086609923679522E-3</v>
      </c>
      <c r="V61" s="29">
        <f ca="1">DSUM($B$37:$X$43,V$37,$C$50:$D61)</f>
        <v>2.6092996097039165E-3</v>
      </c>
      <c r="W61" s="29">
        <f ca="1">DSUM($B$37:$X$43,W$37,$C$50:$D61)</f>
        <v>2.610149951201225E-3</v>
      </c>
      <c r="X61" s="29">
        <f ca="1">DSUM($B$37:$Y$43,X$37,$C$50:$D61)</f>
        <v>2.6104649578399652E-3</v>
      </c>
      <c r="Y61" s="29">
        <f ca="1">DSUM($B$37:$Y$43,Y$37,$C$50:$D61)</f>
        <v>3.6032497648308841E-2</v>
      </c>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2:80">
      <c r="B62" s="7" t="s">
        <v>100</v>
      </c>
      <c r="C62" s="50" t="s">
        <v>101</v>
      </c>
      <c r="D62" s="50" t="s">
        <v>102</v>
      </c>
      <c r="E62" s="29">
        <f ca="1">DSUM($B$37:$X$43,E$37,$C$50:$D62)</f>
        <v>1.0651236080651573E-4</v>
      </c>
      <c r="F62" s="29">
        <f ca="1">DSUM($B$37:$X$43,F$37,$C$50:$D62)</f>
        <v>2.3884366932316639E-4</v>
      </c>
      <c r="G62" s="29">
        <f ca="1">DSUM($B$37:$X$43,G$37,$C$50:$D62)</f>
        <v>4.1423733513754589E-4</v>
      </c>
      <c r="H62" s="29">
        <f ca="1">DSUM($B$37:$X$43,H$37,$C$50:$D62)</f>
        <v>6.3039605417189567E-4</v>
      </c>
      <c r="I62" s="29">
        <f ca="1">DSUM($B$37:$X$43,I$37,$C$50:$D62)</f>
        <v>8.3325095536906512E-4</v>
      </c>
      <c r="J62" s="29">
        <f ca="1">DSUM($B$37:$X$43,J$37,$C$50:$D62)</f>
        <v>1.0756564738295643E-3</v>
      </c>
      <c r="K62" s="29">
        <f ca="1">DSUM($B$37:$X$43,K$37,$C$50:$D62)</f>
        <v>1.3604987546400056E-3</v>
      </c>
      <c r="L62" s="29">
        <f ca="1">DSUM($B$37:$X$43,L$37,$C$50:$D62)</f>
        <v>1.6571267173495722E-3</v>
      </c>
      <c r="M62" s="29">
        <f ca="1">DSUM($B$37:$X$43,M$37,$C$50:$D62)</f>
        <v>1.9400294330688128E-3</v>
      </c>
      <c r="N62" s="29">
        <f ca="1">DSUM($B$37:$X$43,N$37,$C$50:$D62)</f>
        <v>2.1767642315229244E-3</v>
      </c>
      <c r="O62" s="29">
        <f ca="1">DSUM($B$37:$X$43,O$37,$C$50:$D62)</f>
        <v>2.3462757971741618E-3</v>
      </c>
      <c r="P62" s="29">
        <f ca="1">DSUM($B$37:$X$43,P$37,$C$50:$D62)</f>
        <v>2.4680719215685772E-3</v>
      </c>
      <c r="Q62" s="29">
        <f ca="1">DSUM($B$37:$X$43,Q$37,$C$50:$D62)</f>
        <v>2.5460452770628759E-3</v>
      </c>
      <c r="R62" s="29">
        <f ca="1">DSUM($B$37:$X$43,R$37,$C$50:$D62)</f>
        <v>2.5870381230387292E-3</v>
      </c>
      <c r="S62" s="29">
        <f ca="1">DSUM($B$37:$X$43,S$37,$C$50:$D62)</f>
        <v>2.604352271355938E-3</v>
      </c>
      <c r="T62" s="29">
        <f ca="1">DSUM($B$37:$X$43,T$37,$C$50:$D62)</f>
        <v>2.608822761776436E-3</v>
      </c>
      <c r="U62" s="29">
        <f ca="1">DSUM($B$37:$X$43,U$37,$C$50:$D62)</f>
        <v>2.6086609923679522E-3</v>
      </c>
      <c r="V62" s="29">
        <f ca="1">DSUM($B$37:$X$43,V$37,$C$50:$D62)</f>
        <v>2.6092996097039165E-3</v>
      </c>
      <c r="W62" s="29">
        <f ca="1">DSUM($B$37:$X$43,W$37,$C$50:$D62)</f>
        <v>2.610149951201225E-3</v>
      </c>
      <c r="X62" s="29">
        <f ca="1">DSUM($B$37:$Y$43,X$37,$C$50:$D62)</f>
        <v>2.6104649578399652E-3</v>
      </c>
      <c r="Y62" s="29">
        <f ca="1">DSUM($B$37:$Y$43,Y$37,$C$50:$D62)</f>
        <v>3.6032497648308841E-2</v>
      </c>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2:80">
      <c r="B63" s="7" t="s">
        <v>103</v>
      </c>
      <c r="C63" s="50" t="s">
        <v>104</v>
      </c>
      <c r="D63" s="50" t="s">
        <v>105</v>
      </c>
      <c r="E63" s="29">
        <f ca="1">DSUM($B$37:$X$43,E$37,$C$50:$D63)</f>
        <v>1.0651236080651573E-4</v>
      </c>
      <c r="F63" s="29">
        <f ca="1">DSUM($B$37:$X$43,F$37,$C$50:$D63)</f>
        <v>2.3884366932316639E-4</v>
      </c>
      <c r="G63" s="29">
        <f ca="1">DSUM($B$37:$X$43,G$37,$C$50:$D63)</f>
        <v>4.1423733513754589E-4</v>
      </c>
      <c r="H63" s="29">
        <f ca="1">DSUM($B$37:$X$43,H$37,$C$50:$D63)</f>
        <v>6.3039605417189567E-4</v>
      </c>
      <c r="I63" s="29">
        <f ca="1">DSUM($B$37:$X$43,I$37,$C$50:$D63)</f>
        <v>8.3325095536906512E-4</v>
      </c>
      <c r="J63" s="29">
        <f ca="1">DSUM($B$37:$X$43,J$37,$C$50:$D63)</f>
        <v>1.0756564738295643E-3</v>
      </c>
      <c r="K63" s="29">
        <f ca="1">DSUM($B$37:$X$43,K$37,$C$50:$D63)</f>
        <v>1.3604987546400056E-3</v>
      </c>
      <c r="L63" s="29">
        <f ca="1">DSUM($B$37:$X$43,L$37,$C$50:$D63)</f>
        <v>1.6571267173495722E-3</v>
      </c>
      <c r="M63" s="29">
        <f ca="1">DSUM($B$37:$X$43,M$37,$C$50:$D63)</f>
        <v>1.9400294330688128E-3</v>
      </c>
      <c r="N63" s="29">
        <f ca="1">DSUM($B$37:$X$43,N$37,$C$50:$D63)</f>
        <v>2.1767642315229244E-3</v>
      </c>
      <c r="O63" s="29">
        <f ca="1">DSUM($B$37:$X$43,O$37,$C$50:$D63)</f>
        <v>2.3462757971741618E-3</v>
      </c>
      <c r="P63" s="29">
        <f ca="1">DSUM($B$37:$X$43,P$37,$C$50:$D63)</f>
        <v>2.4680719215685772E-3</v>
      </c>
      <c r="Q63" s="29">
        <f ca="1">DSUM($B$37:$X$43,Q$37,$C$50:$D63)</f>
        <v>2.5460452770628759E-3</v>
      </c>
      <c r="R63" s="29">
        <f ca="1">DSUM($B$37:$X$43,R$37,$C$50:$D63)</f>
        <v>2.5870381230387292E-3</v>
      </c>
      <c r="S63" s="29">
        <f ca="1">DSUM($B$37:$X$43,S$37,$C$50:$D63)</f>
        <v>2.604352271355938E-3</v>
      </c>
      <c r="T63" s="29">
        <f ca="1">DSUM($B$37:$X$43,T$37,$C$50:$D63)</f>
        <v>2.608822761776436E-3</v>
      </c>
      <c r="U63" s="29">
        <f ca="1">DSUM($B$37:$X$43,U$37,$C$50:$D63)</f>
        <v>2.6086609923679522E-3</v>
      </c>
      <c r="V63" s="29">
        <f ca="1">DSUM($B$37:$X$43,V$37,$C$50:$D63)</f>
        <v>2.6092996097039165E-3</v>
      </c>
      <c r="W63" s="29">
        <f ca="1">DSUM($B$37:$X$43,W$37,$C$50:$D63)</f>
        <v>2.610149951201225E-3</v>
      </c>
      <c r="X63" s="29">
        <f ca="1">DSUM($B$37:$Y$43,X$37,$C$50:$D63)</f>
        <v>2.6104649578399652E-3</v>
      </c>
      <c r="Y63" s="29">
        <f ca="1">DSUM($B$37:$Y$43,Y$37,$C$50:$D63)</f>
        <v>3.6032497648308841E-2</v>
      </c>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2:80">
      <c r="B64" s="7" t="s">
        <v>106</v>
      </c>
      <c r="C64" s="50" t="s">
        <v>107</v>
      </c>
      <c r="D64" s="50" t="s">
        <v>108</v>
      </c>
      <c r="E64" s="29">
        <f ca="1">DSUM($B$37:$X$43,E$37,$C$50:$D64)</f>
        <v>1.0651236080651573E-4</v>
      </c>
      <c r="F64" s="29">
        <f ca="1">DSUM($B$37:$X$43,F$37,$C$50:$D64)</f>
        <v>2.3884366932316639E-4</v>
      </c>
      <c r="G64" s="29">
        <f ca="1">DSUM($B$37:$X$43,G$37,$C$50:$D64)</f>
        <v>4.1423733513754589E-4</v>
      </c>
      <c r="H64" s="29">
        <f ca="1">DSUM($B$37:$X$43,H$37,$C$50:$D64)</f>
        <v>6.3039605417189567E-4</v>
      </c>
      <c r="I64" s="29">
        <f ca="1">DSUM($B$37:$X$43,I$37,$C$50:$D64)</f>
        <v>8.3325095536906512E-4</v>
      </c>
      <c r="J64" s="29">
        <f ca="1">DSUM($B$37:$X$43,J$37,$C$50:$D64)</f>
        <v>1.0756564738295643E-3</v>
      </c>
      <c r="K64" s="29">
        <f ca="1">DSUM($B$37:$X$43,K$37,$C$50:$D64)</f>
        <v>1.3604987546400056E-3</v>
      </c>
      <c r="L64" s="29">
        <f ca="1">DSUM($B$37:$X$43,L$37,$C$50:$D64)</f>
        <v>1.6571267173495722E-3</v>
      </c>
      <c r="M64" s="29">
        <f ca="1">DSUM($B$37:$X$43,M$37,$C$50:$D64)</f>
        <v>1.9400294330688128E-3</v>
      </c>
      <c r="N64" s="29">
        <f ca="1">DSUM($B$37:$X$43,N$37,$C$50:$D64)</f>
        <v>2.1767642315229244E-3</v>
      </c>
      <c r="O64" s="29">
        <f ca="1">DSUM($B$37:$X$43,O$37,$C$50:$D64)</f>
        <v>2.3462757971741618E-3</v>
      </c>
      <c r="P64" s="29">
        <f ca="1">DSUM($B$37:$X$43,P$37,$C$50:$D64)</f>
        <v>2.4680719215685772E-3</v>
      </c>
      <c r="Q64" s="29">
        <f ca="1">DSUM($B$37:$X$43,Q$37,$C$50:$D64)</f>
        <v>2.5460452770628759E-3</v>
      </c>
      <c r="R64" s="29">
        <f ca="1">DSUM($B$37:$X$43,R$37,$C$50:$D64)</f>
        <v>2.5870381230387292E-3</v>
      </c>
      <c r="S64" s="29">
        <f ca="1">DSUM($B$37:$X$43,S$37,$C$50:$D64)</f>
        <v>2.604352271355938E-3</v>
      </c>
      <c r="T64" s="29">
        <f ca="1">DSUM($B$37:$X$43,T$37,$C$50:$D64)</f>
        <v>2.608822761776436E-3</v>
      </c>
      <c r="U64" s="29">
        <f ca="1">DSUM($B$37:$X$43,U$37,$C$50:$D64)</f>
        <v>2.6086609923679522E-3</v>
      </c>
      <c r="V64" s="29">
        <f ca="1">DSUM($B$37:$X$43,V$37,$C$50:$D64)</f>
        <v>2.6092996097039165E-3</v>
      </c>
      <c r="W64" s="29">
        <f ca="1">DSUM($B$37:$X$43,W$37,$C$50:$D64)</f>
        <v>2.610149951201225E-3</v>
      </c>
      <c r="X64" s="29">
        <f ca="1">DSUM($B$37:$Y$43,X$37,$C$50:$D64)</f>
        <v>2.6104649578399652E-3</v>
      </c>
      <c r="Y64" s="29">
        <f ca="1">DSUM($B$37:$Y$43,Y$37,$C$50:$D64)</f>
        <v>3.6032497648308841E-2</v>
      </c>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7" t="s">
        <v>109</v>
      </c>
      <c r="C65" s="50" t="s">
        <v>110</v>
      </c>
      <c r="D65" s="50" t="s">
        <v>111</v>
      </c>
      <c r="E65" s="29">
        <f ca="1">DSUM($B$37:$X$43,E$37,$C$50:$D65)</f>
        <v>1.0651236080651573E-4</v>
      </c>
      <c r="F65" s="29">
        <f ca="1">DSUM($B$37:$X$43,F$37,$C$50:$D65)</f>
        <v>2.3884366932316639E-4</v>
      </c>
      <c r="G65" s="29">
        <f ca="1">DSUM($B$37:$X$43,G$37,$C$50:$D65)</f>
        <v>4.1423733513754589E-4</v>
      </c>
      <c r="H65" s="29">
        <f ca="1">DSUM($B$37:$X$43,H$37,$C$50:$D65)</f>
        <v>6.3039605417189567E-4</v>
      </c>
      <c r="I65" s="29">
        <f ca="1">DSUM($B$37:$X$43,I$37,$C$50:$D65)</f>
        <v>8.3325095536906512E-4</v>
      </c>
      <c r="J65" s="29">
        <f ca="1">DSUM($B$37:$X$43,J$37,$C$50:$D65)</f>
        <v>1.0756564738295643E-3</v>
      </c>
      <c r="K65" s="29">
        <f ca="1">DSUM($B$37:$X$43,K$37,$C$50:$D65)</f>
        <v>1.3604987546400056E-3</v>
      </c>
      <c r="L65" s="29">
        <f ca="1">DSUM($B$37:$X$43,L$37,$C$50:$D65)</f>
        <v>1.6571267173495722E-3</v>
      </c>
      <c r="M65" s="29">
        <f ca="1">DSUM($B$37:$X$43,M$37,$C$50:$D65)</f>
        <v>1.9400294330688128E-3</v>
      </c>
      <c r="N65" s="29">
        <f ca="1">DSUM($B$37:$X$43,N$37,$C$50:$D65)</f>
        <v>2.1767642315229244E-3</v>
      </c>
      <c r="O65" s="29">
        <f ca="1">DSUM($B$37:$X$43,O$37,$C$50:$D65)</f>
        <v>2.3462757971741618E-3</v>
      </c>
      <c r="P65" s="29">
        <f ca="1">DSUM($B$37:$X$43,P$37,$C$50:$D65)</f>
        <v>2.4680719215685772E-3</v>
      </c>
      <c r="Q65" s="29">
        <f ca="1">DSUM($B$37:$X$43,Q$37,$C$50:$D65)</f>
        <v>2.5460452770628759E-3</v>
      </c>
      <c r="R65" s="29">
        <f ca="1">DSUM($B$37:$X$43,R$37,$C$50:$D65)</f>
        <v>2.5870381230387292E-3</v>
      </c>
      <c r="S65" s="29">
        <f ca="1">DSUM($B$37:$X$43,S$37,$C$50:$D65)</f>
        <v>2.604352271355938E-3</v>
      </c>
      <c r="T65" s="29">
        <f ca="1">DSUM($B$37:$X$43,T$37,$C$50:$D65)</f>
        <v>2.608822761776436E-3</v>
      </c>
      <c r="U65" s="29">
        <f ca="1">DSUM($B$37:$X$43,U$37,$C$50:$D65)</f>
        <v>2.6086609923679522E-3</v>
      </c>
      <c r="V65" s="29">
        <f ca="1">DSUM($B$37:$X$43,V$37,$C$50:$D65)</f>
        <v>2.6092996097039165E-3</v>
      </c>
      <c r="W65" s="29">
        <f ca="1">DSUM($B$37:$X$43,W$37,$C$50:$D65)</f>
        <v>2.610149951201225E-3</v>
      </c>
      <c r="X65" s="29">
        <f ca="1">DSUM($B$37:$Y$43,X$37,$C$50:$D65)</f>
        <v>2.6104649578399652E-3</v>
      </c>
      <c r="Y65" s="29">
        <f ca="1">DSUM($B$37:$Y$43,Y$37,$C$50:$D65)</f>
        <v>3.6032497648308841E-2</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7" t="s">
        <v>112</v>
      </c>
      <c r="C66" s="50" t="s">
        <v>113</v>
      </c>
      <c r="D66" s="50" t="s">
        <v>114</v>
      </c>
      <c r="E66" s="29">
        <f ca="1">DSUM($B$37:$X$43,E$37,$C$50:$D66)</f>
        <v>1.0651236080651573E-4</v>
      </c>
      <c r="F66" s="29">
        <f ca="1">DSUM($B$37:$X$43,F$37,$C$50:$D66)</f>
        <v>2.3884366932316639E-4</v>
      </c>
      <c r="G66" s="29">
        <f ca="1">DSUM($B$37:$X$43,G$37,$C$50:$D66)</f>
        <v>4.1423733513754589E-4</v>
      </c>
      <c r="H66" s="29">
        <f ca="1">DSUM($B$37:$X$43,H$37,$C$50:$D66)</f>
        <v>6.3039605417189567E-4</v>
      </c>
      <c r="I66" s="29">
        <f ca="1">DSUM($B$37:$X$43,I$37,$C$50:$D66)</f>
        <v>8.3325095536906512E-4</v>
      </c>
      <c r="J66" s="29">
        <f ca="1">DSUM($B$37:$X$43,J$37,$C$50:$D66)</f>
        <v>1.0756564738295643E-3</v>
      </c>
      <c r="K66" s="29">
        <f ca="1">DSUM($B$37:$X$43,K$37,$C$50:$D66)</f>
        <v>1.3604987546400056E-3</v>
      </c>
      <c r="L66" s="29">
        <f ca="1">DSUM($B$37:$X$43,L$37,$C$50:$D66)</f>
        <v>1.6571267173495722E-3</v>
      </c>
      <c r="M66" s="29">
        <f ca="1">DSUM($B$37:$X$43,M$37,$C$50:$D66)</f>
        <v>1.9400294330688128E-3</v>
      </c>
      <c r="N66" s="29">
        <f ca="1">DSUM($B$37:$X$43,N$37,$C$50:$D66)</f>
        <v>2.1767642315229244E-3</v>
      </c>
      <c r="O66" s="29">
        <f ca="1">DSUM($B$37:$X$43,O$37,$C$50:$D66)</f>
        <v>2.3462757971741618E-3</v>
      </c>
      <c r="P66" s="29">
        <f ca="1">DSUM($B$37:$X$43,P$37,$C$50:$D66)</f>
        <v>2.4680719215685772E-3</v>
      </c>
      <c r="Q66" s="29">
        <f ca="1">DSUM($B$37:$X$43,Q$37,$C$50:$D66)</f>
        <v>2.5460452770628759E-3</v>
      </c>
      <c r="R66" s="29">
        <f ca="1">DSUM($B$37:$X$43,R$37,$C$50:$D66)</f>
        <v>2.5870381230387292E-3</v>
      </c>
      <c r="S66" s="29">
        <f ca="1">DSUM($B$37:$X$43,S$37,$C$50:$D66)</f>
        <v>2.604352271355938E-3</v>
      </c>
      <c r="T66" s="29">
        <f ca="1">DSUM($B$37:$X$43,T$37,$C$50:$D66)</f>
        <v>2.608822761776436E-3</v>
      </c>
      <c r="U66" s="29">
        <f ca="1">DSUM($B$37:$X$43,U$37,$C$50:$D66)</f>
        <v>2.6086609923679522E-3</v>
      </c>
      <c r="V66" s="29">
        <f ca="1">DSUM($B$37:$X$43,V$37,$C$50:$D66)</f>
        <v>2.6092996097039165E-3</v>
      </c>
      <c r="W66" s="29">
        <f ca="1">DSUM($B$37:$X$43,W$37,$C$50:$D66)</f>
        <v>2.610149951201225E-3</v>
      </c>
      <c r="X66" s="29">
        <f ca="1">DSUM($B$37:$Y$43,X$37,$C$50:$D66)</f>
        <v>2.6104649578399652E-3</v>
      </c>
      <c r="Y66" s="29">
        <f ca="1">DSUM($B$37:$Y$43,Y$37,$C$50:$D66)</f>
        <v>3.6032497648308841E-2</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7" t="s">
        <v>115</v>
      </c>
      <c r="C67" s="50" t="s">
        <v>116</v>
      </c>
      <c r="D67" s="50" t="s">
        <v>117</v>
      </c>
      <c r="E67" s="29">
        <f ca="1">DSUM($B$37:$X$43,E$37,$C$50:$D67)</f>
        <v>1.0651236080651573E-4</v>
      </c>
      <c r="F67" s="29">
        <f ca="1">DSUM($B$37:$X$43,F$37,$C$50:$D67)</f>
        <v>2.3884366932316639E-4</v>
      </c>
      <c r="G67" s="29">
        <f ca="1">DSUM($B$37:$X$43,G$37,$C$50:$D67)</f>
        <v>4.1423733513754589E-4</v>
      </c>
      <c r="H67" s="29">
        <f ca="1">DSUM($B$37:$X$43,H$37,$C$50:$D67)</f>
        <v>6.3039605417189567E-4</v>
      </c>
      <c r="I67" s="29">
        <f ca="1">DSUM($B$37:$X$43,I$37,$C$50:$D67)</f>
        <v>8.3325095536906512E-4</v>
      </c>
      <c r="J67" s="29">
        <f ca="1">DSUM($B$37:$X$43,J$37,$C$50:$D67)</f>
        <v>1.0756564738295643E-3</v>
      </c>
      <c r="K67" s="29">
        <f ca="1">DSUM($B$37:$X$43,K$37,$C$50:$D67)</f>
        <v>1.3604987546400056E-3</v>
      </c>
      <c r="L67" s="29">
        <f ca="1">DSUM($B$37:$X$43,L$37,$C$50:$D67)</f>
        <v>1.6571267173495722E-3</v>
      </c>
      <c r="M67" s="29">
        <f ca="1">DSUM($B$37:$X$43,M$37,$C$50:$D67)</f>
        <v>1.9400294330688128E-3</v>
      </c>
      <c r="N67" s="29">
        <f ca="1">DSUM($B$37:$X$43,N$37,$C$50:$D67)</f>
        <v>2.1767642315229244E-3</v>
      </c>
      <c r="O67" s="29">
        <f ca="1">DSUM($B$37:$X$43,O$37,$C$50:$D67)</f>
        <v>2.3462757971741618E-3</v>
      </c>
      <c r="P67" s="29">
        <f ca="1">DSUM($B$37:$X$43,P$37,$C$50:$D67)</f>
        <v>2.4680719215685772E-3</v>
      </c>
      <c r="Q67" s="29">
        <f ca="1">DSUM($B$37:$X$43,Q$37,$C$50:$D67)</f>
        <v>2.5460452770628759E-3</v>
      </c>
      <c r="R67" s="29">
        <f ca="1">DSUM($B$37:$X$43,R$37,$C$50:$D67)</f>
        <v>2.5870381230387292E-3</v>
      </c>
      <c r="S67" s="29">
        <f ca="1">DSUM($B$37:$X$43,S$37,$C$50:$D67)</f>
        <v>2.604352271355938E-3</v>
      </c>
      <c r="T67" s="29">
        <f ca="1">DSUM($B$37:$X$43,T$37,$C$50:$D67)</f>
        <v>2.608822761776436E-3</v>
      </c>
      <c r="U67" s="29">
        <f ca="1">DSUM($B$37:$X$43,U$37,$C$50:$D67)</f>
        <v>2.6086609923679522E-3</v>
      </c>
      <c r="V67" s="29">
        <f ca="1">DSUM($B$37:$X$43,V$37,$C$50:$D67)</f>
        <v>2.6092996097039165E-3</v>
      </c>
      <c r="W67" s="29">
        <f ca="1">DSUM($B$37:$X$43,W$37,$C$50:$D67)</f>
        <v>2.610149951201225E-3</v>
      </c>
      <c r="X67" s="29">
        <f ca="1">DSUM($B$37:$Y$43,X$37,$C$50:$D67)</f>
        <v>2.6104649578399652E-3</v>
      </c>
      <c r="Y67" s="29">
        <f ca="1">DSUM($B$37:$Y$43,Y$37,$C$50:$D67)</f>
        <v>3.6032497648308841E-2</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7" t="s">
        <v>118</v>
      </c>
      <c r="C68" s="50" t="s">
        <v>119</v>
      </c>
      <c r="D68" s="50" t="s">
        <v>120</v>
      </c>
      <c r="E68" s="29">
        <f ca="1">DSUM($B$37:$X$43,E$37,$C$50:$D68)</f>
        <v>1.0651236080651573E-4</v>
      </c>
      <c r="F68" s="29">
        <f ca="1">DSUM($B$37:$X$43,F$37,$C$50:$D68)</f>
        <v>2.3884366932316639E-4</v>
      </c>
      <c r="G68" s="29">
        <f ca="1">DSUM($B$37:$X$43,G$37,$C$50:$D68)</f>
        <v>4.1423733513754589E-4</v>
      </c>
      <c r="H68" s="29">
        <f ca="1">DSUM($B$37:$X$43,H$37,$C$50:$D68)</f>
        <v>6.3039605417189567E-4</v>
      </c>
      <c r="I68" s="29">
        <f ca="1">DSUM($B$37:$X$43,I$37,$C$50:$D68)</f>
        <v>8.3325095536906512E-4</v>
      </c>
      <c r="J68" s="29">
        <f ca="1">DSUM($B$37:$X$43,J$37,$C$50:$D68)</f>
        <v>1.0756564738295643E-3</v>
      </c>
      <c r="K68" s="29">
        <f ca="1">DSUM($B$37:$X$43,K$37,$C$50:$D68)</f>
        <v>1.3604987546400056E-3</v>
      </c>
      <c r="L68" s="29">
        <f ca="1">DSUM($B$37:$X$43,L$37,$C$50:$D68)</f>
        <v>1.6571267173495722E-3</v>
      </c>
      <c r="M68" s="29">
        <f ca="1">DSUM($B$37:$X$43,M$37,$C$50:$D68)</f>
        <v>1.9400294330688128E-3</v>
      </c>
      <c r="N68" s="29">
        <f ca="1">DSUM($B$37:$X$43,N$37,$C$50:$D68)</f>
        <v>2.1767642315229244E-3</v>
      </c>
      <c r="O68" s="29">
        <f ca="1">DSUM($B$37:$X$43,O$37,$C$50:$D68)</f>
        <v>2.3462757971741618E-3</v>
      </c>
      <c r="P68" s="29">
        <f ca="1">DSUM($B$37:$X$43,P$37,$C$50:$D68)</f>
        <v>2.4680719215685772E-3</v>
      </c>
      <c r="Q68" s="29">
        <f ca="1">DSUM($B$37:$X$43,Q$37,$C$50:$D68)</f>
        <v>2.5460452770628759E-3</v>
      </c>
      <c r="R68" s="29">
        <f ca="1">DSUM($B$37:$X$43,R$37,$C$50:$D68)</f>
        <v>2.5870381230387292E-3</v>
      </c>
      <c r="S68" s="29">
        <f ca="1">DSUM($B$37:$X$43,S$37,$C$50:$D68)</f>
        <v>2.604352271355938E-3</v>
      </c>
      <c r="T68" s="29">
        <f ca="1">DSUM($B$37:$X$43,T$37,$C$50:$D68)</f>
        <v>2.608822761776436E-3</v>
      </c>
      <c r="U68" s="29">
        <f ca="1">DSUM($B$37:$X$43,U$37,$C$50:$D68)</f>
        <v>2.6086609923679522E-3</v>
      </c>
      <c r="V68" s="29">
        <f ca="1">DSUM($B$37:$X$43,V$37,$C$50:$D68)</f>
        <v>2.6092996097039165E-3</v>
      </c>
      <c r="W68" s="29">
        <f ca="1">DSUM($B$37:$X$43,W$37,$C$50:$D68)</f>
        <v>2.610149951201225E-3</v>
      </c>
      <c r="X68" s="29">
        <f ca="1">DSUM($B$37:$Y$43,X$37,$C$50:$D68)</f>
        <v>2.6104649578399652E-3</v>
      </c>
      <c r="Y68" s="29">
        <f ca="1">DSUM($B$37:$Y$43,Y$37,$C$50:$D68)</f>
        <v>3.6032497648308841E-2</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7" t="s">
        <v>121</v>
      </c>
      <c r="C69" s="50" t="s">
        <v>122</v>
      </c>
      <c r="D69" s="50" t="s">
        <v>123</v>
      </c>
      <c r="E69" s="29">
        <f ca="1">DSUM($B$37:$X$43,E$37,$C$50:$D69)</f>
        <v>1.0651236080651573E-4</v>
      </c>
      <c r="F69" s="29">
        <f ca="1">DSUM($B$37:$X$43,F$37,$C$50:$D69)</f>
        <v>2.3884366932316639E-4</v>
      </c>
      <c r="G69" s="29">
        <f ca="1">DSUM($B$37:$X$43,G$37,$C$50:$D69)</f>
        <v>4.1423733513754589E-4</v>
      </c>
      <c r="H69" s="29">
        <f ca="1">DSUM($B$37:$X$43,H$37,$C$50:$D69)</f>
        <v>6.3039605417189567E-4</v>
      </c>
      <c r="I69" s="29">
        <f ca="1">DSUM($B$37:$X$43,I$37,$C$50:$D69)</f>
        <v>8.3325095536906512E-4</v>
      </c>
      <c r="J69" s="29">
        <f ca="1">DSUM($B$37:$X$43,J$37,$C$50:$D69)</f>
        <v>1.0756564738295643E-3</v>
      </c>
      <c r="K69" s="29">
        <f ca="1">DSUM($B$37:$X$43,K$37,$C$50:$D69)</f>
        <v>1.3604987546400056E-3</v>
      </c>
      <c r="L69" s="29">
        <f ca="1">DSUM($B$37:$X$43,L$37,$C$50:$D69)</f>
        <v>1.6571267173495722E-3</v>
      </c>
      <c r="M69" s="29">
        <f ca="1">DSUM($B$37:$X$43,M$37,$C$50:$D69)</f>
        <v>1.9400294330688128E-3</v>
      </c>
      <c r="N69" s="29">
        <f ca="1">DSUM($B$37:$X$43,N$37,$C$50:$D69)</f>
        <v>2.1767642315229244E-3</v>
      </c>
      <c r="O69" s="29">
        <f ca="1">DSUM($B$37:$X$43,O$37,$C$50:$D69)</f>
        <v>2.3462757971741618E-3</v>
      </c>
      <c r="P69" s="29">
        <f ca="1">DSUM($B$37:$X$43,P$37,$C$50:$D69)</f>
        <v>2.4680719215685772E-3</v>
      </c>
      <c r="Q69" s="29">
        <f ca="1">DSUM($B$37:$X$43,Q$37,$C$50:$D69)</f>
        <v>2.5460452770628759E-3</v>
      </c>
      <c r="R69" s="29">
        <f ca="1">DSUM($B$37:$X$43,R$37,$C$50:$D69)</f>
        <v>2.5870381230387292E-3</v>
      </c>
      <c r="S69" s="29">
        <f ca="1">DSUM($B$37:$X$43,S$37,$C$50:$D69)</f>
        <v>2.604352271355938E-3</v>
      </c>
      <c r="T69" s="29">
        <f ca="1">DSUM($B$37:$X$43,T$37,$C$50:$D69)</f>
        <v>2.608822761776436E-3</v>
      </c>
      <c r="U69" s="29">
        <f ca="1">DSUM($B$37:$X$43,U$37,$C$50:$D69)</f>
        <v>2.6086609923679522E-3</v>
      </c>
      <c r="V69" s="29">
        <f ca="1">DSUM($B$37:$X$43,V$37,$C$50:$D69)</f>
        <v>2.6092996097039165E-3</v>
      </c>
      <c r="W69" s="29">
        <f ca="1">DSUM($B$37:$X$43,W$37,$C$50:$D69)</f>
        <v>2.610149951201225E-3</v>
      </c>
      <c r="X69" s="29">
        <f ca="1">DSUM($B$37:$Y$43,X$37,$C$50:$D69)</f>
        <v>2.6104649578399652E-3</v>
      </c>
      <c r="Y69" s="29">
        <f ca="1">DSUM($B$37:$Y$43,Y$37,$C$50:$D69)</f>
        <v>3.6032497648308841E-2</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7" t="s">
        <v>124</v>
      </c>
      <c r="C70" s="50" t="s">
        <v>125</v>
      </c>
      <c r="D70" s="50" t="s">
        <v>126</v>
      </c>
      <c r="E70" s="29">
        <f ca="1">DSUM($B$37:$X$43,E$37,$C$50:$D70)</f>
        <v>1.0651236080651573E-4</v>
      </c>
      <c r="F70" s="29">
        <f ca="1">DSUM($B$37:$X$43,F$37,$C$50:$D70)</f>
        <v>2.3884366932316639E-4</v>
      </c>
      <c r="G70" s="29">
        <f ca="1">DSUM($B$37:$X$43,G$37,$C$50:$D70)</f>
        <v>4.1423733513754589E-4</v>
      </c>
      <c r="H70" s="29">
        <f ca="1">DSUM($B$37:$X$43,H$37,$C$50:$D70)</f>
        <v>6.3039605417189567E-4</v>
      </c>
      <c r="I70" s="29">
        <f ca="1">DSUM($B$37:$X$43,I$37,$C$50:$D70)</f>
        <v>8.3325095536906512E-4</v>
      </c>
      <c r="J70" s="29">
        <f ca="1">DSUM($B$37:$X$43,J$37,$C$50:$D70)</f>
        <v>1.0756564738295643E-3</v>
      </c>
      <c r="K70" s="29">
        <f ca="1">DSUM($B$37:$X$43,K$37,$C$50:$D70)</f>
        <v>1.3604987546400056E-3</v>
      </c>
      <c r="L70" s="29">
        <f ca="1">DSUM($B$37:$X$43,L$37,$C$50:$D70)</f>
        <v>1.6571267173495722E-3</v>
      </c>
      <c r="M70" s="29">
        <f ca="1">DSUM($B$37:$X$43,M$37,$C$50:$D70)</f>
        <v>1.9400294330688128E-3</v>
      </c>
      <c r="N70" s="29">
        <f ca="1">DSUM($B$37:$X$43,N$37,$C$50:$D70)</f>
        <v>2.1767642315229244E-3</v>
      </c>
      <c r="O70" s="29">
        <f ca="1">DSUM($B$37:$X$43,O$37,$C$50:$D70)</f>
        <v>2.3462757971741618E-3</v>
      </c>
      <c r="P70" s="29">
        <f ca="1">DSUM($B$37:$X$43,P$37,$C$50:$D70)</f>
        <v>2.4680719215685772E-3</v>
      </c>
      <c r="Q70" s="29">
        <f ca="1">DSUM($B$37:$X$43,Q$37,$C$50:$D70)</f>
        <v>2.5460452770628759E-3</v>
      </c>
      <c r="R70" s="29">
        <f ca="1">DSUM($B$37:$X$43,R$37,$C$50:$D70)</f>
        <v>2.5870381230387292E-3</v>
      </c>
      <c r="S70" s="29">
        <f ca="1">DSUM($B$37:$X$43,S$37,$C$50:$D70)</f>
        <v>2.604352271355938E-3</v>
      </c>
      <c r="T70" s="29">
        <f ca="1">DSUM($B$37:$X$43,T$37,$C$50:$D70)</f>
        <v>2.608822761776436E-3</v>
      </c>
      <c r="U70" s="29">
        <f ca="1">DSUM($B$37:$X$43,U$37,$C$50:$D70)</f>
        <v>2.6086609923679522E-3</v>
      </c>
      <c r="V70" s="29">
        <f ca="1">DSUM($B$37:$X$43,V$37,$C$50:$D70)</f>
        <v>2.6092996097039165E-3</v>
      </c>
      <c r="W70" s="29">
        <f ca="1">DSUM($B$37:$X$43,W$37,$C$50:$D70)</f>
        <v>2.610149951201225E-3</v>
      </c>
      <c r="X70" s="29">
        <f ca="1">DSUM($B$37:$Y$43,X$37,$C$50:$D70)</f>
        <v>2.6104649578399652E-3</v>
      </c>
      <c r="Y70" s="29">
        <f ca="1">DSUM($B$37:$Y$43,Y$37,$C$50:$D70)</f>
        <v>3.6032497648308841E-2</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7" t="s">
        <v>127</v>
      </c>
      <c r="C71" s="50" t="s">
        <v>128</v>
      </c>
      <c r="D71" s="50" t="s">
        <v>129</v>
      </c>
      <c r="E71" s="29">
        <f ca="1">DSUM($B$37:$X$43,E$37,$C$50:$D71)</f>
        <v>1.0651236080651573E-4</v>
      </c>
      <c r="F71" s="29">
        <f ca="1">DSUM($B$37:$X$43,F$37,$C$50:$D71)</f>
        <v>2.3884366932316639E-4</v>
      </c>
      <c r="G71" s="29">
        <f ca="1">DSUM($B$37:$X$43,G$37,$C$50:$D71)</f>
        <v>4.1423733513754589E-4</v>
      </c>
      <c r="H71" s="29">
        <f ca="1">DSUM($B$37:$X$43,H$37,$C$50:$D71)</f>
        <v>6.3039605417189567E-4</v>
      </c>
      <c r="I71" s="29">
        <f ca="1">DSUM($B$37:$X$43,I$37,$C$50:$D71)</f>
        <v>8.3325095536906512E-4</v>
      </c>
      <c r="J71" s="29">
        <f ca="1">DSUM($B$37:$X$43,J$37,$C$50:$D71)</f>
        <v>1.0756564738295643E-3</v>
      </c>
      <c r="K71" s="29">
        <f ca="1">DSUM($B$37:$X$43,K$37,$C$50:$D71)</f>
        <v>1.3604987546400056E-3</v>
      </c>
      <c r="L71" s="29">
        <f ca="1">DSUM($B$37:$X$43,L$37,$C$50:$D71)</f>
        <v>1.6571267173495722E-3</v>
      </c>
      <c r="M71" s="29">
        <f ca="1">DSUM($B$37:$X$43,M$37,$C$50:$D71)</f>
        <v>1.9400294330688128E-3</v>
      </c>
      <c r="N71" s="29">
        <f ca="1">DSUM($B$37:$X$43,N$37,$C$50:$D71)</f>
        <v>2.1767642315229244E-3</v>
      </c>
      <c r="O71" s="29">
        <f ca="1">DSUM($B$37:$X$43,O$37,$C$50:$D71)</f>
        <v>2.3462757971741618E-3</v>
      </c>
      <c r="P71" s="29">
        <f ca="1">DSUM($B$37:$X$43,P$37,$C$50:$D71)</f>
        <v>2.4680719215685772E-3</v>
      </c>
      <c r="Q71" s="29">
        <f ca="1">DSUM($B$37:$X$43,Q$37,$C$50:$D71)</f>
        <v>2.5460452770628759E-3</v>
      </c>
      <c r="R71" s="29">
        <f ca="1">DSUM($B$37:$X$43,R$37,$C$50:$D71)</f>
        <v>2.5870381230387292E-3</v>
      </c>
      <c r="S71" s="29">
        <f ca="1">DSUM($B$37:$X$43,S$37,$C$50:$D71)</f>
        <v>2.604352271355938E-3</v>
      </c>
      <c r="T71" s="29">
        <f ca="1">DSUM($B$37:$X$43,T$37,$C$50:$D71)</f>
        <v>2.608822761776436E-3</v>
      </c>
      <c r="U71" s="29">
        <f ca="1">DSUM($B$37:$X$43,U$37,$C$50:$D71)</f>
        <v>2.6086609923679522E-3</v>
      </c>
      <c r="V71" s="29">
        <f ca="1">DSUM($B$37:$X$43,V$37,$C$50:$D71)</f>
        <v>2.6092996097039165E-3</v>
      </c>
      <c r="W71" s="29">
        <f ca="1">DSUM($B$37:$X$43,W$37,$C$50:$D71)</f>
        <v>2.610149951201225E-3</v>
      </c>
      <c r="X71" s="29">
        <f ca="1">DSUM($B$37:$Y$43,X$37,$C$50:$D71)</f>
        <v>2.6104649578399652E-3</v>
      </c>
      <c r="Y71" s="29">
        <f ca="1">DSUM($B$37:$Y$43,Y$37,$C$50:$D71)</f>
        <v>3.6032497648308841E-2</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7" t="s">
        <v>371</v>
      </c>
      <c r="C72" s="50" t="s">
        <v>131</v>
      </c>
      <c r="D72" s="50" t="s">
        <v>361</v>
      </c>
      <c r="E72" s="29">
        <f ca="1">DSUM($B$37:$X$43,E$37,$C$50:$D72)</f>
        <v>1.0651236080651573E-4</v>
      </c>
      <c r="F72" s="29">
        <f ca="1">DSUM($B$37:$X$43,F$37,$C$50:$D72)</f>
        <v>2.3884366932316639E-4</v>
      </c>
      <c r="G72" s="29">
        <f ca="1">DSUM($B$37:$X$43,G$37,$C$50:$D72)</f>
        <v>4.1423733513754589E-4</v>
      </c>
      <c r="H72" s="29">
        <f ca="1">DSUM($B$37:$X$43,H$37,$C$50:$D72)</f>
        <v>6.3039605417189567E-4</v>
      </c>
      <c r="I72" s="29">
        <f ca="1">DSUM($B$37:$X$43,I$37,$C$50:$D72)</f>
        <v>8.3325095536906512E-4</v>
      </c>
      <c r="J72" s="29">
        <f ca="1">DSUM($B$37:$X$43,J$37,$C$50:$D72)</f>
        <v>1.0756564738295643E-3</v>
      </c>
      <c r="K72" s="29">
        <f ca="1">DSUM($B$37:$X$43,K$37,$C$50:$D72)</f>
        <v>1.3604987546400056E-3</v>
      </c>
      <c r="L72" s="29">
        <f ca="1">DSUM($B$37:$X$43,L$37,$C$50:$D72)</f>
        <v>1.6571267173495722E-3</v>
      </c>
      <c r="M72" s="29">
        <f ca="1">DSUM($B$37:$X$43,M$37,$C$50:$D72)</f>
        <v>1.9400294330688128E-3</v>
      </c>
      <c r="N72" s="29">
        <f ca="1">DSUM($B$37:$X$43,N$37,$C$50:$D72)</f>
        <v>2.1767642315229244E-3</v>
      </c>
      <c r="O72" s="29">
        <f ca="1">DSUM($B$37:$X$43,O$37,$C$50:$D72)</f>
        <v>2.3462757971741618E-3</v>
      </c>
      <c r="P72" s="29">
        <f ca="1">DSUM($B$37:$X$43,P$37,$C$50:$D72)</f>
        <v>2.4680719215685772E-3</v>
      </c>
      <c r="Q72" s="29">
        <f ca="1">DSUM($B$37:$X$43,Q$37,$C$50:$D72)</f>
        <v>2.5460452770628759E-3</v>
      </c>
      <c r="R72" s="29">
        <f ca="1">DSUM($B$37:$X$43,R$37,$C$50:$D72)</f>
        <v>2.5870381230387292E-3</v>
      </c>
      <c r="S72" s="29">
        <f ca="1">DSUM($B$37:$X$43,S$37,$C$50:$D72)</f>
        <v>2.604352271355938E-3</v>
      </c>
      <c r="T72" s="29">
        <f ca="1">DSUM($B$37:$X$43,T$37,$C$50:$D72)</f>
        <v>2.608822761776436E-3</v>
      </c>
      <c r="U72" s="29">
        <f ca="1">DSUM($B$37:$X$43,U$37,$C$50:$D72)</f>
        <v>2.6086609923679522E-3</v>
      </c>
      <c r="V72" s="29">
        <f ca="1">DSUM($B$37:$X$43,V$37,$C$50:$D72)</f>
        <v>2.6092996097039165E-3</v>
      </c>
      <c r="W72" s="29">
        <f ca="1">DSUM($B$37:$X$43,W$37,$C$50:$D72)</f>
        <v>2.610149951201225E-3</v>
      </c>
      <c r="X72" s="29">
        <f ca="1">DSUM($B$37:$Y$43,X$37,$C$50:$D72)</f>
        <v>2.6104649578399652E-3</v>
      </c>
      <c r="Y72" s="29">
        <f ca="1">DSUM($B$37:$Y$43,Y$37,$C$50:$D72)</f>
        <v>3.6032497648308841E-2</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7" t="s">
        <v>372</v>
      </c>
      <c r="C73" s="50" t="s">
        <v>351</v>
      </c>
      <c r="D73" s="50" t="s">
        <v>362</v>
      </c>
      <c r="E73" s="29">
        <f ca="1">DSUM($B$37:$X$43,E$37,$C$50:$D73)</f>
        <v>1.0651236080651573E-4</v>
      </c>
      <c r="F73" s="29">
        <f ca="1">DSUM($B$37:$X$43,F$37,$C$50:$D73)</f>
        <v>2.3884366932316639E-4</v>
      </c>
      <c r="G73" s="29">
        <f ca="1">DSUM($B$37:$X$43,G$37,$C$50:$D73)</f>
        <v>4.1423733513754589E-4</v>
      </c>
      <c r="H73" s="29">
        <f ca="1">DSUM($B$37:$X$43,H$37,$C$50:$D73)</f>
        <v>6.3039605417189567E-4</v>
      </c>
      <c r="I73" s="29">
        <f ca="1">DSUM($B$37:$X$43,I$37,$C$50:$D73)</f>
        <v>8.3325095536906512E-4</v>
      </c>
      <c r="J73" s="29">
        <f ca="1">DSUM($B$37:$X$43,J$37,$C$50:$D73)</f>
        <v>1.0756564738295643E-3</v>
      </c>
      <c r="K73" s="29">
        <f ca="1">DSUM($B$37:$X$43,K$37,$C$50:$D73)</f>
        <v>1.3604987546400056E-3</v>
      </c>
      <c r="L73" s="29">
        <f ca="1">DSUM($B$37:$X$43,L$37,$C$50:$D73)</f>
        <v>1.6571267173495722E-3</v>
      </c>
      <c r="M73" s="29">
        <f ca="1">DSUM($B$37:$X$43,M$37,$C$50:$D73)</f>
        <v>1.9400294330688128E-3</v>
      </c>
      <c r="N73" s="29">
        <f ca="1">DSUM($B$37:$X$43,N$37,$C$50:$D73)</f>
        <v>2.1767642315229244E-3</v>
      </c>
      <c r="O73" s="29">
        <f ca="1">DSUM($B$37:$X$43,O$37,$C$50:$D73)</f>
        <v>2.3462757971741618E-3</v>
      </c>
      <c r="P73" s="29">
        <f ca="1">DSUM($B$37:$X$43,P$37,$C$50:$D73)</f>
        <v>2.4680719215685772E-3</v>
      </c>
      <c r="Q73" s="29">
        <f ca="1">DSUM($B$37:$X$43,Q$37,$C$50:$D73)</f>
        <v>2.5460452770628759E-3</v>
      </c>
      <c r="R73" s="29">
        <f ca="1">DSUM($B$37:$X$43,R$37,$C$50:$D73)</f>
        <v>2.5870381230387292E-3</v>
      </c>
      <c r="S73" s="29">
        <f ca="1">DSUM($B$37:$X$43,S$37,$C$50:$D73)</f>
        <v>2.604352271355938E-3</v>
      </c>
      <c r="T73" s="29">
        <f ca="1">DSUM($B$37:$X$43,T$37,$C$50:$D73)</f>
        <v>2.608822761776436E-3</v>
      </c>
      <c r="U73" s="29">
        <f ca="1">DSUM($B$37:$X$43,U$37,$C$50:$D73)</f>
        <v>2.6086609923679522E-3</v>
      </c>
      <c r="V73" s="29">
        <f ca="1">DSUM($B$37:$X$43,V$37,$C$50:$D73)</f>
        <v>2.6092996097039165E-3</v>
      </c>
      <c r="W73" s="29">
        <f ca="1">DSUM($B$37:$X$43,W$37,$C$50:$D73)</f>
        <v>2.610149951201225E-3</v>
      </c>
      <c r="X73" s="29">
        <f ca="1">DSUM($B$37:$Y$43,X$37,$C$50:$D73)</f>
        <v>2.6104649578399652E-3</v>
      </c>
      <c r="Y73" s="29">
        <f ca="1">DSUM($B$37:$Y$43,Y$37,$C$50:$D73)</f>
        <v>3.6032497648308841E-2</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7" t="s">
        <v>373</v>
      </c>
      <c r="C74" s="50" t="s">
        <v>352</v>
      </c>
      <c r="D74" s="50" t="s">
        <v>363</v>
      </c>
      <c r="E74" s="29">
        <f ca="1">DSUM($B$37:$X$43,E$37,$C$50:$D74)</f>
        <v>1.0651236080651573E-4</v>
      </c>
      <c r="F74" s="29">
        <f ca="1">DSUM($B$37:$X$43,F$37,$C$50:$D74)</f>
        <v>2.3884366932316639E-4</v>
      </c>
      <c r="G74" s="29">
        <f ca="1">DSUM($B$37:$X$43,G$37,$C$50:$D74)</f>
        <v>4.1423733513754589E-4</v>
      </c>
      <c r="H74" s="29">
        <f ca="1">DSUM($B$37:$X$43,H$37,$C$50:$D74)</f>
        <v>6.3039605417189567E-4</v>
      </c>
      <c r="I74" s="29">
        <f ca="1">DSUM($B$37:$X$43,I$37,$C$50:$D74)</f>
        <v>8.3325095536906512E-4</v>
      </c>
      <c r="J74" s="29">
        <f ca="1">DSUM($B$37:$X$43,J$37,$C$50:$D74)</f>
        <v>1.0756564738295643E-3</v>
      </c>
      <c r="K74" s="29">
        <f ca="1">DSUM($B$37:$X$43,K$37,$C$50:$D74)</f>
        <v>1.3604987546400056E-3</v>
      </c>
      <c r="L74" s="29">
        <f ca="1">DSUM($B$37:$X$43,L$37,$C$50:$D74)</f>
        <v>1.6571267173495722E-3</v>
      </c>
      <c r="M74" s="29">
        <f ca="1">DSUM($B$37:$X$43,M$37,$C$50:$D74)</f>
        <v>1.9400294330688128E-3</v>
      </c>
      <c r="N74" s="29">
        <f ca="1">DSUM($B$37:$X$43,N$37,$C$50:$D74)</f>
        <v>2.1767642315229244E-3</v>
      </c>
      <c r="O74" s="29">
        <f ca="1">DSUM($B$37:$X$43,O$37,$C$50:$D74)</f>
        <v>2.3462757971741618E-3</v>
      </c>
      <c r="P74" s="29">
        <f ca="1">DSUM($B$37:$X$43,P$37,$C$50:$D74)</f>
        <v>2.4680719215685772E-3</v>
      </c>
      <c r="Q74" s="29">
        <f ca="1">DSUM($B$37:$X$43,Q$37,$C$50:$D74)</f>
        <v>2.5460452770628759E-3</v>
      </c>
      <c r="R74" s="29">
        <f ca="1">DSUM($B$37:$X$43,R$37,$C$50:$D74)</f>
        <v>2.5870381230387292E-3</v>
      </c>
      <c r="S74" s="29">
        <f ca="1">DSUM($B$37:$X$43,S$37,$C$50:$D74)</f>
        <v>2.604352271355938E-3</v>
      </c>
      <c r="T74" s="29">
        <f ca="1">DSUM($B$37:$X$43,T$37,$C$50:$D74)</f>
        <v>2.608822761776436E-3</v>
      </c>
      <c r="U74" s="29">
        <f ca="1">DSUM($B$37:$X$43,U$37,$C$50:$D74)</f>
        <v>2.6086609923679522E-3</v>
      </c>
      <c r="V74" s="29">
        <f ca="1">DSUM($B$37:$X$43,V$37,$C$50:$D74)</f>
        <v>2.6092996097039165E-3</v>
      </c>
      <c r="W74" s="29">
        <f ca="1">DSUM($B$37:$X$43,W$37,$C$50:$D74)</f>
        <v>2.610149951201225E-3</v>
      </c>
      <c r="X74" s="29">
        <f ca="1">DSUM($B$37:$Y$43,X$37,$C$50:$D74)</f>
        <v>2.6104649578399652E-3</v>
      </c>
      <c r="Y74" s="29">
        <f ca="1">DSUM($B$37:$Y$43,Y$37,$C$50:$D74)</f>
        <v>3.6032497648308841E-2</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7" t="s">
        <v>374</v>
      </c>
      <c r="C75" s="50" t="s">
        <v>353</v>
      </c>
      <c r="D75" s="50" t="s">
        <v>364</v>
      </c>
      <c r="E75" s="29">
        <f ca="1">DSUM($B$37:$X$43,E$37,$C$50:$D75)</f>
        <v>1.0651236080651573E-4</v>
      </c>
      <c r="F75" s="29">
        <f ca="1">DSUM($B$37:$X$43,F$37,$C$50:$D75)</f>
        <v>2.3884366932316639E-4</v>
      </c>
      <c r="G75" s="29">
        <f ca="1">DSUM($B$37:$X$43,G$37,$C$50:$D75)</f>
        <v>4.1423733513754589E-4</v>
      </c>
      <c r="H75" s="29">
        <f ca="1">DSUM($B$37:$X$43,H$37,$C$50:$D75)</f>
        <v>6.3039605417189567E-4</v>
      </c>
      <c r="I75" s="29">
        <f ca="1">DSUM($B$37:$X$43,I$37,$C$50:$D75)</f>
        <v>8.3325095536906512E-4</v>
      </c>
      <c r="J75" s="29">
        <f ca="1">DSUM($B$37:$X$43,J$37,$C$50:$D75)</f>
        <v>1.0756564738295643E-3</v>
      </c>
      <c r="K75" s="29">
        <f ca="1">DSUM($B$37:$X$43,K$37,$C$50:$D75)</f>
        <v>1.3604987546400056E-3</v>
      </c>
      <c r="L75" s="29">
        <f ca="1">DSUM($B$37:$X$43,L$37,$C$50:$D75)</f>
        <v>1.6571267173495722E-3</v>
      </c>
      <c r="M75" s="29">
        <f ca="1">DSUM($B$37:$X$43,M$37,$C$50:$D75)</f>
        <v>1.9400294330688128E-3</v>
      </c>
      <c r="N75" s="29">
        <f ca="1">DSUM($B$37:$X$43,N$37,$C$50:$D75)</f>
        <v>2.1767642315229244E-3</v>
      </c>
      <c r="O75" s="29">
        <f ca="1">DSUM($B$37:$X$43,O$37,$C$50:$D75)</f>
        <v>2.3462757971741618E-3</v>
      </c>
      <c r="P75" s="29">
        <f ca="1">DSUM($B$37:$X$43,P$37,$C$50:$D75)</f>
        <v>2.4680719215685772E-3</v>
      </c>
      <c r="Q75" s="29">
        <f ca="1">DSUM($B$37:$X$43,Q$37,$C$50:$D75)</f>
        <v>2.5460452770628759E-3</v>
      </c>
      <c r="R75" s="29">
        <f ca="1">DSUM($B$37:$X$43,R$37,$C$50:$D75)</f>
        <v>2.5870381230387292E-3</v>
      </c>
      <c r="S75" s="29">
        <f ca="1">DSUM($B$37:$X$43,S$37,$C$50:$D75)</f>
        <v>2.604352271355938E-3</v>
      </c>
      <c r="T75" s="29">
        <f ca="1">DSUM($B$37:$X$43,T$37,$C$50:$D75)</f>
        <v>2.608822761776436E-3</v>
      </c>
      <c r="U75" s="29">
        <f ca="1">DSUM($B$37:$X$43,U$37,$C$50:$D75)</f>
        <v>2.6086609923679522E-3</v>
      </c>
      <c r="V75" s="29">
        <f ca="1">DSUM($B$37:$X$43,V$37,$C$50:$D75)</f>
        <v>2.6092996097039165E-3</v>
      </c>
      <c r="W75" s="29">
        <f ca="1">DSUM($B$37:$X$43,W$37,$C$50:$D75)</f>
        <v>2.610149951201225E-3</v>
      </c>
      <c r="X75" s="29">
        <f ca="1">DSUM($B$37:$Y$43,X$37,$C$50:$D75)</f>
        <v>2.6104649578399652E-3</v>
      </c>
      <c r="Y75" s="29">
        <f ca="1">DSUM($B$37:$Y$43,Y$37,$C$50:$D75)</f>
        <v>3.6032497648308841E-2</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7" t="s">
        <v>375</v>
      </c>
      <c r="C76" s="50" t="s">
        <v>354</v>
      </c>
      <c r="D76" s="50" t="s">
        <v>365</v>
      </c>
      <c r="E76" s="29">
        <f ca="1">DSUM($B$37:$X$43,E$37,$C$50:$D76)</f>
        <v>1.0651236080651573E-4</v>
      </c>
      <c r="F76" s="29">
        <f ca="1">DSUM($B$37:$X$43,F$37,$C$50:$D76)</f>
        <v>2.3884366932316639E-4</v>
      </c>
      <c r="G76" s="29">
        <f ca="1">DSUM($B$37:$X$43,G$37,$C$50:$D76)</f>
        <v>4.1423733513754589E-4</v>
      </c>
      <c r="H76" s="29">
        <f ca="1">DSUM($B$37:$X$43,H$37,$C$50:$D76)</f>
        <v>6.3039605417189567E-4</v>
      </c>
      <c r="I76" s="29">
        <f ca="1">DSUM($B$37:$X$43,I$37,$C$50:$D76)</f>
        <v>8.3325095536906512E-4</v>
      </c>
      <c r="J76" s="29">
        <f ca="1">DSUM($B$37:$X$43,J$37,$C$50:$D76)</f>
        <v>1.0756564738295643E-3</v>
      </c>
      <c r="K76" s="29">
        <f ca="1">DSUM($B$37:$X$43,K$37,$C$50:$D76)</f>
        <v>1.3604987546400056E-3</v>
      </c>
      <c r="L76" s="29">
        <f ca="1">DSUM($B$37:$X$43,L$37,$C$50:$D76)</f>
        <v>1.6571267173495722E-3</v>
      </c>
      <c r="M76" s="29">
        <f ca="1">DSUM($B$37:$X$43,M$37,$C$50:$D76)</f>
        <v>1.9400294330688128E-3</v>
      </c>
      <c r="N76" s="29">
        <f ca="1">DSUM($B$37:$X$43,N$37,$C$50:$D76)</f>
        <v>2.1767642315229244E-3</v>
      </c>
      <c r="O76" s="29">
        <f ca="1">DSUM($B$37:$X$43,O$37,$C$50:$D76)</f>
        <v>2.3462757971741618E-3</v>
      </c>
      <c r="P76" s="29">
        <f ca="1">DSUM($B$37:$X$43,P$37,$C$50:$D76)</f>
        <v>2.4680719215685772E-3</v>
      </c>
      <c r="Q76" s="29">
        <f ca="1">DSUM($B$37:$X$43,Q$37,$C$50:$D76)</f>
        <v>2.5460452770628759E-3</v>
      </c>
      <c r="R76" s="29">
        <f ca="1">DSUM($B$37:$X$43,R$37,$C$50:$D76)</f>
        <v>2.5870381230387292E-3</v>
      </c>
      <c r="S76" s="29">
        <f ca="1">DSUM($B$37:$X$43,S$37,$C$50:$D76)</f>
        <v>2.604352271355938E-3</v>
      </c>
      <c r="T76" s="29">
        <f ca="1">DSUM($B$37:$X$43,T$37,$C$50:$D76)</f>
        <v>2.608822761776436E-3</v>
      </c>
      <c r="U76" s="29">
        <f ca="1">DSUM($B$37:$X$43,U$37,$C$50:$D76)</f>
        <v>2.6086609923679522E-3</v>
      </c>
      <c r="V76" s="29">
        <f ca="1">DSUM($B$37:$X$43,V$37,$C$50:$D76)</f>
        <v>2.6092996097039165E-3</v>
      </c>
      <c r="W76" s="29">
        <f ca="1">DSUM($B$37:$X$43,W$37,$C$50:$D76)</f>
        <v>2.610149951201225E-3</v>
      </c>
      <c r="X76" s="29">
        <f ca="1">DSUM($B$37:$Y$43,X$37,$C$50:$D76)</f>
        <v>2.6104649578399652E-3</v>
      </c>
      <c r="Y76" s="29">
        <f ca="1">DSUM($B$37:$Y$43,Y$37,$C$50:$D76)</f>
        <v>3.6032497648308841E-2</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7" t="s">
        <v>376</v>
      </c>
      <c r="C77" s="50" t="s">
        <v>355</v>
      </c>
      <c r="D77" s="50" t="s">
        <v>366</v>
      </c>
      <c r="E77" s="29">
        <f ca="1">DSUM($B$37:$X$43,E$37,$C$50:$D77)</f>
        <v>1.0651236080651573E-4</v>
      </c>
      <c r="F77" s="29">
        <f ca="1">DSUM($B$37:$X$43,F$37,$C$50:$D77)</f>
        <v>2.3884366932316639E-4</v>
      </c>
      <c r="G77" s="29">
        <f ca="1">DSUM($B$37:$X$43,G$37,$C$50:$D77)</f>
        <v>4.1423733513754589E-4</v>
      </c>
      <c r="H77" s="29">
        <f ca="1">DSUM($B$37:$X$43,H$37,$C$50:$D77)</f>
        <v>6.3039605417189567E-4</v>
      </c>
      <c r="I77" s="29">
        <f ca="1">DSUM($B$37:$X$43,I$37,$C$50:$D77)</f>
        <v>8.3325095536906512E-4</v>
      </c>
      <c r="J77" s="29">
        <f ca="1">DSUM($B$37:$X$43,J$37,$C$50:$D77)</f>
        <v>1.0756564738295643E-3</v>
      </c>
      <c r="K77" s="29">
        <f ca="1">DSUM($B$37:$X$43,K$37,$C$50:$D77)</f>
        <v>1.3604987546400056E-3</v>
      </c>
      <c r="L77" s="29">
        <f ca="1">DSUM($B$37:$X$43,L$37,$C$50:$D77)</f>
        <v>1.6571267173495722E-3</v>
      </c>
      <c r="M77" s="29">
        <f ca="1">DSUM($B$37:$X$43,M$37,$C$50:$D77)</f>
        <v>1.9400294330688128E-3</v>
      </c>
      <c r="N77" s="29">
        <f ca="1">DSUM($B$37:$X$43,N$37,$C$50:$D77)</f>
        <v>2.1767642315229244E-3</v>
      </c>
      <c r="O77" s="29">
        <f ca="1">DSUM($B$37:$X$43,O$37,$C$50:$D77)</f>
        <v>2.3462757971741618E-3</v>
      </c>
      <c r="P77" s="29">
        <f ca="1">DSUM($B$37:$X$43,P$37,$C$50:$D77)</f>
        <v>2.4680719215685772E-3</v>
      </c>
      <c r="Q77" s="29">
        <f ca="1">DSUM($B$37:$X$43,Q$37,$C$50:$D77)</f>
        <v>2.5460452770628759E-3</v>
      </c>
      <c r="R77" s="29">
        <f ca="1">DSUM($B$37:$X$43,R$37,$C$50:$D77)</f>
        <v>2.5870381230387292E-3</v>
      </c>
      <c r="S77" s="29">
        <f ca="1">DSUM($B$37:$X$43,S$37,$C$50:$D77)</f>
        <v>2.604352271355938E-3</v>
      </c>
      <c r="T77" s="29">
        <f ca="1">DSUM($B$37:$X$43,T$37,$C$50:$D77)</f>
        <v>2.608822761776436E-3</v>
      </c>
      <c r="U77" s="29">
        <f ca="1">DSUM($B$37:$X$43,U$37,$C$50:$D77)</f>
        <v>2.6086609923679522E-3</v>
      </c>
      <c r="V77" s="29">
        <f ca="1">DSUM($B$37:$X$43,V$37,$C$50:$D77)</f>
        <v>2.6092996097039165E-3</v>
      </c>
      <c r="W77" s="29">
        <f ca="1">DSUM($B$37:$X$43,W$37,$C$50:$D77)</f>
        <v>2.610149951201225E-3</v>
      </c>
      <c r="X77" s="29">
        <f ca="1">DSUM($B$37:$Y$43,X$37,$C$50:$D77)</f>
        <v>2.6104649578399652E-3</v>
      </c>
      <c r="Y77" s="29">
        <f ca="1">DSUM($B$37:$Y$43,Y$37,$C$50:$D77)</f>
        <v>3.6032497648308841E-2</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7" t="s">
        <v>377</v>
      </c>
      <c r="C78" s="50" t="s">
        <v>356</v>
      </c>
      <c r="D78" s="50" t="s">
        <v>367</v>
      </c>
      <c r="E78" s="29">
        <f ca="1">DSUM($B$37:$X$43,E$37,$C$50:$D78)</f>
        <v>1.0651236080651573E-4</v>
      </c>
      <c r="F78" s="29">
        <f ca="1">DSUM($B$37:$X$43,F$37,$C$50:$D78)</f>
        <v>2.3884366932316639E-4</v>
      </c>
      <c r="G78" s="29">
        <f ca="1">DSUM($B$37:$X$43,G$37,$C$50:$D78)</f>
        <v>4.1423733513754589E-4</v>
      </c>
      <c r="H78" s="29">
        <f ca="1">DSUM($B$37:$X$43,H$37,$C$50:$D78)</f>
        <v>6.3039605417189567E-4</v>
      </c>
      <c r="I78" s="29">
        <f ca="1">DSUM($B$37:$X$43,I$37,$C$50:$D78)</f>
        <v>8.3325095536906512E-4</v>
      </c>
      <c r="J78" s="29">
        <f ca="1">DSUM($B$37:$X$43,J$37,$C$50:$D78)</f>
        <v>1.0756564738295643E-3</v>
      </c>
      <c r="K78" s="29">
        <f ca="1">DSUM($B$37:$X$43,K$37,$C$50:$D78)</f>
        <v>1.3604987546400056E-3</v>
      </c>
      <c r="L78" s="29">
        <f ca="1">DSUM($B$37:$X$43,L$37,$C$50:$D78)</f>
        <v>1.6571267173495722E-3</v>
      </c>
      <c r="M78" s="29">
        <f ca="1">DSUM($B$37:$X$43,M$37,$C$50:$D78)</f>
        <v>1.9400294330688128E-3</v>
      </c>
      <c r="N78" s="29">
        <f ca="1">DSUM($B$37:$X$43,N$37,$C$50:$D78)</f>
        <v>2.1767642315229244E-3</v>
      </c>
      <c r="O78" s="29">
        <f ca="1">DSUM($B$37:$X$43,O$37,$C$50:$D78)</f>
        <v>2.3462757971741618E-3</v>
      </c>
      <c r="P78" s="29">
        <f ca="1">DSUM($B$37:$X$43,P$37,$C$50:$D78)</f>
        <v>2.4680719215685772E-3</v>
      </c>
      <c r="Q78" s="29">
        <f ca="1">DSUM($B$37:$X$43,Q$37,$C$50:$D78)</f>
        <v>2.5460452770628759E-3</v>
      </c>
      <c r="R78" s="29">
        <f ca="1">DSUM($B$37:$X$43,R$37,$C$50:$D78)</f>
        <v>2.5870381230387292E-3</v>
      </c>
      <c r="S78" s="29">
        <f ca="1">DSUM($B$37:$X$43,S$37,$C$50:$D78)</f>
        <v>2.604352271355938E-3</v>
      </c>
      <c r="T78" s="29">
        <f ca="1">DSUM($B$37:$X$43,T$37,$C$50:$D78)</f>
        <v>2.608822761776436E-3</v>
      </c>
      <c r="U78" s="29">
        <f ca="1">DSUM($B$37:$X$43,U$37,$C$50:$D78)</f>
        <v>2.6086609923679522E-3</v>
      </c>
      <c r="V78" s="29">
        <f ca="1">DSUM($B$37:$X$43,V$37,$C$50:$D78)</f>
        <v>2.6092996097039165E-3</v>
      </c>
      <c r="W78" s="29">
        <f ca="1">DSUM($B$37:$X$43,W$37,$C$50:$D78)</f>
        <v>2.610149951201225E-3</v>
      </c>
      <c r="X78" s="29">
        <f ca="1">DSUM($B$37:$Y$43,X$37,$C$50:$D78)</f>
        <v>2.6104649578399652E-3</v>
      </c>
      <c r="Y78" s="29">
        <f ca="1">DSUM($B$37:$Y$43,Y$37,$C$50:$D78)</f>
        <v>3.6032497648308841E-2</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7" t="s">
        <v>378</v>
      </c>
      <c r="C79" s="50" t="s">
        <v>357</v>
      </c>
      <c r="D79" s="50" t="s">
        <v>368</v>
      </c>
      <c r="E79" s="29">
        <f ca="1">DSUM($B$37:$X$43,E$37,$C$50:$D79)</f>
        <v>1.0651236080651573E-4</v>
      </c>
      <c r="F79" s="29">
        <f ca="1">DSUM($B$37:$X$43,F$37,$C$50:$D79)</f>
        <v>2.3884366932316639E-4</v>
      </c>
      <c r="G79" s="29">
        <f ca="1">DSUM($B$37:$X$43,G$37,$C$50:$D79)</f>
        <v>4.1423733513754589E-4</v>
      </c>
      <c r="H79" s="29">
        <f ca="1">DSUM($B$37:$X$43,H$37,$C$50:$D79)</f>
        <v>6.3039605417189567E-4</v>
      </c>
      <c r="I79" s="29">
        <f ca="1">DSUM($B$37:$X$43,I$37,$C$50:$D79)</f>
        <v>8.3325095536906512E-4</v>
      </c>
      <c r="J79" s="29">
        <f ca="1">DSUM($B$37:$X$43,J$37,$C$50:$D79)</f>
        <v>1.0756564738295643E-3</v>
      </c>
      <c r="K79" s="29">
        <f ca="1">DSUM($B$37:$X$43,K$37,$C$50:$D79)</f>
        <v>1.3604987546400056E-3</v>
      </c>
      <c r="L79" s="29">
        <f ca="1">DSUM($B$37:$X$43,L$37,$C$50:$D79)</f>
        <v>1.6571267173495722E-3</v>
      </c>
      <c r="M79" s="29">
        <f ca="1">DSUM($B$37:$X$43,M$37,$C$50:$D79)</f>
        <v>1.9400294330688128E-3</v>
      </c>
      <c r="N79" s="29">
        <f ca="1">DSUM($B$37:$X$43,N$37,$C$50:$D79)</f>
        <v>2.1767642315229244E-3</v>
      </c>
      <c r="O79" s="29">
        <f ca="1">DSUM($B$37:$X$43,O$37,$C$50:$D79)</f>
        <v>2.3462757971741618E-3</v>
      </c>
      <c r="P79" s="29">
        <f ca="1">DSUM($B$37:$X$43,P$37,$C$50:$D79)</f>
        <v>2.4680719215685772E-3</v>
      </c>
      <c r="Q79" s="29">
        <f ca="1">DSUM($B$37:$X$43,Q$37,$C$50:$D79)</f>
        <v>2.5460452770628759E-3</v>
      </c>
      <c r="R79" s="29">
        <f ca="1">DSUM($B$37:$X$43,R$37,$C$50:$D79)</f>
        <v>2.5870381230387292E-3</v>
      </c>
      <c r="S79" s="29">
        <f ca="1">DSUM($B$37:$X$43,S$37,$C$50:$D79)</f>
        <v>2.604352271355938E-3</v>
      </c>
      <c r="T79" s="29">
        <f ca="1">DSUM($B$37:$X$43,T$37,$C$50:$D79)</f>
        <v>2.608822761776436E-3</v>
      </c>
      <c r="U79" s="29">
        <f ca="1">DSUM($B$37:$X$43,U$37,$C$50:$D79)</f>
        <v>2.6086609923679522E-3</v>
      </c>
      <c r="V79" s="29">
        <f ca="1">DSUM($B$37:$X$43,V$37,$C$50:$D79)</f>
        <v>2.6092996097039165E-3</v>
      </c>
      <c r="W79" s="29">
        <f ca="1">DSUM($B$37:$X$43,W$37,$C$50:$D79)</f>
        <v>2.610149951201225E-3</v>
      </c>
      <c r="X79" s="29">
        <f ca="1">DSUM($B$37:$Y$43,X$37,$C$50:$D79)</f>
        <v>2.6104649578399652E-3</v>
      </c>
      <c r="Y79" s="29">
        <f ca="1">DSUM($B$37:$Y$43,Y$37,$C$50:$D79)</f>
        <v>3.6032497648308841E-2</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7" t="s">
        <v>379</v>
      </c>
      <c r="C80" s="50" t="s">
        <v>358</v>
      </c>
      <c r="D80" s="50" t="s">
        <v>369</v>
      </c>
      <c r="E80" s="29">
        <f ca="1">DSUM($B$37:$X$43,E$37,$C$50:$D80)</f>
        <v>1.0651236080651573E-4</v>
      </c>
      <c r="F80" s="29">
        <f ca="1">DSUM($B$37:$X$43,F$37,$C$50:$D80)</f>
        <v>2.3884366932316639E-4</v>
      </c>
      <c r="G80" s="29">
        <f ca="1">DSUM($B$37:$X$43,G$37,$C$50:$D80)</f>
        <v>4.1423733513754589E-4</v>
      </c>
      <c r="H80" s="29">
        <f ca="1">DSUM($B$37:$X$43,H$37,$C$50:$D80)</f>
        <v>6.3039605417189567E-4</v>
      </c>
      <c r="I80" s="29">
        <f ca="1">DSUM($B$37:$X$43,I$37,$C$50:$D80)</f>
        <v>8.3325095536906512E-4</v>
      </c>
      <c r="J80" s="29">
        <f ca="1">DSUM($B$37:$X$43,J$37,$C$50:$D80)</f>
        <v>1.0756564738295643E-3</v>
      </c>
      <c r="K80" s="29">
        <f ca="1">DSUM($B$37:$X$43,K$37,$C$50:$D80)</f>
        <v>1.3604987546400056E-3</v>
      </c>
      <c r="L80" s="29">
        <f ca="1">DSUM($B$37:$X$43,L$37,$C$50:$D80)</f>
        <v>1.6571267173495722E-3</v>
      </c>
      <c r="M80" s="29">
        <f ca="1">DSUM($B$37:$X$43,M$37,$C$50:$D80)</f>
        <v>1.9400294330688128E-3</v>
      </c>
      <c r="N80" s="29">
        <f ca="1">DSUM($B$37:$X$43,N$37,$C$50:$D80)</f>
        <v>2.1767642315229244E-3</v>
      </c>
      <c r="O80" s="29">
        <f ca="1">DSUM($B$37:$X$43,O$37,$C$50:$D80)</f>
        <v>2.3462757971741618E-3</v>
      </c>
      <c r="P80" s="29">
        <f ca="1">DSUM($B$37:$X$43,P$37,$C$50:$D80)</f>
        <v>2.4680719215685772E-3</v>
      </c>
      <c r="Q80" s="29">
        <f ca="1">DSUM($B$37:$X$43,Q$37,$C$50:$D80)</f>
        <v>2.5460452770628759E-3</v>
      </c>
      <c r="R80" s="29">
        <f ca="1">DSUM($B$37:$X$43,R$37,$C$50:$D80)</f>
        <v>2.5870381230387292E-3</v>
      </c>
      <c r="S80" s="29">
        <f ca="1">DSUM($B$37:$X$43,S$37,$C$50:$D80)</f>
        <v>2.604352271355938E-3</v>
      </c>
      <c r="T80" s="29">
        <f ca="1">DSUM($B$37:$X$43,T$37,$C$50:$D80)</f>
        <v>2.608822761776436E-3</v>
      </c>
      <c r="U80" s="29">
        <f ca="1">DSUM($B$37:$X$43,U$37,$C$50:$D80)</f>
        <v>2.6086609923679522E-3</v>
      </c>
      <c r="V80" s="29">
        <f ca="1">DSUM($B$37:$X$43,V$37,$C$50:$D80)</f>
        <v>2.6092996097039165E-3</v>
      </c>
      <c r="W80" s="29">
        <f ca="1">DSUM($B$37:$X$43,W$37,$C$50:$D80)</f>
        <v>2.610149951201225E-3</v>
      </c>
      <c r="X80" s="29">
        <f ca="1">DSUM($B$37:$Y$43,X$37,$C$50:$D80)</f>
        <v>2.6104649578399652E-3</v>
      </c>
      <c r="Y80" s="29">
        <f ca="1">DSUM($B$37:$Y$43,Y$37,$C$50:$D80)</f>
        <v>3.6032497648308841E-2</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B81" s="7" t="s">
        <v>380</v>
      </c>
      <c r="C81" s="50" t="s">
        <v>359</v>
      </c>
      <c r="D81" s="50" t="s">
        <v>370</v>
      </c>
      <c r="E81" s="29">
        <f ca="1">DSUM($B$37:$X$43,E$37,$C$50:$D81)</f>
        <v>1.0651236080651573E-4</v>
      </c>
      <c r="F81" s="29">
        <f ca="1">DSUM($B$37:$X$43,F$37,$C$50:$D81)</f>
        <v>2.3884366932316639E-4</v>
      </c>
      <c r="G81" s="29">
        <f ca="1">DSUM($B$37:$X$43,G$37,$C$50:$D81)</f>
        <v>4.1423733513754589E-4</v>
      </c>
      <c r="H81" s="29">
        <f ca="1">DSUM($B$37:$X$43,H$37,$C$50:$D81)</f>
        <v>6.3039605417189567E-4</v>
      </c>
      <c r="I81" s="29">
        <f ca="1">DSUM($B$37:$X$43,I$37,$C$50:$D81)</f>
        <v>8.3325095536906512E-4</v>
      </c>
      <c r="J81" s="29">
        <f ca="1">DSUM($B$37:$X$43,J$37,$C$50:$D81)</f>
        <v>1.0756564738295643E-3</v>
      </c>
      <c r="K81" s="29">
        <f ca="1">DSUM($B$37:$X$43,K$37,$C$50:$D81)</f>
        <v>1.3604987546400056E-3</v>
      </c>
      <c r="L81" s="29">
        <f ca="1">DSUM($B$37:$X$43,L$37,$C$50:$D81)</f>
        <v>1.6571267173495722E-3</v>
      </c>
      <c r="M81" s="29">
        <f ca="1">DSUM($B$37:$X$43,M$37,$C$50:$D81)</f>
        <v>1.9400294330688128E-3</v>
      </c>
      <c r="N81" s="29">
        <f ca="1">DSUM($B$37:$X$43,N$37,$C$50:$D81)</f>
        <v>2.1767642315229244E-3</v>
      </c>
      <c r="O81" s="29">
        <f ca="1">DSUM($B$37:$X$43,O$37,$C$50:$D81)</f>
        <v>2.3462757971741618E-3</v>
      </c>
      <c r="P81" s="29">
        <f ca="1">DSUM($B$37:$X$43,P$37,$C$50:$D81)</f>
        <v>2.4680719215685772E-3</v>
      </c>
      <c r="Q81" s="29">
        <f ca="1">DSUM($B$37:$X$43,Q$37,$C$50:$D81)</f>
        <v>2.5460452770628759E-3</v>
      </c>
      <c r="R81" s="29">
        <f ca="1">DSUM($B$37:$X$43,R$37,$C$50:$D81)</f>
        <v>2.5870381230387292E-3</v>
      </c>
      <c r="S81" s="29">
        <f ca="1">DSUM($B$37:$X$43,S$37,$C$50:$D81)</f>
        <v>2.604352271355938E-3</v>
      </c>
      <c r="T81" s="29">
        <f ca="1">DSUM($B$37:$X$43,T$37,$C$50:$D81)</f>
        <v>2.608822761776436E-3</v>
      </c>
      <c r="U81" s="29">
        <f ca="1">DSUM($B$37:$X$43,U$37,$C$50:$D81)</f>
        <v>2.6086609923679522E-3</v>
      </c>
      <c r="V81" s="29">
        <f ca="1">DSUM($B$37:$X$43,V$37,$C$50:$D81)</f>
        <v>2.6092996097039165E-3</v>
      </c>
      <c r="W81" s="29">
        <f ca="1">DSUM($B$37:$X$43,W$37,$C$50:$D81)</f>
        <v>2.610149951201225E-3</v>
      </c>
      <c r="X81" s="29">
        <f ca="1">DSUM($B$37:$Y$43,X$37,$C$50:$D81)</f>
        <v>2.6104649578399652E-3</v>
      </c>
      <c r="Y81" s="29">
        <f ca="1">DSUM($B$37:$Y$43,Y$37,$C$50:$D81)</f>
        <v>3.6032497648308841E-2</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B82" s="7" t="s">
        <v>381</v>
      </c>
      <c r="C82" s="50" t="s">
        <v>360</v>
      </c>
      <c r="D82" s="50" t="s">
        <v>132</v>
      </c>
      <c r="E82" s="29">
        <f ca="1">DSUM($B$37:$X$43,E$37,$C$50:$D82)</f>
        <v>1.1172391349883188E-4</v>
      </c>
      <c r="F82" s="29">
        <f ca="1">DSUM($B$37:$X$43,F$37,$C$50:$D82)</f>
        <v>2.505300722765753E-4</v>
      </c>
      <c r="G82" s="29">
        <f ca="1">DSUM($B$37:$X$43,G$37,$C$50:$D82)</f>
        <v>4.3450559022876047E-4</v>
      </c>
      <c r="H82" s="29">
        <f ca="1">DSUM($B$37:$X$43,H$37,$C$50:$D82)</f>
        <v>6.612407582838719E-4</v>
      </c>
      <c r="I82" s="29">
        <f ca="1">DSUM($B$37:$X$43,I$37,$C$50:$D82)</f>
        <v>8.7402116482594738E-4</v>
      </c>
      <c r="J82" s="29">
        <f ca="1">DSUM($B$37:$X$43,J$37,$C$50:$D82)</f>
        <v>1.1282873642703183E-3</v>
      </c>
      <c r="K82" s="29">
        <f ca="1">DSUM($B$37:$X$43,K$37,$C$50:$D82)</f>
        <v>1.4270667181509897E-3</v>
      </c>
      <c r="L82" s="29">
        <f ca="1">DSUM($B$37:$X$43,L$37,$C$50:$D82)</f>
        <v>1.7382084165994858E-3</v>
      </c>
      <c r="M82" s="29">
        <f ca="1">DSUM($B$37:$X$43,M$37,$C$50:$D82)</f>
        <v>2.0349533042376125E-3</v>
      </c>
      <c r="N82" s="29">
        <f ca="1">DSUM($B$37:$X$43,N$37,$C$50:$D82)</f>
        <v>2.2832713205164566E-3</v>
      </c>
      <c r="O82" s="29">
        <f ca="1">DSUM($B$37:$X$43,O$37,$C$50:$D82)</f>
        <v>2.461076932508036E-3</v>
      </c>
      <c r="P82" s="29">
        <f ca="1">DSUM($B$37:$X$43,P$37,$C$50:$D82)</f>
        <v>2.5888324302108176E-3</v>
      </c>
      <c r="Q82" s="29">
        <f ca="1">DSUM($B$37:$X$43,Q$37,$C$50:$D82)</f>
        <v>2.6706209508904361E-3</v>
      </c>
      <c r="R82" s="29">
        <f ca="1">DSUM($B$37:$X$43,R$37,$C$50:$D82)</f>
        <v>2.7136195394410808E-3</v>
      </c>
      <c r="S82" s="29">
        <f ca="1">DSUM($B$37:$X$43,S$37,$C$50:$D82)</f>
        <v>2.7317808532477637E-3</v>
      </c>
      <c r="T82" s="29">
        <f ca="1">DSUM($B$37:$X$43,T$37,$C$50:$D82)</f>
        <v>2.7364700806881766E-3</v>
      </c>
      <c r="U82" s="29">
        <f ca="1">DSUM($B$37:$X$43,U$37,$C$50:$D82)</f>
        <v>2.7363003960500431E-3</v>
      </c>
      <c r="V82" s="29">
        <f ca="1">DSUM($B$37:$X$43,V$37,$C$50:$D82)</f>
        <v>2.7369702603499404E-3</v>
      </c>
      <c r="W82" s="29">
        <f ca="1">DSUM($B$37:$X$43,W$37,$C$50:$D82)</f>
        <v>2.7378622082813394E-3</v>
      </c>
      <c r="X82" s="29">
        <f ca="1">DSUM($B$37:$Y$43,X$37,$C$50:$D82)</f>
        <v>2.7381926279076785E-3</v>
      </c>
      <c r="Y82" s="29">
        <f ca="1">DSUM($B$37:$Y$43,Y$37,$C$50:$D82)</f>
        <v>3.7795534902464158E-2</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ht="15">
      <c r="A85" s="55" t="s">
        <v>133</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ht="15">
      <c r="C86" s="64" t="s">
        <v>468</v>
      </c>
      <c r="D86" s="64"/>
      <c r="E86" s="58">
        <f t="shared" ref="E86:X86" si="20">E11</f>
        <v>2016</v>
      </c>
      <c r="F86" s="59">
        <f t="shared" si="20"/>
        <v>2017</v>
      </c>
      <c r="G86" s="59">
        <f t="shared" si="20"/>
        <v>2018</v>
      </c>
      <c r="H86" s="59">
        <f t="shared" si="20"/>
        <v>2019</v>
      </c>
      <c r="I86" s="59">
        <f t="shared" si="20"/>
        <v>2020</v>
      </c>
      <c r="J86" s="59">
        <f t="shared" si="20"/>
        <v>2021</v>
      </c>
      <c r="K86" s="59">
        <f t="shared" si="20"/>
        <v>2022</v>
      </c>
      <c r="L86" s="59">
        <f t="shared" si="20"/>
        <v>2023</v>
      </c>
      <c r="M86" s="59">
        <f t="shared" si="20"/>
        <v>2024</v>
      </c>
      <c r="N86" s="59">
        <f t="shared" si="20"/>
        <v>2025</v>
      </c>
      <c r="O86" s="59">
        <f t="shared" si="20"/>
        <v>2026</v>
      </c>
      <c r="P86" s="59">
        <f t="shared" si="20"/>
        <v>2027</v>
      </c>
      <c r="Q86" s="59">
        <f t="shared" si="20"/>
        <v>2028</v>
      </c>
      <c r="R86" s="59">
        <f t="shared" si="20"/>
        <v>2029</v>
      </c>
      <c r="S86" s="59">
        <f t="shared" si="20"/>
        <v>2030</v>
      </c>
      <c r="T86" s="59">
        <f t="shared" si="20"/>
        <v>2031</v>
      </c>
      <c r="U86" s="59">
        <f t="shared" si="20"/>
        <v>2032</v>
      </c>
      <c r="V86" s="59">
        <f t="shared" si="20"/>
        <v>2033</v>
      </c>
      <c r="W86" s="59">
        <f t="shared" si="20"/>
        <v>2034</v>
      </c>
      <c r="X86" s="59">
        <f t="shared" si="20"/>
        <v>2035</v>
      </c>
      <c r="Y86" s="60" t="s">
        <v>59</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ht="15">
      <c r="C87" s="64" t="str">
        <f>C8</f>
        <v>ASHP</v>
      </c>
      <c r="D87" s="64"/>
      <c r="E87" s="61" t="str">
        <f>CONCATENATE("aMW_",E$11)</f>
        <v>aMW_2016</v>
      </c>
      <c r="F87" s="62" t="str">
        <f t="shared" ref="F87:X87" si="21">CONCATENATE("aMW_",F$11)</f>
        <v>aMW_2017</v>
      </c>
      <c r="G87" s="62" t="str">
        <f t="shared" si="21"/>
        <v>aMW_2018</v>
      </c>
      <c r="H87" s="62" t="str">
        <f t="shared" si="21"/>
        <v>aMW_2019</v>
      </c>
      <c r="I87" s="62" t="str">
        <f t="shared" si="21"/>
        <v>aMW_2020</v>
      </c>
      <c r="J87" s="62" t="str">
        <f t="shared" si="21"/>
        <v>aMW_2021</v>
      </c>
      <c r="K87" s="62" t="str">
        <f t="shared" si="21"/>
        <v>aMW_2022</v>
      </c>
      <c r="L87" s="62" t="str">
        <f t="shared" si="21"/>
        <v>aMW_2023</v>
      </c>
      <c r="M87" s="62" t="str">
        <f t="shared" si="21"/>
        <v>aMW_2024</v>
      </c>
      <c r="N87" s="62" t="str">
        <f t="shared" si="21"/>
        <v>aMW_2025</v>
      </c>
      <c r="O87" s="62" t="str">
        <f t="shared" si="21"/>
        <v>aMW_2026</v>
      </c>
      <c r="P87" s="62" t="str">
        <f t="shared" si="21"/>
        <v>aMW_2027</v>
      </c>
      <c r="Q87" s="62" t="str">
        <f t="shared" si="21"/>
        <v>aMW_2028</v>
      </c>
      <c r="R87" s="62" t="str">
        <f t="shared" si="21"/>
        <v>aMW_2029</v>
      </c>
      <c r="S87" s="62" t="str">
        <f t="shared" si="21"/>
        <v>aMW_2030</v>
      </c>
      <c r="T87" s="62" t="str">
        <f t="shared" si="21"/>
        <v>aMW_2031</v>
      </c>
      <c r="U87" s="62" t="str">
        <f t="shared" si="21"/>
        <v>aMW_2032</v>
      </c>
      <c r="V87" s="62" t="str">
        <f t="shared" si="21"/>
        <v>aMW_2033</v>
      </c>
      <c r="W87" s="62" t="str">
        <f t="shared" si="21"/>
        <v>aMW_2034</v>
      </c>
      <c r="X87" s="62" t="str">
        <f t="shared" si="21"/>
        <v>aMW_2035</v>
      </c>
      <c r="Y87" s="63" t="s">
        <v>59</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C88" s="7" t="s">
        <v>67</v>
      </c>
      <c r="E88" s="29">
        <f t="shared" ref="E88:X88" si="22">E51</f>
        <v>0</v>
      </c>
      <c r="F88" s="29">
        <f t="shared" si="22"/>
        <v>0</v>
      </c>
      <c r="G88" s="29">
        <f t="shared" si="22"/>
        <v>0</v>
      </c>
      <c r="H88" s="29">
        <f t="shared" si="22"/>
        <v>0</v>
      </c>
      <c r="I88" s="29">
        <f t="shared" si="22"/>
        <v>0</v>
      </c>
      <c r="J88" s="29">
        <f t="shared" si="22"/>
        <v>0</v>
      </c>
      <c r="K88" s="29">
        <f t="shared" si="22"/>
        <v>0</v>
      </c>
      <c r="L88" s="29">
        <f t="shared" si="22"/>
        <v>0</v>
      </c>
      <c r="M88" s="29">
        <f t="shared" si="22"/>
        <v>0</v>
      </c>
      <c r="N88" s="29">
        <f t="shared" si="22"/>
        <v>0</v>
      </c>
      <c r="O88" s="29">
        <f t="shared" si="22"/>
        <v>0</v>
      </c>
      <c r="P88" s="29">
        <f t="shared" si="22"/>
        <v>0</v>
      </c>
      <c r="Q88" s="29">
        <f t="shared" si="22"/>
        <v>0</v>
      </c>
      <c r="R88" s="29">
        <f t="shared" si="22"/>
        <v>0</v>
      </c>
      <c r="S88" s="29">
        <f t="shared" si="22"/>
        <v>0</v>
      </c>
      <c r="T88" s="29">
        <f t="shared" si="22"/>
        <v>0</v>
      </c>
      <c r="U88" s="29">
        <f t="shared" si="22"/>
        <v>0</v>
      </c>
      <c r="V88" s="29">
        <f t="shared" si="22"/>
        <v>0</v>
      </c>
      <c r="W88" s="29">
        <f t="shared" si="22"/>
        <v>0</v>
      </c>
      <c r="X88" s="29">
        <f t="shared" si="22"/>
        <v>0</v>
      </c>
      <c r="Y88" s="29">
        <f>SUM(E88:X88)</f>
        <v>0</v>
      </c>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C89" s="7" t="s">
        <v>459</v>
      </c>
      <c r="E89" s="29">
        <f t="shared" ref="E89:X101" si="23">E52-E51</f>
        <v>0</v>
      </c>
      <c r="F89" s="29">
        <f t="shared" si="23"/>
        <v>0</v>
      </c>
      <c r="G89" s="29">
        <f t="shared" si="23"/>
        <v>0</v>
      </c>
      <c r="H89" s="29">
        <f t="shared" si="23"/>
        <v>0</v>
      </c>
      <c r="I89" s="29">
        <f t="shared" si="23"/>
        <v>0</v>
      </c>
      <c r="J89" s="29">
        <f t="shared" si="23"/>
        <v>0</v>
      </c>
      <c r="K89" s="29">
        <f t="shared" si="23"/>
        <v>0</v>
      </c>
      <c r="L89" s="29">
        <f t="shared" si="23"/>
        <v>0</v>
      </c>
      <c r="M89" s="29">
        <f t="shared" si="23"/>
        <v>0</v>
      </c>
      <c r="N89" s="29">
        <f t="shared" si="23"/>
        <v>0</v>
      </c>
      <c r="O89" s="29">
        <f t="shared" si="23"/>
        <v>0</v>
      </c>
      <c r="P89" s="29">
        <f t="shared" si="23"/>
        <v>0</v>
      </c>
      <c r="Q89" s="29">
        <f t="shared" si="23"/>
        <v>0</v>
      </c>
      <c r="R89" s="29">
        <f t="shared" si="23"/>
        <v>0</v>
      </c>
      <c r="S89" s="29">
        <f t="shared" si="23"/>
        <v>0</v>
      </c>
      <c r="T89" s="29">
        <f t="shared" si="23"/>
        <v>0</v>
      </c>
      <c r="U89" s="29">
        <f t="shared" si="23"/>
        <v>0</v>
      </c>
      <c r="V89" s="29">
        <f t="shared" si="23"/>
        <v>0</v>
      </c>
      <c r="W89" s="29">
        <f t="shared" si="23"/>
        <v>0</v>
      </c>
      <c r="X89" s="29">
        <f t="shared" si="23"/>
        <v>0</v>
      </c>
      <c r="Y89" s="29">
        <f t="shared" ref="Y89:Y118" si="24">SUM(E89:X89)</f>
        <v>0</v>
      </c>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c r="C90" s="7" t="s">
        <v>73</v>
      </c>
      <c r="E90" s="29">
        <f t="shared" si="23"/>
        <v>0</v>
      </c>
      <c r="F90" s="29">
        <f t="shared" si="23"/>
        <v>0</v>
      </c>
      <c r="G90" s="29">
        <f t="shared" si="23"/>
        <v>0</v>
      </c>
      <c r="H90" s="29">
        <f t="shared" si="23"/>
        <v>0</v>
      </c>
      <c r="I90" s="29">
        <f t="shared" si="23"/>
        <v>0</v>
      </c>
      <c r="J90" s="29">
        <f t="shared" si="23"/>
        <v>0</v>
      </c>
      <c r="K90" s="29">
        <f t="shared" si="23"/>
        <v>0</v>
      </c>
      <c r="L90" s="29">
        <f t="shared" si="23"/>
        <v>0</v>
      </c>
      <c r="M90" s="29">
        <f t="shared" si="23"/>
        <v>0</v>
      </c>
      <c r="N90" s="29">
        <f t="shared" si="23"/>
        <v>0</v>
      </c>
      <c r="O90" s="29">
        <f t="shared" si="23"/>
        <v>0</v>
      </c>
      <c r="P90" s="29">
        <f t="shared" si="23"/>
        <v>0</v>
      </c>
      <c r="Q90" s="29">
        <f t="shared" si="23"/>
        <v>0</v>
      </c>
      <c r="R90" s="29">
        <f t="shared" si="23"/>
        <v>0</v>
      </c>
      <c r="S90" s="29">
        <f t="shared" si="23"/>
        <v>0</v>
      </c>
      <c r="T90" s="29">
        <f t="shared" si="23"/>
        <v>0</v>
      </c>
      <c r="U90" s="29">
        <f t="shared" si="23"/>
        <v>0</v>
      </c>
      <c r="V90" s="29">
        <f t="shared" si="23"/>
        <v>0</v>
      </c>
      <c r="W90" s="29">
        <f t="shared" si="23"/>
        <v>0</v>
      </c>
      <c r="X90" s="29">
        <f t="shared" si="23"/>
        <v>0</v>
      </c>
      <c r="Y90" s="29">
        <f t="shared" si="24"/>
        <v>0</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c r="C91" s="7" t="s">
        <v>76</v>
      </c>
      <c r="E91" s="29">
        <f t="shared" si="23"/>
        <v>0</v>
      </c>
      <c r="F91" s="29">
        <f t="shared" si="23"/>
        <v>0</v>
      </c>
      <c r="G91" s="29">
        <f t="shared" si="23"/>
        <v>0</v>
      </c>
      <c r="H91" s="29">
        <f t="shared" si="23"/>
        <v>0</v>
      </c>
      <c r="I91" s="29">
        <f t="shared" si="23"/>
        <v>0</v>
      </c>
      <c r="J91" s="29">
        <f t="shared" si="23"/>
        <v>0</v>
      </c>
      <c r="K91" s="29">
        <f t="shared" si="23"/>
        <v>0</v>
      </c>
      <c r="L91" s="29">
        <f t="shared" si="23"/>
        <v>0</v>
      </c>
      <c r="M91" s="29">
        <f t="shared" si="23"/>
        <v>0</v>
      </c>
      <c r="N91" s="29">
        <f t="shared" si="23"/>
        <v>0</v>
      </c>
      <c r="O91" s="29">
        <f t="shared" si="23"/>
        <v>0</v>
      </c>
      <c r="P91" s="29">
        <f t="shared" si="23"/>
        <v>0</v>
      </c>
      <c r="Q91" s="29">
        <f t="shared" si="23"/>
        <v>0</v>
      </c>
      <c r="R91" s="29">
        <f t="shared" si="23"/>
        <v>0</v>
      </c>
      <c r="S91" s="29">
        <f t="shared" si="23"/>
        <v>0</v>
      </c>
      <c r="T91" s="29">
        <f t="shared" si="23"/>
        <v>0</v>
      </c>
      <c r="U91" s="29">
        <f t="shared" si="23"/>
        <v>0</v>
      </c>
      <c r="V91" s="29">
        <f t="shared" si="23"/>
        <v>0</v>
      </c>
      <c r="W91" s="29">
        <f t="shared" si="23"/>
        <v>0</v>
      </c>
      <c r="X91" s="29">
        <f t="shared" si="23"/>
        <v>0</v>
      </c>
      <c r="Y91" s="29">
        <f t="shared" si="24"/>
        <v>0</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C92" s="7" t="s">
        <v>79</v>
      </c>
      <c r="E92" s="29">
        <f t="shared" si="23"/>
        <v>0</v>
      </c>
      <c r="F92" s="29">
        <f t="shared" si="23"/>
        <v>0</v>
      </c>
      <c r="G92" s="29">
        <f t="shared" si="23"/>
        <v>0</v>
      </c>
      <c r="H92" s="29">
        <f t="shared" si="23"/>
        <v>0</v>
      </c>
      <c r="I92" s="29">
        <f t="shared" si="23"/>
        <v>0</v>
      </c>
      <c r="J92" s="29">
        <f t="shared" si="23"/>
        <v>0</v>
      </c>
      <c r="K92" s="29">
        <f t="shared" si="23"/>
        <v>0</v>
      </c>
      <c r="L92" s="29">
        <f t="shared" si="23"/>
        <v>0</v>
      </c>
      <c r="M92" s="29">
        <f t="shared" si="23"/>
        <v>0</v>
      </c>
      <c r="N92" s="29">
        <f t="shared" si="23"/>
        <v>0</v>
      </c>
      <c r="O92" s="29">
        <f t="shared" si="23"/>
        <v>0</v>
      </c>
      <c r="P92" s="29">
        <f t="shared" si="23"/>
        <v>0</v>
      </c>
      <c r="Q92" s="29">
        <f t="shared" si="23"/>
        <v>0</v>
      </c>
      <c r="R92" s="29">
        <f t="shared" si="23"/>
        <v>0</v>
      </c>
      <c r="S92" s="29">
        <f t="shared" si="23"/>
        <v>0</v>
      </c>
      <c r="T92" s="29">
        <f t="shared" si="23"/>
        <v>0</v>
      </c>
      <c r="U92" s="29">
        <f t="shared" si="23"/>
        <v>0</v>
      </c>
      <c r="V92" s="29">
        <f t="shared" si="23"/>
        <v>0</v>
      </c>
      <c r="W92" s="29">
        <f t="shared" si="23"/>
        <v>0</v>
      </c>
      <c r="X92" s="29">
        <f t="shared" si="23"/>
        <v>0</v>
      </c>
      <c r="Y92" s="29">
        <f t="shared" si="24"/>
        <v>0</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C93" s="7" t="s">
        <v>82</v>
      </c>
      <c r="E93" s="29">
        <f t="shared" si="23"/>
        <v>0</v>
      </c>
      <c r="F93" s="29">
        <f t="shared" si="23"/>
        <v>0</v>
      </c>
      <c r="G93" s="29">
        <f t="shared" si="23"/>
        <v>0</v>
      </c>
      <c r="H93" s="29">
        <f t="shared" si="23"/>
        <v>0</v>
      </c>
      <c r="I93" s="29">
        <f t="shared" si="23"/>
        <v>0</v>
      </c>
      <c r="J93" s="29">
        <f t="shared" si="23"/>
        <v>0</v>
      </c>
      <c r="K93" s="29">
        <f t="shared" si="23"/>
        <v>0</v>
      </c>
      <c r="L93" s="29">
        <f t="shared" si="23"/>
        <v>0</v>
      </c>
      <c r="M93" s="29">
        <f t="shared" si="23"/>
        <v>0</v>
      </c>
      <c r="N93" s="29">
        <f t="shared" si="23"/>
        <v>0</v>
      </c>
      <c r="O93" s="29">
        <f t="shared" si="23"/>
        <v>0</v>
      </c>
      <c r="P93" s="29">
        <f t="shared" si="23"/>
        <v>0</v>
      </c>
      <c r="Q93" s="29">
        <f t="shared" si="23"/>
        <v>0</v>
      </c>
      <c r="R93" s="29">
        <f t="shared" si="23"/>
        <v>0</v>
      </c>
      <c r="S93" s="29">
        <f t="shared" si="23"/>
        <v>0</v>
      </c>
      <c r="T93" s="29">
        <f t="shared" si="23"/>
        <v>0</v>
      </c>
      <c r="U93" s="29">
        <f t="shared" si="23"/>
        <v>0</v>
      </c>
      <c r="V93" s="29">
        <f t="shared" si="23"/>
        <v>0</v>
      </c>
      <c r="W93" s="29">
        <f t="shared" si="23"/>
        <v>0</v>
      </c>
      <c r="X93" s="29">
        <f t="shared" si="23"/>
        <v>0</v>
      </c>
      <c r="Y93" s="29">
        <f t="shared" si="24"/>
        <v>0</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C94" s="7" t="s">
        <v>85</v>
      </c>
      <c r="E94" s="29">
        <f t="shared" si="23"/>
        <v>0</v>
      </c>
      <c r="F94" s="29">
        <f t="shared" si="23"/>
        <v>0</v>
      </c>
      <c r="G94" s="29">
        <f t="shared" si="23"/>
        <v>0</v>
      </c>
      <c r="H94" s="29">
        <f t="shared" si="23"/>
        <v>0</v>
      </c>
      <c r="I94" s="29">
        <f t="shared" si="23"/>
        <v>0</v>
      </c>
      <c r="J94" s="29">
        <f t="shared" si="23"/>
        <v>0</v>
      </c>
      <c r="K94" s="29">
        <f t="shared" si="23"/>
        <v>0</v>
      </c>
      <c r="L94" s="29">
        <f t="shared" si="23"/>
        <v>0</v>
      </c>
      <c r="M94" s="29">
        <f t="shared" si="23"/>
        <v>0</v>
      </c>
      <c r="N94" s="29">
        <f t="shared" si="23"/>
        <v>0</v>
      </c>
      <c r="O94" s="29">
        <f t="shared" si="23"/>
        <v>0</v>
      </c>
      <c r="P94" s="29">
        <f t="shared" si="23"/>
        <v>0</v>
      </c>
      <c r="Q94" s="29">
        <f t="shared" si="23"/>
        <v>0</v>
      </c>
      <c r="R94" s="29">
        <f t="shared" si="23"/>
        <v>0</v>
      </c>
      <c r="S94" s="29">
        <f t="shared" si="23"/>
        <v>0</v>
      </c>
      <c r="T94" s="29">
        <f t="shared" si="23"/>
        <v>0</v>
      </c>
      <c r="U94" s="29">
        <f t="shared" si="23"/>
        <v>0</v>
      </c>
      <c r="V94" s="29">
        <f t="shared" si="23"/>
        <v>0</v>
      </c>
      <c r="W94" s="29">
        <f t="shared" si="23"/>
        <v>0</v>
      </c>
      <c r="X94" s="29">
        <f t="shared" si="23"/>
        <v>0</v>
      </c>
      <c r="Y94" s="29">
        <f t="shared" si="24"/>
        <v>0</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C95" s="7" t="s">
        <v>88</v>
      </c>
      <c r="E95" s="29">
        <f t="shared" si="23"/>
        <v>0</v>
      </c>
      <c r="F95" s="29">
        <f t="shared" si="23"/>
        <v>0</v>
      </c>
      <c r="G95" s="29">
        <f t="shared" si="23"/>
        <v>0</v>
      </c>
      <c r="H95" s="29">
        <f t="shared" si="23"/>
        <v>0</v>
      </c>
      <c r="I95" s="29">
        <f t="shared" si="23"/>
        <v>0</v>
      </c>
      <c r="J95" s="29">
        <f t="shared" si="23"/>
        <v>0</v>
      </c>
      <c r="K95" s="29">
        <f t="shared" si="23"/>
        <v>0</v>
      </c>
      <c r="L95" s="29">
        <f t="shared" si="23"/>
        <v>0</v>
      </c>
      <c r="M95" s="29">
        <f t="shared" si="23"/>
        <v>0</v>
      </c>
      <c r="N95" s="29">
        <f t="shared" si="23"/>
        <v>0</v>
      </c>
      <c r="O95" s="29">
        <f t="shared" si="23"/>
        <v>0</v>
      </c>
      <c r="P95" s="29">
        <f t="shared" si="23"/>
        <v>0</v>
      </c>
      <c r="Q95" s="29">
        <f t="shared" si="23"/>
        <v>0</v>
      </c>
      <c r="R95" s="29">
        <f t="shared" si="23"/>
        <v>0</v>
      </c>
      <c r="S95" s="29">
        <f t="shared" si="23"/>
        <v>0</v>
      </c>
      <c r="T95" s="29">
        <f t="shared" si="23"/>
        <v>0</v>
      </c>
      <c r="U95" s="29">
        <f t="shared" si="23"/>
        <v>0</v>
      </c>
      <c r="V95" s="29">
        <f t="shared" si="23"/>
        <v>0</v>
      </c>
      <c r="W95" s="29">
        <f t="shared" si="23"/>
        <v>0</v>
      </c>
      <c r="X95" s="29">
        <f t="shared" si="23"/>
        <v>0</v>
      </c>
      <c r="Y95" s="29">
        <f t="shared" si="24"/>
        <v>0</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C96" s="7" t="s">
        <v>91</v>
      </c>
      <c r="E96" s="29">
        <f t="shared" si="23"/>
        <v>0</v>
      </c>
      <c r="F96" s="29">
        <f t="shared" si="23"/>
        <v>0</v>
      </c>
      <c r="G96" s="29">
        <f t="shared" si="23"/>
        <v>0</v>
      </c>
      <c r="H96" s="29">
        <f t="shared" si="23"/>
        <v>0</v>
      </c>
      <c r="I96" s="29">
        <f t="shared" si="23"/>
        <v>0</v>
      </c>
      <c r="J96" s="29">
        <f t="shared" si="23"/>
        <v>0</v>
      </c>
      <c r="K96" s="29">
        <f t="shared" si="23"/>
        <v>0</v>
      </c>
      <c r="L96" s="29">
        <f t="shared" si="23"/>
        <v>0</v>
      </c>
      <c r="M96" s="29">
        <f t="shared" si="23"/>
        <v>0</v>
      </c>
      <c r="N96" s="29">
        <f t="shared" si="23"/>
        <v>0</v>
      </c>
      <c r="O96" s="29">
        <f t="shared" si="23"/>
        <v>0</v>
      </c>
      <c r="P96" s="29">
        <f t="shared" si="23"/>
        <v>0</v>
      </c>
      <c r="Q96" s="29">
        <f t="shared" si="23"/>
        <v>0</v>
      </c>
      <c r="R96" s="29">
        <f t="shared" si="23"/>
        <v>0</v>
      </c>
      <c r="S96" s="29">
        <f t="shared" si="23"/>
        <v>0</v>
      </c>
      <c r="T96" s="29">
        <f t="shared" si="23"/>
        <v>0</v>
      </c>
      <c r="U96" s="29">
        <f t="shared" si="23"/>
        <v>0</v>
      </c>
      <c r="V96" s="29">
        <f t="shared" si="23"/>
        <v>0</v>
      </c>
      <c r="W96" s="29">
        <f t="shared" si="23"/>
        <v>0</v>
      </c>
      <c r="X96" s="29">
        <f t="shared" si="23"/>
        <v>0</v>
      </c>
      <c r="Y96" s="29">
        <f t="shared" si="24"/>
        <v>0</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7" t="s">
        <v>94</v>
      </c>
      <c r="E97" s="29">
        <f t="shared" si="23"/>
        <v>0</v>
      </c>
      <c r="F97" s="29">
        <f t="shared" si="23"/>
        <v>0</v>
      </c>
      <c r="G97" s="29">
        <f t="shared" si="23"/>
        <v>0</v>
      </c>
      <c r="H97" s="29">
        <f t="shared" si="23"/>
        <v>0</v>
      </c>
      <c r="I97" s="29">
        <f t="shared" si="23"/>
        <v>0</v>
      </c>
      <c r="J97" s="29">
        <f t="shared" si="23"/>
        <v>0</v>
      </c>
      <c r="K97" s="29">
        <f t="shared" si="23"/>
        <v>0</v>
      </c>
      <c r="L97" s="29">
        <f t="shared" si="23"/>
        <v>0</v>
      </c>
      <c r="M97" s="29">
        <f t="shared" si="23"/>
        <v>0</v>
      </c>
      <c r="N97" s="29">
        <f t="shared" si="23"/>
        <v>0</v>
      </c>
      <c r="O97" s="29">
        <f t="shared" si="23"/>
        <v>0</v>
      </c>
      <c r="P97" s="29">
        <f t="shared" si="23"/>
        <v>0</v>
      </c>
      <c r="Q97" s="29">
        <f t="shared" si="23"/>
        <v>0</v>
      </c>
      <c r="R97" s="29">
        <f t="shared" si="23"/>
        <v>0</v>
      </c>
      <c r="S97" s="29">
        <f t="shared" si="23"/>
        <v>0</v>
      </c>
      <c r="T97" s="29">
        <f t="shared" si="23"/>
        <v>0</v>
      </c>
      <c r="U97" s="29">
        <f t="shared" si="23"/>
        <v>0</v>
      </c>
      <c r="V97" s="29">
        <f t="shared" si="23"/>
        <v>0</v>
      </c>
      <c r="W97" s="29">
        <f t="shared" si="23"/>
        <v>0</v>
      </c>
      <c r="X97" s="29">
        <f t="shared" si="23"/>
        <v>0</v>
      </c>
      <c r="Y97" s="29">
        <f t="shared" si="24"/>
        <v>0</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7" t="s">
        <v>97</v>
      </c>
      <c r="E98" s="29">
        <f t="shared" ca="1" si="23"/>
        <v>1.0651236080651573E-4</v>
      </c>
      <c r="F98" s="29">
        <f t="shared" ca="1" si="23"/>
        <v>2.3884366932316639E-4</v>
      </c>
      <c r="G98" s="29">
        <f t="shared" ca="1" si="23"/>
        <v>4.1423733513754589E-4</v>
      </c>
      <c r="H98" s="29">
        <f t="shared" ca="1" si="23"/>
        <v>6.3039605417189567E-4</v>
      </c>
      <c r="I98" s="29">
        <f t="shared" ca="1" si="23"/>
        <v>8.3325095536906512E-4</v>
      </c>
      <c r="J98" s="29">
        <f t="shared" ca="1" si="23"/>
        <v>1.0756564738295643E-3</v>
      </c>
      <c r="K98" s="29">
        <f t="shared" ca="1" si="23"/>
        <v>1.3604987546400056E-3</v>
      </c>
      <c r="L98" s="29">
        <f t="shared" ca="1" si="23"/>
        <v>1.6571267173495722E-3</v>
      </c>
      <c r="M98" s="29">
        <f t="shared" ca="1" si="23"/>
        <v>1.9400294330688128E-3</v>
      </c>
      <c r="N98" s="29">
        <f t="shared" ca="1" si="23"/>
        <v>2.1767642315229244E-3</v>
      </c>
      <c r="O98" s="29">
        <f t="shared" ca="1" si="23"/>
        <v>2.3462757971741618E-3</v>
      </c>
      <c r="P98" s="29">
        <f t="shared" ca="1" si="23"/>
        <v>2.4680719215685772E-3</v>
      </c>
      <c r="Q98" s="29">
        <f t="shared" ca="1" si="23"/>
        <v>2.5460452770628759E-3</v>
      </c>
      <c r="R98" s="29">
        <f t="shared" ca="1" si="23"/>
        <v>2.5870381230387292E-3</v>
      </c>
      <c r="S98" s="29">
        <f t="shared" ca="1" si="23"/>
        <v>2.604352271355938E-3</v>
      </c>
      <c r="T98" s="29">
        <f t="shared" ca="1" si="23"/>
        <v>2.608822761776436E-3</v>
      </c>
      <c r="U98" s="29">
        <f t="shared" ca="1" si="23"/>
        <v>2.6086609923679522E-3</v>
      </c>
      <c r="V98" s="29">
        <f t="shared" ca="1" si="23"/>
        <v>2.6092996097039165E-3</v>
      </c>
      <c r="W98" s="29">
        <f t="shared" ca="1" si="23"/>
        <v>2.610149951201225E-3</v>
      </c>
      <c r="X98" s="29">
        <f t="shared" ca="1" si="23"/>
        <v>2.6104649578399652E-3</v>
      </c>
      <c r="Y98" s="29">
        <f t="shared" ca="1" si="24"/>
        <v>3.6032497648308848E-2</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7" t="s">
        <v>100</v>
      </c>
      <c r="E99" s="29">
        <f t="shared" ca="1" si="23"/>
        <v>0</v>
      </c>
      <c r="F99" s="29">
        <f t="shared" ca="1" si="23"/>
        <v>0</v>
      </c>
      <c r="G99" s="29">
        <f t="shared" ca="1" si="23"/>
        <v>0</v>
      </c>
      <c r="H99" s="29">
        <f t="shared" ca="1" si="23"/>
        <v>0</v>
      </c>
      <c r="I99" s="29">
        <f t="shared" ca="1" si="23"/>
        <v>0</v>
      </c>
      <c r="J99" s="29">
        <f t="shared" ca="1" si="23"/>
        <v>0</v>
      </c>
      <c r="K99" s="29">
        <f t="shared" ca="1" si="23"/>
        <v>0</v>
      </c>
      <c r="L99" s="29">
        <f t="shared" ca="1" si="23"/>
        <v>0</v>
      </c>
      <c r="M99" s="29">
        <f t="shared" ca="1" si="23"/>
        <v>0</v>
      </c>
      <c r="N99" s="29">
        <f t="shared" ca="1" si="23"/>
        <v>0</v>
      </c>
      <c r="O99" s="29">
        <f t="shared" ca="1" si="23"/>
        <v>0</v>
      </c>
      <c r="P99" s="29">
        <f t="shared" ca="1" si="23"/>
        <v>0</v>
      </c>
      <c r="Q99" s="29">
        <f t="shared" ca="1" si="23"/>
        <v>0</v>
      </c>
      <c r="R99" s="29">
        <f t="shared" ca="1" si="23"/>
        <v>0</v>
      </c>
      <c r="S99" s="29">
        <f t="shared" ca="1" si="23"/>
        <v>0</v>
      </c>
      <c r="T99" s="29">
        <f t="shared" ca="1" si="23"/>
        <v>0</v>
      </c>
      <c r="U99" s="29">
        <f t="shared" ca="1" si="23"/>
        <v>0</v>
      </c>
      <c r="V99" s="29">
        <f t="shared" ca="1" si="23"/>
        <v>0</v>
      </c>
      <c r="W99" s="29">
        <f t="shared" ca="1" si="23"/>
        <v>0</v>
      </c>
      <c r="X99" s="29">
        <f t="shared" ca="1" si="23"/>
        <v>0</v>
      </c>
      <c r="Y99" s="29">
        <f t="shared" ca="1" si="24"/>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7" t="s">
        <v>103</v>
      </c>
      <c r="E100" s="29">
        <f t="shared" ca="1" si="23"/>
        <v>0</v>
      </c>
      <c r="F100" s="29">
        <f t="shared" ca="1" si="23"/>
        <v>0</v>
      </c>
      <c r="G100" s="29">
        <f t="shared" ca="1" si="23"/>
        <v>0</v>
      </c>
      <c r="H100" s="29">
        <f t="shared" ca="1" si="23"/>
        <v>0</v>
      </c>
      <c r="I100" s="29">
        <f t="shared" ca="1" si="23"/>
        <v>0</v>
      </c>
      <c r="J100" s="29">
        <f t="shared" ca="1" si="23"/>
        <v>0</v>
      </c>
      <c r="K100" s="29">
        <f t="shared" ca="1" si="23"/>
        <v>0</v>
      </c>
      <c r="L100" s="29">
        <f t="shared" ca="1" si="23"/>
        <v>0</v>
      </c>
      <c r="M100" s="29">
        <f t="shared" ca="1" si="23"/>
        <v>0</v>
      </c>
      <c r="N100" s="29">
        <f t="shared" ca="1" si="23"/>
        <v>0</v>
      </c>
      <c r="O100" s="29">
        <f t="shared" ca="1" si="23"/>
        <v>0</v>
      </c>
      <c r="P100" s="29">
        <f t="shared" ca="1" si="23"/>
        <v>0</v>
      </c>
      <c r="Q100" s="29">
        <f t="shared" ca="1" si="23"/>
        <v>0</v>
      </c>
      <c r="R100" s="29">
        <f t="shared" ca="1" si="23"/>
        <v>0</v>
      </c>
      <c r="S100" s="29">
        <f t="shared" ca="1" si="23"/>
        <v>0</v>
      </c>
      <c r="T100" s="29">
        <f t="shared" ca="1" si="23"/>
        <v>0</v>
      </c>
      <c r="U100" s="29">
        <f t="shared" ca="1" si="23"/>
        <v>0</v>
      </c>
      <c r="V100" s="29">
        <f t="shared" ca="1" si="23"/>
        <v>0</v>
      </c>
      <c r="W100" s="29">
        <f t="shared" ca="1" si="23"/>
        <v>0</v>
      </c>
      <c r="X100" s="29">
        <f t="shared" ca="1" si="23"/>
        <v>0</v>
      </c>
      <c r="Y100" s="29">
        <f t="shared" ca="1" si="24"/>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7" t="s">
        <v>106</v>
      </c>
      <c r="E101" s="29">
        <f t="shared" ca="1" si="23"/>
        <v>0</v>
      </c>
      <c r="F101" s="29">
        <f t="shared" ca="1" si="23"/>
        <v>0</v>
      </c>
      <c r="G101" s="29">
        <f t="shared" ca="1" si="23"/>
        <v>0</v>
      </c>
      <c r="H101" s="29">
        <f t="shared" ca="1" si="23"/>
        <v>0</v>
      </c>
      <c r="I101" s="29">
        <f t="shared" ca="1" si="23"/>
        <v>0</v>
      </c>
      <c r="J101" s="29">
        <f t="shared" ca="1" si="23"/>
        <v>0</v>
      </c>
      <c r="K101" s="29">
        <f t="shared" ca="1" si="23"/>
        <v>0</v>
      </c>
      <c r="L101" s="29">
        <f t="shared" ca="1" si="23"/>
        <v>0</v>
      </c>
      <c r="M101" s="29">
        <f t="shared" ca="1" si="23"/>
        <v>0</v>
      </c>
      <c r="N101" s="29">
        <f t="shared" ca="1" si="23"/>
        <v>0</v>
      </c>
      <c r="O101" s="29">
        <f t="shared" ca="1" si="23"/>
        <v>0</v>
      </c>
      <c r="P101" s="29">
        <f t="shared" ca="1" si="23"/>
        <v>0</v>
      </c>
      <c r="Q101" s="29">
        <f t="shared" ca="1" si="23"/>
        <v>0</v>
      </c>
      <c r="R101" s="29">
        <f t="shared" ca="1" si="23"/>
        <v>0</v>
      </c>
      <c r="S101" s="29">
        <f t="shared" ca="1" si="23"/>
        <v>0</v>
      </c>
      <c r="T101" s="29">
        <f t="shared" ref="T101:X101" ca="1" si="25">T64-T63</f>
        <v>0</v>
      </c>
      <c r="U101" s="29">
        <f t="shared" ca="1" si="25"/>
        <v>0</v>
      </c>
      <c r="V101" s="29">
        <f t="shared" ca="1" si="25"/>
        <v>0</v>
      </c>
      <c r="W101" s="29">
        <f t="shared" ca="1" si="25"/>
        <v>0</v>
      </c>
      <c r="X101" s="29">
        <f t="shared" ca="1" si="25"/>
        <v>0</v>
      </c>
      <c r="Y101" s="29">
        <f t="shared" ca="1" si="24"/>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7" t="s">
        <v>109</v>
      </c>
      <c r="E102" s="29">
        <f t="shared" ref="E102:X115" ca="1" si="26">E65-E64</f>
        <v>0</v>
      </c>
      <c r="F102" s="29">
        <f t="shared" ca="1" si="26"/>
        <v>0</v>
      </c>
      <c r="G102" s="29">
        <f t="shared" ca="1" si="26"/>
        <v>0</v>
      </c>
      <c r="H102" s="29">
        <f t="shared" ca="1" si="26"/>
        <v>0</v>
      </c>
      <c r="I102" s="29">
        <f t="shared" ca="1" si="26"/>
        <v>0</v>
      </c>
      <c r="J102" s="29">
        <f t="shared" ca="1" si="26"/>
        <v>0</v>
      </c>
      <c r="K102" s="29">
        <f t="shared" ca="1" si="26"/>
        <v>0</v>
      </c>
      <c r="L102" s="29">
        <f t="shared" ca="1" si="26"/>
        <v>0</v>
      </c>
      <c r="M102" s="29">
        <f t="shared" ca="1" si="26"/>
        <v>0</v>
      </c>
      <c r="N102" s="29">
        <f t="shared" ca="1" si="26"/>
        <v>0</v>
      </c>
      <c r="O102" s="29">
        <f t="shared" ca="1" si="26"/>
        <v>0</v>
      </c>
      <c r="P102" s="29">
        <f t="shared" ca="1" si="26"/>
        <v>0</v>
      </c>
      <c r="Q102" s="29">
        <f t="shared" ca="1" si="26"/>
        <v>0</v>
      </c>
      <c r="R102" s="29">
        <f t="shared" ca="1" si="26"/>
        <v>0</v>
      </c>
      <c r="S102" s="29">
        <f t="shared" ca="1" si="26"/>
        <v>0</v>
      </c>
      <c r="T102" s="29">
        <f t="shared" ca="1" si="26"/>
        <v>0</v>
      </c>
      <c r="U102" s="29">
        <f t="shared" ca="1" si="26"/>
        <v>0</v>
      </c>
      <c r="V102" s="29">
        <f t="shared" ca="1" si="26"/>
        <v>0</v>
      </c>
      <c r="W102" s="29">
        <f t="shared" ca="1" si="26"/>
        <v>0</v>
      </c>
      <c r="X102" s="29">
        <f t="shared" ca="1" si="26"/>
        <v>0</v>
      </c>
      <c r="Y102" s="29">
        <f t="shared" ca="1" si="24"/>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7" t="s">
        <v>112</v>
      </c>
      <c r="E103" s="29">
        <f t="shared" ca="1" si="26"/>
        <v>0</v>
      </c>
      <c r="F103" s="29">
        <f t="shared" ca="1" si="26"/>
        <v>0</v>
      </c>
      <c r="G103" s="29">
        <f t="shared" ca="1" si="26"/>
        <v>0</v>
      </c>
      <c r="H103" s="29">
        <f t="shared" ca="1" si="26"/>
        <v>0</v>
      </c>
      <c r="I103" s="29">
        <f t="shared" ca="1" si="26"/>
        <v>0</v>
      </c>
      <c r="J103" s="29">
        <f t="shared" ca="1" si="26"/>
        <v>0</v>
      </c>
      <c r="K103" s="29">
        <f t="shared" ca="1" si="26"/>
        <v>0</v>
      </c>
      <c r="L103" s="29">
        <f t="shared" ca="1" si="26"/>
        <v>0</v>
      </c>
      <c r="M103" s="29">
        <f t="shared" ca="1" si="26"/>
        <v>0</v>
      </c>
      <c r="N103" s="29">
        <f t="shared" ca="1" si="26"/>
        <v>0</v>
      </c>
      <c r="O103" s="29">
        <f t="shared" ca="1" si="26"/>
        <v>0</v>
      </c>
      <c r="P103" s="29">
        <f t="shared" ca="1" si="26"/>
        <v>0</v>
      </c>
      <c r="Q103" s="29">
        <f t="shared" ca="1" si="26"/>
        <v>0</v>
      </c>
      <c r="R103" s="29">
        <f t="shared" ca="1" si="26"/>
        <v>0</v>
      </c>
      <c r="S103" s="29">
        <f t="shared" ca="1" si="26"/>
        <v>0</v>
      </c>
      <c r="T103" s="29">
        <f t="shared" ca="1" si="26"/>
        <v>0</v>
      </c>
      <c r="U103" s="29">
        <f t="shared" ca="1" si="26"/>
        <v>0</v>
      </c>
      <c r="V103" s="29">
        <f t="shared" ca="1" si="26"/>
        <v>0</v>
      </c>
      <c r="W103" s="29">
        <f t="shared" ca="1" si="26"/>
        <v>0</v>
      </c>
      <c r="X103" s="29">
        <f t="shared" ca="1" si="26"/>
        <v>0</v>
      </c>
      <c r="Y103" s="29">
        <f t="shared" ca="1" si="24"/>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7" t="s">
        <v>115</v>
      </c>
      <c r="E104" s="29">
        <f t="shared" ca="1" si="26"/>
        <v>0</v>
      </c>
      <c r="F104" s="29">
        <f t="shared" ca="1" si="26"/>
        <v>0</v>
      </c>
      <c r="G104" s="29">
        <f t="shared" ca="1" si="26"/>
        <v>0</v>
      </c>
      <c r="H104" s="29">
        <f t="shared" ca="1" si="26"/>
        <v>0</v>
      </c>
      <c r="I104" s="29">
        <f t="shared" ca="1" si="26"/>
        <v>0</v>
      </c>
      <c r="J104" s="29">
        <f t="shared" ca="1" si="26"/>
        <v>0</v>
      </c>
      <c r="K104" s="29">
        <f t="shared" ca="1" si="26"/>
        <v>0</v>
      </c>
      <c r="L104" s="29">
        <f t="shared" ca="1" si="26"/>
        <v>0</v>
      </c>
      <c r="M104" s="29">
        <f t="shared" ca="1" si="26"/>
        <v>0</v>
      </c>
      <c r="N104" s="29">
        <f t="shared" ca="1" si="26"/>
        <v>0</v>
      </c>
      <c r="O104" s="29">
        <f t="shared" ca="1" si="26"/>
        <v>0</v>
      </c>
      <c r="P104" s="29">
        <f t="shared" ca="1" si="26"/>
        <v>0</v>
      </c>
      <c r="Q104" s="29">
        <f t="shared" ca="1" si="26"/>
        <v>0</v>
      </c>
      <c r="R104" s="29">
        <f t="shared" ca="1" si="26"/>
        <v>0</v>
      </c>
      <c r="S104" s="29">
        <f t="shared" ca="1" si="26"/>
        <v>0</v>
      </c>
      <c r="T104" s="29">
        <f t="shared" ca="1" si="26"/>
        <v>0</v>
      </c>
      <c r="U104" s="29">
        <f t="shared" ca="1" si="26"/>
        <v>0</v>
      </c>
      <c r="V104" s="29">
        <f t="shared" ca="1" si="26"/>
        <v>0</v>
      </c>
      <c r="W104" s="29">
        <f t="shared" ca="1" si="26"/>
        <v>0</v>
      </c>
      <c r="X104" s="29">
        <f t="shared" ca="1" si="26"/>
        <v>0</v>
      </c>
      <c r="Y104" s="29">
        <f t="shared" ca="1" si="24"/>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7" t="s">
        <v>118</v>
      </c>
      <c r="E105" s="29">
        <f t="shared" ca="1" si="26"/>
        <v>0</v>
      </c>
      <c r="F105" s="29">
        <f t="shared" ca="1" si="26"/>
        <v>0</v>
      </c>
      <c r="G105" s="29">
        <f t="shared" ca="1" si="26"/>
        <v>0</v>
      </c>
      <c r="H105" s="29">
        <f t="shared" ca="1" si="26"/>
        <v>0</v>
      </c>
      <c r="I105" s="29">
        <f t="shared" ca="1" si="26"/>
        <v>0</v>
      </c>
      <c r="J105" s="29">
        <f t="shared" ca="1" si="26"/>
        <v>0</v>
      </c>
      <c r="K105" s="29">
        <f t="shared" ca="1" si="26"/>
        <v>0</v>
      </c>
      <c r="L105" s="29">
        <f t="shared" ca="1" si="26"/>
        <v>0</v>
      </c>
      <c r="M105" s="29">
        <f t="shared" ca="1" si="26"/>
        <v>0</v>
      </c>
      <c r="N105" s="29">
        <f t="shared" ca="1" si="26"/>
        <v>0</v>
      </c>
      <c r="O105" s="29">
        <f t="shared" ca="1" si="26"/>
        <v>0</v>
      </c>
      <c r="P105" s="29">
        <f t="shared" ca="1" si="26"/>
        <v>0</v>
      </c>
      <c r="Q105" s="29">
        <f t="shared" ca="1" si="26"/>
        <v>0</v>
      </c>
      <c r="R105" s="29">
        <f t="shared" ca="1" si="26"/>
        <v>0</v>
      </c>
      <c r="S105" s="29">
        <f t="shared" ca="1" si="26"/>
        <v>0</v>
      </c>
      <c r="T105" s="29">
        <f t="shared" ca="1" si="26"/>
        <v>0</v>
      </c>
      <c r="U105" s="29">
        <f t="shared" ca="1" si="26"/>
        <v>0</v>
      </c>
      <c r="V105" s="29">
        <f t="shared" ca="1" si="26"/>
        <v>0</v>
      </c>
      <c r="W105" s="29">
        <f t="shared" ca="1" si="26"/>
        <v>0</v>
      </c>
      <c r="X105" s="29">
        <f t="shared" ca="1" si="26"/>
        <v>0</v>
      </c>
      <c r="Y105" s="29">
        <f t="shared" ca="1" si="24"/>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7" t="s">
        <v>121</v>
      </c>
      <c r="E106" s="29">
        <f t="shared" ca="1" si="26"/>
        <v>0</v>
      </c>
      <c r="F106" s="29">
        <f t="shared" ca="1" si="26"/>
        <v>0</v>
      </c>
      <c r="G106" s="29">
        <f t="shared" ca="1" si="26"/>
        <v>0</v>
      </c>
      <c r="H106" s="29">
        <f t="shared" ca="1" si="26"/>
        <v>0</v>
      </c>
      <c r="I106" s="29">
        <f t="shared" ca="1" si="26"/>
        <v>0</v>
      </c>
      <c r="J106" s="29">
        <f t="shared" ca="1" si="26"/>
        <v>0</v>
      </c>
      <c r="K106" s="29">
        <f t="shared" ca="1" si="26"/>
        <v>0</v>
      </c>
      <c r="L106" s="29">
        <f t="shared" ca="1" si="26"/>
        <v>0</v>
      </c>
      <c r="M106" s="29">
        <f t="shared" ca="1" si="26"/>
        <v>0</v>
      </c>
      <c r="N106" s="29">
        <f t="shared" ca="1" si="26"/>
        <v>0</v>
      </c>
      <c r="O106" s="29">
        <f t="shared" ca="1" si="26"/>
        <v>0</v>
      </c>
      <c r="P106" s="29">
        <f t="shared" ca="1" si="26"/>
        <v>0</v>
      </c>
      <c r="Q106" s="29">
        <f t="shared" ca="1" si="26"/>
        <v>0</v>
      </c>
      <c r="R106" s="29">
        <f t="shared" ca="1" si="26"/>
        <v>0</v>
      </c>
      <c r="S106" s="29">
        <f t="shared" ca="1" si="26"/>
        <v>0</v>
      </c>
      <c r="T106" s="29">
        <f t="shared" ca="1" si="26"/>
        <v>0</v>
      </c>
      <c r="U106" s="29">
        <f t="shared" ca="1" si="26"/>
        <v>0</v>
      </c>
      <c r="V106" s="29">
        <f t="shared" ca="1" si="26"/>
        <v>0</v>
      </c>
      <c r="W106" s="29">
        <f t="shared" ca="1" si="26"/>
        <v>0</v>
      </c>
      <c r="X106" s="29">
        <f t="shared" ca="1" si="26"/>
        <v>0</v>
      </c>
      <c r="Y106" s="29">
        <f t="shared" ca="1" si="24"/>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7" t="s">
        <v>124</v>
      </c>
      <c r="E107" s="29">
        <f t="shared" ca="1" si="26"/>
        <v>0</v>
      </c>
      <c r="F107" s="29">
        <f t="shared" ca="1" si="26"/>
        <v>0</v>
      </c>
      <c r="G107" s="29">
        <f t="shared" ca="1" si="26"/>
        <v>0</v>
      </c>
      <c r="H107" s="29">
        <f t="shared" ca="1" si="26"/>
        <v>0</v>
      </c>
      <c r="I107" s="29">
        <f t="shared" ca="1" si="26"/>
        <v>0</v>
      </c>
      <c r="J107" s="29">
        <f t="shared" ca="1" si="26"/>
        <v>0</v>
      </c>
      <c r="K107" s="29">
        <f t="shared" ca="1" si="26"/>
        <v>0</v>
      </c>
      <c r="L107" s="29">
        <f t="shared" ca="1" si="26"/>
        <v>0</v>
      </c>
      <c r="M107" s="29">
        <f t="shared" ca="1" si="26"/>
        <v>0</v>
      </c>
      <c r="N107" s="29">
        <f t="shared" ca="1" si="26"/>
        <v>0</v>
      </c>
      <c r="O107" s="29">
        <f t="shared" ca="1" si="26"/>
        <v>0</v>
      </c>
      <c r="P107" s="29">
        <f t="shared" ca="1" si="26"/>
        <v>0</v>
      </c>
      <c r="Q107" s="29">
        <f t="shared" ca="1" si="26"/>
        <v>0</v>
      </c>
      <c r="R107" s="29">
        <f t="shared" ca="1" si="26"/>
        <v>0</v>
      </c>
      <c r="S107" s="29">
        <f t="shared" ca="1" si="26"/>
        <v>0</v>
      </c>
      <c r="T107" s="29">
        <f t="shared" ca="1" si="26"/>
        <v>0</v>
      </c>
      <c r="U107" s="29">
        <f t="shared" ca="1" si="26"/>
        <v>0</v>
      </c>
      <c r="V107" s="29">
        <f t="shared" ca="1" si="26"/>
        <v>0</v>
      </c>
      <c r="W107" s="29">
        <f t="shared" ca="1" si="26"/>
        <v>0</v>
      </c>
      <c r="X107" s="29">
        <f t="shared" ca="1" si="26"/>
        <v>0</v>
      </c>
      <c r="Y107" s="29">
        <f t="shared" ca="1" si="24"/>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7" t="s">
        <v>127</v>
      </c>
      <c r="E108" s="29">
        <f ca="1">E71-E70</f>
        <v>0</v>
      </c>
      <c r="F108" s="29">
        <f t="shared" ca="1" si="26"/>
        <v>0</v>
      </c>
      <c r="G108" s="29">
        <f t="shared" ca="1" si="26"/>
        <v>0</v>
      </c>
      <c r="H108" s="29">
        <f t="shared" ca="1" si="26"/>
        <v>0</v>
      </c>
      <c r="I108" s="29">
        <f t="shared" ca="1" si="26"/>
        <v>0</v>
      </c>
      <c r="J108" s="29">
        <f t="shared" ca="1" si="26"/>
        <v>0</v>
      </c>
      <c r="K108" s="29">
        <f t="shared" ca="1" si="26"/>
        <v>0</v>
      </c>
      <c r="L108" s="29">
        <f t="shared" ca="1" si="26"/>
        <v>0</v>
      </c>
      <c r="M108" s="29">
        <f t="shared" ca="1" si="26"/>
        <v>0</v>
      </c>
      <c r="N108" s="29">
        <f t="shared" ca="1" si="26"/>
        <v>0</v>
      </c>
      <c r="O108" s="29">
        <f t="shared" ca="1" si="26"/>
        <v>0</v>
      </c>
      <c r="P108" s="29">
        <f t="shared" ca="1" si="26"/>
        <v>0</v>
      </c>
      <c r="Q108" s="29">
        <f t="shared" ca="1" si="26"/>
        <v>0</v>
      </c>
      <c r="R108" s="29">
        <f t="shared" ca="1" si="26"/>
        <v>0</v>
      </c>
      <c r="S108" s="29">
        <f t="shared" ca="1" si="26"/>
        <v>0</v>
      </c>
      <c r="T108" s="29">
        <f t="shared" ca="1" si="26"/>
        <v>0</v>
      </c>
      <c r="U108" s="29">
        <f t="shared" ca="1" si="26"/>
        <v>0</v>
      </c>
      <c r="V108" s="29">
        <f t="shared" ca="1" si="26"/>
        <v>0</v>
      </c>
      <c r="W108" s="29">
        <f t="shared" ca="1" si="26"/>
        <v>0</v>
      </c>
      <c r="X108" s="29">
        <f t="shared" ca="1" si="26"/>
        <v>0</v>
      </c>
      <c r="Y108" s="29">
        <f t="shared" ca="1" si="24"/>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7" t="s">
        <v>371</v>
      </c>
      <c r="E109" s="29">
        <f t="shared" ref="E109:T119" ca="1" si="27">E72-E71</f>
        <v>0</v>
      </c>
      <c r="F109" s="29">
        <f t="shared" ca="1" si="27"/>
        <v>0</v>
      </c>
      <c r="G109" s="29">
        <f t="shared" ca="1" si="27"/>
        <v>0</v>
      </c>
      <c r="H109" s="29">
        <f t="shared" ca="1" si="27"/>
        <v>0</v>
      </c>
      <c r="I109" s="29">
        <f t="shared" ca="1" si="27"/>
        <v>0</v>
      </c>
      <c r="J109" s="29">
        <f t="shared" ca="1" si="27"/>
        <v>0</v>
      </c>
      <c r="K109" s="29">
        <f t="shared" ca="1" si="27"/>
        <v>0</v>
      </c>
      <c r="L109" s="29">
        <f t="shared" ca="1" si="27"/>
        <v>0</v>
      </c>
      <c r="M109" s="29">
        <f t="shared" ca="1" si="27"/>
        <v>0</v>
      </c>
      <c r="N109" s="29">
        <f t="shared" ca="1" si="27"/>
        <v>0</v>
      </c>
      <c r="O109" s="29">
        <f t="shared" ca="1" si="27"/>
        <v>0</v>
      </c>
      <c r="P109" s="29">
        <f t="shared" ca="1" si="27"/>
        <v>0</v>
      </c>
      <c r="Q109" s="29">
        <f t="shared" ca="1" si="27"/>
        <v>0</v>
      </c>
      <c r="R109" s="29">
        <f t="shared" ca="1" si="27"/>
        <v>0</v>
      </c>
      <c r="S109" s="29">
        <f t="shared" ca="1" si="27"/>
        <v>0</v>
      </c>
      <c r="T109" s="29">
        <f t="shared" ca="1" si="27"/>
        <v>0</v>
      </c>
      <c r="U109" s="29">
        <f t="shared" ca="1" si="26"/>
        <v>0</v>
      </c>
      <c r="V109" s="29">
        <f t="shared" ca="1" si="26"/>
        <v>0</v>
      </c>
      <c r="W109" s="29">
        <f t="shared" ca="1" si="26"/>
        <v>0</v>
      </c>
      <c r="X109" s="29">
        <f t="shared" ca="1" si="26"/>
        <v>0</v>
      </c>
      <c r="Y109" s="29">
        <f t="shared" ca="1" si="24"/>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7" t="s">
        <v>372</v>
      </c>
      <c r="E110" s="29">
        <f t="shared" ca="1" si="27"/>
        <v>0</v>
      </c>
      <c r="F110" s="29">
        <f t="shared" ca="1" si="26"/>
        <v>0</v>
      </c>
      <c r="G110" s="29">
        <f t="shared" ca="1" si="26"/>
        <v>0</v>
      </c>
      <c r="H110" s="29">
        <f t="shared" ca="1" si="26"/>
        <v>0</v>
      </c>
      <c r="I110" s="29">
        <f t="shared" ca="1" si="26"/>
        <v>0</v>
      </c>
      <c r="J110" s="29">
        <f t="shared" ca="1" si="26"/>
        <v>0</v>
      </c>
      <c r="K110" s="29">
        <f t="shared" ca="1" si="26"/>
        <v>0</v>
      </c>
      <c r="L110" s="29">
        <f t="shared" ca="1" si="26"/>
        <v>0</v>
      </c>
      <c r="M110" s="29">
        <f t="shared" ca="1" si="26"/>
        <v>0</v>
      </c>
      <c r="N110" s="29">
        <f t="shared" ca="1" si="26"/>
        <v>0</v>
      </c>
      <c r="O110" s="29">
        <f t="shared" ca="1" si="26"/>
        <v>0</v>
      </c>
      <c r="P110" s="29">
        <f t="shared" ca="1" si="26"/>
        <v>0</v>
      </c>
      <c r="Q110" s="29">
        <f t="shared" ca="1" si="26"/>
        <v>0</v>
      </c>
      <c r="R110" s="29">
        <f t="shared" ca="1" si="26"/>
        <v>0</v>
      </c>
      <c r="S110" s="29">
        <f t="shared" ca="1" si="26"/>
        <v>0</v>
      </c>
      <c r="T110" s="29">
        <f t="shared" ca="1" si="26"/>
        <v>0</v>
      </c>
      <c r="U110" s="29">
        <f t="shared" ca="1" si="26"/>
        <v>0</v>
      </c>
      <c r="V110" s="29">
        <f t="shared" ca="1" si="26"/>
        <v>0</v>
      </c>
      <c r="W110" s="29">
        <f t="shared" ca="1" si="26"/>
        <v>0</v>
      </c>
      <c r="X110" s="29">
        <f t="shared" ca="1" si="26"/>
        <v>0</v>
      </c>
      <c r="Y110" s="29">
        <f t="shared" ca="1" si="24"/>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7" t="s">
        <v>373</v>
      </c>
      <c r="E111" s="29">
        <f t="shared" ca="1" si="27"/>
        <v>0</v>
      </c>
      <c r="F111" s="29">
        <f t="shared" ca="1" si="26"/>
        <v>0</v>
      </c>
      <c r="G111" s="29">
        <f t="shared" ca="1" si="26"/>
        <v>0</v>
      </c>
      <c r="H111" s="29">
        <f t="shared" ca="1" si="26"/>
        <v>0</v>
      </c>
      <c r="I111" s="29">
        <f t="shared" ca="1" si="26"/>
        <v>0</v>
      </c>
      <c r="J111" s="29">
        <f t="shared" ca="1" si="26"/>
        <v>0</v>
      </c>
      <c r="K111" s="29">
        <f t="shared" ca="1" si="26"/>
        <v>0</v>
      </c>
      <c r="L111" s="29">
        <f t="shared" ca="1" si="26"/>
        <v>0</v>
      </c>
      <c r="M111" s="29">
        <f t="shared" ca="1" si="26"/>
        <v>0</v>
      </c>
      <c r="N111" s="29">
        <f t="shared" ca="1" si="26"/>
        <v>0</v>
      </c>
      <c r="O111" s="29">
        <f t="shared" ca="1" si="26"/>
        <v>0</v>
      </c>
      <c r="P111" s="29">
        <f t="shared" ca="1" si="26"/>
        <v>0</v>
      </c>
      <c r="Q111" s="29">
        <f t="shared" ca="1" si="26"/>
        <v>0</v>
      </c>
      <c r="R111" s="29">
        <f t="shared" ca="1" si="26"/>
        <v>0</v>
      </c>
      <c r="S111" s="29">
        <f t="shared" ca="1" si="26"/>
        <v>0</v>
      </c>
      <c r="T111" s="29">
        <f t="shared" ca="1" si="26"/>
        <v>0</v>
      </c>
      <c r="U111" s="29">
        <f t="shared" ca="1" si="26"/>
        <v>0</v>
      </c>
      <c r="V111" s="29">
        <f t="shared" ca="1" si="26"/>
        <v>0</v>
      </c>
      <c r="W111" s="29">
        <f t="shared" ca="1" si="26"/>
        <v>0</v>
      </c>
      <c r="X111" s="29">
        <f t="shared" ca="1" si="26"/>
        <v>0</v>
      </c>
      <c r="Y111" s="29">
        <f t="shared" ca="1" si="24"/>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7" t="s">
        <v>374</v>
      </c>
      <c r="E112" s="29">
        <f t="shared" ca="1" si="27"/>
        <v>0</v>
      </c>
      <c r="F112" s="29">
        <f t="shared" ca="1" si="26"/>
        <v>0</v>
      </c>
      <c r="G112" s="29">
        <f t="shared" ca="1" si="26"/>
        <v>0</v>
      </c>
      <c r="H112" s="29">
        <f t="shared" ca="1" si="26"/>
        <v>0</v>
      </c>
      <c r="I112" s="29">
        <f t="shared" ca="1" si="26"/>
        <v>0</v>
      </c>
      <c r="J112" s="29">
        <f t="shared" ca="1" si="26"/>
        <v>0</v>
      </c>
      <c r="K112" s="29">
        <f t="shared" ca="1" si="26"/>
        <v>0</v>
      </c>
      <c r="L112" s="29">
        <f t="shared" ca="1" si="26"/>
        <v>0</v>
      </c>
      <c r="M112" s="29">
        <f t="shared" ca="1" si="26"/>
        <v>0</v>
      </c>
      <c r="N112" s="29">
        <f t="shared" ca="1" si="26"/>
        <v>0</v>
      </c>
      <c r="O112" s="29">
        <f t="shared" ca="1" si="26"/>
        <v>0</v>
      </c>
      <c r="P112" s="29">
        <f t="shared" ca="1" si="26"/>
        <v>0</v>
      </c>
      <c r="Q112" s="29">
        <f t="shared" ca="1" si="26"/>
        <v>0</v>
      </c>
      <c r="R112" s="29">
        <f t="shared" ca="1" si="26"/>
        <v>0</v>
      </c>
      <c r="S112" s="29">
        <f t="shared" ca="1" si="26"/>
        <v>0</v>
      </c>
      <c r="T112" s="29">
        <f t="shared" ca="1" si="26"/>
        <v>0</v>
      </c>
      <c r="U112" s="29">
        <f t="shared" ca="1" si="26"/>
        <v>0</v>
      </c>
      <c r="V112" s="29">
        <f t="shared" ca="1" si="26"/>
        <v>0</v>
      </c>
      <c r="W112" s="29">
        <f t="shared" ca="1" si="26"/>
        <v>0</v>
      </c>
      <c r="X112" s="29">
        <f t="shared" ca="1" si="26"/>
        <v>0</v>
      </c>
      <c r="Y112" s="29">
        <f t="shared" ca="1" si="24"/>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c r="C113" s="7" t="s">
        <v>375</v>
      </c>
      <c r="E113" s="29">
        <f t="shared" ca="1" si="27"/>
        <v>0</v>
      </c>
      <c r="F113" s="29">
        <f t="shared" ca="1" si="26"/>
        <v>0</v>
      </c>
      <c r="G113" s="29">
        <f t="shared" ca="1" si="26"/>
        <v>0</v>
      </c>
      <c r="H113" s="29">
        <f t="shared" ca="1" si="26"/>
        <v>0</v>
      </c>
      <c r="I113" s="29">
        <f t="shared" ca="1" si="26"/>
        <v>0</v>
      </c>
      <c r="J113" s="29">
        <f t="shared" ca="1" si="26"/>
        <v>0</v>
      </c>
      <c r="K113" s="29">
        <f t="shared" ca="1" si="26"/>
        <v>0</v>
      </c>
      <c r="L113" s="29">
        <f t="shared" ca="1" si="26"/>
        <v>0</v>
      </c>
      <c r="M113" s="29">
        <f t="shared" ca="1" si="26"/>
        <v>0</v>
      </c>
      <c r="N113" s="29">
        <f t="shared" ca="1" si="26"/>
        <v>0</v>
      </c>
      <c r="O113" s="29">
        <f t="shared" ca="1" si="26"/>
        <v>0</v>
      </c>
      <c r="P113" s="29">
        <f t="shared" ca="1" si="26"/>
        <v>0</v>
      </c>
      <c r="Q113" s="29">
        <f t="shared" ca="1" si="26"/>
        <v>0</v>
      </c>
      <c r="R113" s="29">
        <f t="shared" ca="1" si="26"/>
        <v>0</v>
      </c>
      <c r="S113" s="29">
        <f t="shared" ca="1" si="26"/>
        <v>0</v>
      </c>
      <c r="T113" s="29">
        <f t="shared" ca="1" si="26"/>
        <v>0</v>
      </c>
      <c r="U113" s="29">
        <f t="shared" ca="1" si="26"/>
        <v>0</v>
      </c>
      <c r="V113" s="29">
        <f t="shared" ca="1" si="26"/>
        <v>0</v>
      </c>
      <c r="W113" s="29">
        <f t="shared" ca="1" si="26"/>
        <v>0</v>
      </c>
      <c r="X113" s="29">
        <f t="shared" ca="1" si="26"/>
        <v>0</v>
      </c>
      <c r="Y113" s="29">
        <f t="shared" ca="1" si="24"/>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1:80">
      <c r="C114" s="7" t="s">
        <v>376</v>
      </c>
      <c r="E114" s="29">
        <f t="shared" ca="1" si="27"/>
        <v>0</v>
      </c>
      <c r="F114" s="29">
        <f t="shared" ca="1" si="26"/>
        <v>0</v>
      </c>
      <c r="G114" s="29">
        <f t="shared" ca="1" si="26"/>
        <v>0</v>
      </c>
      <c r="H114" s="29">
        <f t="shared" ca="1" si="26"/>
        <v>0</v>
      </c>
      <c r="I114" s="29">
        <f t="shared" ca="1" si="26"/>
        <v>0</v>
      </c>
      <c r="J114" s="29">
        <f t="shared" ca="1" si="26"/>
        <v>0</v>
      </c>
      <c r="K114" s="29">
        <f t="shared" ca="1" si="26"/>
        <v>0</v>
      </c>
      <c r="L114" s="29">
        <f t="shared" ca="1" si="26"/>
        <v>0</v>
      </c>
      <c r="M114" s="29">
        <f t="shared" ca="1" si="26"/>
        <v>0</v>
      </c>
      <c r="N114" s="29">
        <f t="shared" ca="1" si="26"/>
        <v>0</v>
      </c>
      <c r="O114" s="29">
        <f t="shared" ca="1" si="26"/>
        <v>0</v>
      </c>
      <c r="P114" s="29">
        <f t="shared" ca="1" si="26"/>
        <v>0</v>
      </c>
      <c r="Q114" s="29">
        <f t="shared" ca="1" si="26"/>
        <v>0</v>
      </c>
      <c r="R114" s="29">
        <f t="shared" ca="1" si="26"/>
        <v>0</v>
      </c>
      <c r="S114" s="29">
        <f t="shared" ca="1" si="26"/>
        <v>0</v>
      </c>
      <c r="T114" s="29">
        <f t="shared" ca="1" si="26"/>
        <v>0</v>
      </c>
      <c r="U114" s="29">
        <f t="shared" ca="1" si="26"/>
        <v>0</v>
      </c>
      <c r="V114" s="29">
        <f t="shared" ca="1" si="26"/>
        <v>0</v>
      </c>
      <c r="W114" s="29">
        <f t="shared" ca="1" si="26"/>
        <v>0</v>
      </c>
      <c r="X114" s="29">
        <f t="shared" ca="1" si="26"/>
        <v>0</v>
      </c>
      <c r="Y114" s="29">
        <f t="shared" ca="1" si="24"/>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c r="C115" s="7" t="s">
        <v>377</v>
      </c>
      <c r="E115" s="29">
        <f t="shared" ca="1" si="27"/>
        <v>0</v>
      </c>
      <c r="F115" s="29">
        <f t="shared" ca="1" si="26"/>
        <v>0</v>
      </c>
      <c r="G115" s="29">
        <f t="shared" ca="1" si="26"/>
        <v>0</v>
      </c>
      <c r="H115" s="29">
        <f t="shared" ca="1" si="26"/>
        <v>0</v>
      </c>
      <c r="I115" s="29">
        <f t="shared" ca="1" si="26"/>
        <v>0</v>
      </c>
      <c r="J115" s="29">
        <f t="shared" ca="1" si="26"/>
        <v>0</v>
      </c>
      <c r="K115" s="29">
        <f t="shared" ca="1" si="26"/>
        <v>0</v>
      </c>
      <c r="L115" s="29">
        <f t="shared" ca="1" si="26"/>
        <v>0</v>
      </c>
      <c r="M115" s="29">
        <f t="shared" ca="1" si="26"/>
        <v>0</v>
      </c>
      <c r="N115" s="29">
        <f t="shared" ca="1" si="26"/>
        <v>0</v>
      </c>
      <c r="O115" s="29">
        <f t="shared" ca="1" si="26"/>
        <v>0</v>
      </c>
      <c r="P115" s="29">
        <f t="shared" ca="1" si="26"/>
        <v>0</v>
      </c>
      <c r="Q115" s="29">
        <f t="shared" ca="1" si="26"/>
        <v>0</v>
      </c>
      <c r="R115" s="29">
        <f t="shared" ca="1" si="26"/>
        <v>0</v>
      </c>
      <c r="S115" s="29">
        <f t="shared" ca="1" si="26"/>
        <v>0</v>
      </c>
      <c r="T115" s="29">
        <f t="shared" ca="1" si="26"/>
        <v>0</v>
      </c>
      <c r="U115" s="29">
        <f t="shared" ca="1" si="26"/>
        <v>0</v>
      </c>
      <c r="V115" s="29">
        <f t="shared" ca="1" si="26"/>
        <v>0</v>
      </c>
      <c r="W115" s="29">
        <f t="shared" ref="F115:X119" ca="1" si="28">W78-W77</f>
        <v>0</v>
      </c>
      <c r="X115" s="29">
        <f t="shared" ca="1" si="28"/>
        <v>0</v>
      </c>
      <c r="Y115" s="29">
        <f t="shared" ca="1" si="24"/>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1:80">
      <c r="C116" s="7" t="s">
        <v>378</v>
      </c>
      <c r="E116" s="29">
        <f t="shared" ca="1" si="27"/>
        <v>0</v>
      </c>
      <c r="F116" s="29">
        <f t="shared" ca="1" si="28"/>
        <v>0</v>
      </c>
      <c r="G116" s="29">
        <f t="shared" ca="1" si="28"/>
        <v>0</v>
      </c>
      <c r="H116" s="29">
        <f t="shared" ca="1" si="28"/>
        <v>0</v>
      </c>
      <c r="I116" s="29">
        <f t="shared" ca="1" si="28"/>
        <v>0</v>
      </c>
      <c r="J116" s="29">
        <f t="shared" ca="1" si="28"/>
        <v>0</v>
      </c>
      <c r="K116" s="29">
        <f t="shared" ca="1" si="28"/>
        <v>0</v>
      </c>
      <c r="L116" s="29">
        <f t="shared" ca="1" si="28"/>
        <v>0</v>
      </c>
      <c r="M116" s="29">
        <f t="shared" ca="1" si="28"/>
        <v>0</v>
      </c>
      <c r="N116" s="29">
        <f t="shared" ca="1" si="28"/>
        <v>0</v>
      </c>
      <c r="O116" s="29">
        <f t="shared" ca="1" si="28"/>
        <v>0</v>
      </c>
      <c r="P116" s="29">
        <f t="shared" ca="1" si="28"/>
        <v>0</v>
      </c>
      <c r="Q116" s="29">
        <f t="shared" ca="1" si="28"/>
        <v>0</v>
      </c>
      <c r="R116" s="29">
        <f t="shared" ca="1" si="28"/>
        <v>0</v>
      </c>
      <c r="S116" s="29">
        <f t="shared" ca="1" si="28"/>
        <v>0</v>
      </c>
      <c r="T116" s="29">
        <f t="shared" ca="1" si="28"/>
        <v>0</v>
      </c>
      <c r="U116" s="29">
        <f t="shared" ca="1" si="28"/>
        <v>0</v>
      </c>
      <c r="V116" s="29">
        <f t="shared" ca="1" si="28"/>
        <v>0</v>
      </c>
      <c r="W116" s="29">
        <f t="shared" ca="1" si="28"/>
        <v>0</v>
      </c>
      <c r="X116" s="29">
        <f t="shared" ca="1" si="28"/>
        <v>0</v>
      </c>
      <c r="Y116" s="29">
        <f t="shared" ca="1" si="24"/>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c r="C117" s="7" t="s">
        <v>379</v>
      </c>
      <c r="E117" s="29">
        <f t="shared" ca="1" si="27"/>
        <v>0</v>
      </c>
      <c r="F117" s="29">
        <f t="shared" ca="1" si="28"/>
        <v>0</v>
      </c>
      <c r="G117" s="29">
        <f t="shared" ca="1" si="28"/>
        <v>0</v>
      </c>
      <c r="H117" s="29">
        <f t="shared" ca="1" si="28"/>
        <v>0</v>
      </c>
      <c r="I117" s="29">
        <f t="shared" ca="1" si="28"/>
        <v>0</v>
      </c>
      <c r="J117" s="29">
        <f t="shared" ca="1" si="28"/>
        <v>0</v>
      </c>
      <c r="K117" s="29">
        <f t="shared" ca="1" si="28"/>
        <v>0</v>
      </c>
      <c r="L117" s="29">
        <f t="shared" ca="1" si="28"/>
        <v>0</v>
      </c>
      <c r="M117" s="29">
        <f t="shared" ca="1" si="28"/>
        <v>0</v>
      </c>
      <c r="N117" s="29">
        <f t="shared" ca="1" si="28"/>
        <v>0</v>
      </c>
      <c r="O117" s="29">
        <f t="shared" ca="1" si="28"/>
        <v>0</v>
      </c>
      <c r="P117" s="29">
        <f t="shared" ca="1" si="28"/>
        <v>0</v>
      </c>
      <c r="Q117" s="29">
        <f t="shared" ca="1" si="28"/>
        <v>0</v>
      </c>
      <c r="R117" s="29">
        <f t="shared" ca="1" si="28"/>
        <v>0</v>
      </c>
      <c r="S117" s="29">
        <f t="shared" ca="1" si="28"/>
        <v>0</v>
      </c>
      <c r="T117" s="29">
        <f t="shared" ca="1" si="28"/>
        <v>0</v>
      </c>
      <c r="U117" s="29">
        <f t="shared" ca="1" si="28"/>
        <v>0</v>
      </c>
      <c r="V117" s="29">
        <f t="shared" ca="1" si="28"/>
        <v>0</v>
      </c>
      <c r="W117" s="29">
        <f t="shared" ca="1" si="28"/>
        <v>0</v>
      </c>
      <c r="X117" s="29">
        <f t="shared" ca="1" si="28"/>
        <v>0</v>
      </c>
      <c r="Y117" s="29">
        <f t="shared" ca="1" si="24"/>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1:80">
      <c r="C118" s="7" t="s">
        <v>380</v>
      </c>
      <c r="E118" s="29">
        <f t="shared" ca="1" si="27"/>
        <v>0</v>
      </c>
      <c r="F118" s="29">
        <f t="shared" ca="1" si="28"/>
        <v>0</v>
      </c>
      <c r="G118" s="29">
        <f t="shared" ca="1" si="28"/>
        <v>0</v>
      </c>
      <c r="H118" s="29">
        <f t="shared" ca="1" si="28"/>
        <v>0</v>
      </c>
      <c r="I118" s="29">
        <f t="shared" ca="1" si="28"/>
        <v>0</v>
      </c>
      <c r="J118" s="29">
        <f t="shared" ca="1" si="28"/>
        <v>0</v>
      </c>
      <c r="K118" s="29">
        <f t="shared" ca="1" si="28"/>
        <v>0</v>
      </c>
      <c r="L118" s="29">
        <f t="shared" ca="1" si="28"/>
        <v>0</v>
      </c>
      <c r="M118" s="29">
        <f t="shared" ca="1" si="28"/>
        <v>0</v>
      </c>
      <c r="N118" s="29">
        <f t="shared" ca="1" si="28"/>
        <v>0</v>
      </c>
      <c r="O118" s="29">
        <f t="shared" ca="1" si="28"/>
        <v>0</v>
      </c>
      <c r="P118" s="29">
        <f t="shared" ca="1" si="28"/>
        <v>0</v>
      </c>
      <c r="Q118" s="29">
        <f t="shared" ca="1" si="28"/>
        <v>0</v>
      </c>
      <c r="R118" s="29">
        <f t="shared" ca="1" si="28"/>
        <v>0</v>
      </c>
      <c r="S118" s="29">
        <f t="shared" ca="1" si="28"/>
        <v>0</v>
      </c>
      <c r="T118" s="29">
        <f t="shared" ca="1" si="28"/>
        <v>0</v>
      </c>
      <c r="U118" s="29">
        <f t="shared" ca="1" si="28"/>
        <v>0</v>
      </c>
      <c r="V118" s="29">
        <f t="shared" ca="1" si="28"/>
        <v>0</v>
      </c>
      <c r="W118" s="29">
        <f t="shared" ca="1" si="28"/>
        <v>0</v>
      </c>
      <c r="X118" s="29">
        <f t="shared" ca="1" si="28"/>
        <v>0</v>
      </c>
      <c r="Y118" s="29">
        <f t="shared" ca="1" si="24"/>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c r="C119" s="7" t="s">
        <v>381</v>
      </c>
      <c r="E119" s="29">
        <f t="shared" ca="1" si="27"/>
        <v>5.2115526923161501E-6</v>
      </c>
      <c r="F119" s="29">
        <f t="shared" ca="1" si="28"/>
        <v>1.1686402953408904E-5</v>
      </c>
      <c r="G119" s="29">
        <f t="shared" ca="1" si="28"/>
        <v>2.026825509121458E-5</v>
      </c>
      <c r="H119" s="29">
        <f t="shared" ca="1" si="28"/>
        <v>3.0844704111976221E-5</v>
      </c>
      <c r="I119" s="29">
        <f t="shared" ca="1" si="28"/>
        <v>4.0770209456882263E-5</v>
      </c>
      <c r="J119" s="29">
        <f t="shared" ca="1" si="28"/>
        <v>5.2630890440754025E-5</v>
      </c>
      <c r="K119" s="29">
        <f t="shared" ca="1" si="28"/>
        <v>6.656796351098412E-5</v>
      </c>
      <c r="L119" s="29">
        <f t="shared" ca="1" si="28"/>
        <v>8.1081699249913606E-5</v>
      </c>
      <c r="M119" s="29">
        <f t="shared" ca="1" si="28"/>
        <v>9.4923871168799655E-5</v>
      </c>
      <c r="N119" s="29">
        <f t="shared" ca="1" si="28"/>
        <v>1.065070889935322E-4</v>
      </c>
      <c r="O119" s="29">
        <f t="shared" ca="1" si="28"/>
        <v>1.1480113533387419E-4</v>
      </c>
      <c r="P119" s="29">
        <f t="shared" ca="1" si="28"/>
        <v>1.2076050864224044E-4</v>
      </c>
      <c r="Q119" s="29">
        <f t="shared" ca="1" si="28"/>
        <v>1.2457567382756019E-4</v>
      </c>
      <c r="R119" s="29">
        <f t="shared" ca="1" si="28"/>
        <v>1.2658141640235158E-4</v>
      </c>
      <c r="S119" s="29">
        <f t="shared" ca="1" si="28"/>
        <v>1.274285818918257E-4</v>
      </c>
      <c r="T119" s="29">
        <f t="shared" ca="1" si="28"/>
        <v>1.276473189117406E-4</v>
      </c>
      <c r="U119" s="29">
        <f t="shared" ca="1" si="28"/>
        <v>1.2763940368209093E-4</v>
      </c>
      <c r="V119" s="29">
        <f t="shared" ca="1" si="28"/>
        <v>1.276706506460239E-4</v>
      </c>
      <c r="W119" s="29">
        <f t="shared" ca="1" si="28"/>
        <v>1.2771225708011445E-4</v>
      </c>
      <c r="X119" s="29">
        <f t="shared" ca="1" si="28"/>
        <v>1.2772767006771334E-4</v>
      </c>
      <c r="Y119" s="29">
        <f ca="1">SUM(E119:X119)</f>
        <v>1.7630372541553171E-3</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1:8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1:80" ht="15">
      <c r="C121" s="65" t="s">
        <v>134</v>
      </c>
      <c r="D121" s="66"/>
      <c r="E121" s="66">
        <f t="shared" ref="E121:W121" ca="1" si="29">SUM(E88:E119)</f>
        <v>1.1172391349883188E-4</v>
      </c>
      <c r="F121" s="66">
        <f t="shared" ca="1" si="29"/>
        <v>2.505300722765753E-4</v>
      </c>
      <c r="G121" s="66">
        <f t="shared" ca="1" si="29"/>
        <v>4.3450559022876047E-4</v>
      </c>
      <c r="H121" s="66">
        <f t="shared" ca="1" si="29"/>
        <v>6.612407582838719E-4</v>
      </c>
      <c r="I121" s="66">
        <f t="shared" ca="1" si="29"/>
        <v>8.7402116482594738E-4</v>
      </c>
      <c r="J121" s="66">
        <f t="shared" ca="1" si="29"/>
        <v>1.1282873642703183E-3</v>
      </c>
      <c r="K121" s="66">
        <f t="shared" ca="1" si="29"/>
        <v>1.4270667181509897E-3</v>
      </c>
      <c r="L121" s="66">
        <f t="shared" ca="1" si="29"/>
        <v>1.7382084165994858E-3</v>
      </c>
      <c r="M121" s="66">
        <f t="shared" ca="1" si="29"/>
        <v>2.0349533042376125E-3</v>
      </c>
      <c r="N121" s="66">
        <f t="shared" ca="1" si="29"/>
        <v>2.2832713205164566E-3</v>
      </c>
      <c r="O121" s="66">
        <f t="shared" ca="1" si="29"/>
        <v>2.461076932508036E-3</v>
      </c>
      <c r="P121" s="66">
        <f t="shared" ca="1" si="29"/>
        <v>2.5888324302108176E-3</v>
      </c>
      <c r="Q121" s="66">
        <f t="shared" ca="1" si="29"/>
        <v>2.6706209508904361E-3</v>
      </c>
      <c r="R121" s="66">
        <f t="shared" ca="1" si="29"/>
        <v>2.7136195394410808E-3</v>
      </c>
      <c r="S121" s="66">
        <f t="shared" ca="1" si="29"/>
        <v>2.7317808532477637E-3</v>
      </c>
      <c r="T121" s="66">
        <f t="shared" ca="1" si="29"/>
        <v>2.7364700806881766E-3</v>
      </c>
      <c r="U121" s="66">
        <f t="shared" ca="1" si="29"/>
        <v>2.7363003960500431E-3</v>
      </c>
      <c r="V121" s="66">
        <f t="shared" ca="1" si="29"/>
        <v>2.7369702603499404E-3</v>
      </c>
      <c r="W121" s="66">
        <f t="shared" ca="1" si="29"/>
        <v>2.7378622082813394E-3</v>
      </c>
      <c r="X121" s="66">
        <f ca="1">SUM(X88:X119)</f>
        <v>2.7381926279076785E-3</v>
      </c>
      <c r="Y121" s="66"/>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1:80" ht="15">
      <c r="C122" s="65" t="s">
        <v>135</v>
      </c>
      <c r="D122" s="66"/>
      <c r="E122" s="66">
        <f ca="1">E121</f>
        <v>1.1172391349883188E-4</v>
      </c>
      <c r="F122" s="66">
        <f t="shared" ref="F122:X122" ca="1" si="30">E122+F121</f>
        <v>3.6225398577540715E-4</v>
      </c>
      <c r="G122" s="66">
        <f t="shared" ca="1" si="30"/>
        <v>7.9675957600416761E-4</v>
      </c>
      <c r="H122" s="66">
        <f t="shared" ca="1" si="30"/>
        <v>1.4580003342880396E-3</v>
      </c>
      <c r="I122" s="66">
        <f t="shared" ca="1" si="30"/>
        <v>2.3320214991139872E-3</v>
      </c>
      <c r="J122" s="66">
        <f t="shared" ca="1" si="30"/>
        <v>3.4603088633843055E-3</v>
      </c>
      <c r="K122" s="66">
        <f t="shared" ca="1" si="30"/>
        <v>4.887375581535295E-3</v>
      </c>
      <c r="L122" s="66">
        <f t="shared" ca="1" si="30"/>
        <v>6.6255839981347806E-3</v>
      </c>
      <c r="M122" s="66">
        <f t="shared" ca="1" si="30"/>
        <v>8.6605373023723939E-3</v>
      </c>
      <c r="N122" s="66">
        <f t="shared" ca="1" si="30"/>
        <v>1.0943808622888851E-2</v>
      </c>
      <c r="O122" s="66">
        <f t="shared" ca="1" si="30"/>
        <v>1.3404885555396887E-2</v>
      </c>
      <c r="P122" s="66">
        <f t="shared" ca="1" si="30"/>
        <v>1.5993717985607704E-2</v>
      </c>
      <c r="Q122" s="66">
        <f t="shared" ca="1" si="30"/>
        <v>1.8664338936498139E-2</v>
      </c>
      <c r="R122" s="66">
        <f t="shared" ca="1" si="30"/>
        <v>2.1377958475939221E-2</v>
      </c>
      <c r="S122" s="66">
        <f t="shared" ca="1" si="30"/>
        <v>2.4109739329186985E-2</v>
      </c>
      <c r="T122" s="66">
        <f t="shared" ca="1" si="30"/>
        <v>2.6846209409875161E-2</v>
      </c>
      <c r="U122" s="66">
        <f t="shared" ca="1" si="30"/>
        <v>2.9582509805925205E-2</v>
      </c>
      <c r="V122" s="66">
        <f t="shared" ca="1" si="30"/>
        <v>3.2319480066275143E-2</v>
      </c>
      <c r="W122" s="66">
        <f t="shared" ca="1" si="30"/>
        <v>3.505734227455648E-2</v>
      </c>
      <c r="X122" s="66">
        <f t="shared" ca="1" si="30"/>
        <v>3.7795534902464158E-2</v>
      </c>
      <c r="Y122" s="66">
        <f ca="1">SUM(Y88:Y119)</f>
        <v>3.7795534902464165E-2</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5" spans="1:80">
      <c r="A125" s="7" t="s">
        <v>469</v>
      </c>
    </row>
    <row r="127" spans="1:80">
      <c r="E127" s="35"/>
      <c r="F127" s="35"/>
      <c r="G127" s="35"/>
      <c r="H127" s="35"/>
      <c r="I127" s="35"/>
      <c r="J127" s="35"/>
      <c r="K127" s="35"/>
      <c r="L127" s="35"/>
      <c r="M127" s="35"/>
      <c r="N127" s="35"/>
      <c r="O127" s="35"/>
      <c r="P127" s="35"/>
      <c r="Q127" s="35"/>
      <c r="R127" s="35"/>
      <c r="S127" s="35"/>
      <c r="T127" s="35"/>
      <c r="U127" s="35"/>
      <c r="V127" s="35"/>
      <c r="W127" s="35"/>
      <c r="X127" s="35"/>
      <c r="Y127" s="35"/>
    </row>
    <row r="128" spans="1:80">
      <c r="E128" s="35"/>
      <c r="F128" s="35"/>
      <c r="G128" s="35"/>
      <c r="H128" s="35"/>
      <c r="I128" s="35"/>
      <c r="J128" s="35"/>
      <c r="K128" s="35"/>
      <c r="L128" s="35"/>
      <c r="M128" s="35"/>
      <c r="N128" s="35"/>
      <c r="O128" s="35"/>
      <c r="P128" s="35"/>
      <c r="Q128" s="35"/>
      <c r="R128" s="35"/>
      <c r="S128" s="35"/>
      <c r="T128" s="35"/>
      <c r="U128" s="35"/>
      <c r="V128" s="35"/>
      <c r="W128" s="35"/>
      <c r="X128" s="35"/>
      <c r="Y128" s="35"/>
    </row>
    <row r="129" spans="1:27" ht="15">
      <c r="A129" s="55" t="s">
        <v>470</v>
      </c>
      <c r="E129" s="35"/>
      <c r="F129" s="35"/>
      <c r="G129" s="35"/>
      <c r="H129" s="35"/>
      <c r="I129" s="35"/>
      <c r="J129" s="35"/>
      <c r="K129" s="35"/>
      <c r="L129" s="35"/>
      <c r="M129" s="35"/>
      <c r="N129" s="35"/>
      <c r="O129" s="35"/>
      <c r="P129" s="35"/>
      <c r="Q129" s="35"/>
      <c r="R129" s="35"/>
      <c r="S129" s="35"/>
      <c r="T129" s="35"/>
      <c r="U129" s="35"/>
      <c r="V129" s="35"/>
      <c r="W129" s="35"/>
      <c r="X129" s="35"/>
      <c r="Y129" s="35"/>
    </row>
    <row r="130" spans="1:27">
      <c r="A130" s="7" t="s">
        <v>471</v>
      </c>
      <c r="C130"/>
      <c r="D130"/>
      <c r="E130" s="7" t="s">
        <v>472</v>
      </c>
    </row>
    <row r="131" spans="1:27" ht="15">
      <c r="C131" s="385"/>
      <c r="D131" s="385"/>
      <c r="E131" s="64">
        <f>E11</f>
        <v>2016</v>
      </c>
      <c r="F131" s="64">
        <f t="shared" ref="F131:X131" si="31">F11</f>
        <v>2017</v>
      </c>
      <c r="G131" s="64">
        <f t="shared" si="31"/>
        <v>2018</v>
      </c>
      <c r="H131" s="64">
        <f t="shared" si="31"/>
        <v>2019</v>
      </c>
      <c r="I131" s="64">
        <f t="shared" si="31"/>
        <v>2020</v>
      </c>
      <c r="J131" s="64">
        <f t="shared" si="31"/>
        <v>2021</v>
      </c>
      <c r="K131" s="64">
        <f t="shared" si="31"/>
        <v>2022</v>
      </c>
      <c r="L131" s="64">
        <f t="shared" si="31"/>
        <v>2023</v>
      </c>
      <c r="M131" s="64">
        <f t="shared" si="31"/>
        <v>2024</v>
      </c>
      <c r="N131" s="64">
        <f t="shared" si="31"/>
        <v>2025</v>
      </c>
      <c r="O131" s="64">
        <f t="shared" si="31"/>
        <v>2026</v>
      </c>
      <c r="P131" s="64">
        <f t="shared" si="31"/>
        <v>2027</v>
      </c>
      <c r="Q131" s="64">
        <f t="shared" si="31"/>
        <v>2028</v>
      </c>
      <c r="R131" s="64">
        <f t="shared" si="31"/>
        <v>2029</v>
      </c>
      <c r="S131" s="64">
        <f t="shared" si="31"/>
        <v>2030</v>
      </c>
      <c r="T131" s="64">
        <f t="shared" si="31"/>
        <v>2031</v>
      </c>
      <c r="U131" s="64">
        <f t="shared" si="31"/>
        <v>2032</v>
      </c>
      <c r="V131" s="64">
        <f t="shared" si="31"/>
        <v>2033</v>
      </c>
      <c r="W131" s="64">
        <f t="shared" si="31"/>
        <v>2034</v>
      </c>
      <c r="X131" s="64">
        <f t="shared" si="31"/>
        <v>2035</v>
      </c>
      <c r="Y131" s="64"/>
    </row>
    <row r="132" spans="1:27">
      <c r="C132" s="7" t="str">
        <f>C13</f>
        <v>Manufactured</v>
      </c>
      <c r="E132" s="35">
        <f ca="1">(E13-E29/$B21)</f>
        <v>1808.0757221420718</v>
      </c>
      <c r="F132" s="35">
        <f t="shared" ref="F132:X132" ca="1" si="32">(F13-F29/$B21)</f>
        <v>1743.8892139673417</v>
      </c>
      <c r="G132" s="35">
        <f t="shared" ca="1" si="32"/>
        <v>1709.9555415485947</v>
      </c>
      <c r="H132" s="35">
        <f t="shared" ca="1" si="32"/>
        <v>1657.2089591089104</v>
      </c>
      <c r="I132" s="35">
        <f t="shared" ca="1" si="32"/>
        <v>1478.3914047469609</v>
      </c>
      <c r="J132" s="35">
        <f t="shared" ca="1" si="32"/>
        <v>1307.4979842257601</v>
      </c>
      <c r="K132" s="35">
        <f t="shared" ca="1" si="32"/>
        <v>1149.4192147076035</v>
      </c>
      <c r="L132" s="35">
        <f t="shared" ca="1" si="32"/>
        <v>989.04589103619332</v>
      </c>
      <c r="M132" s="35">
        <f t="shared" ca="1" si="32"/>
        <v>836.37698986613464</v>
      </c>
      <c r="N132" s="35">
        <f t="shared" ca="1" si="32"/>
        <v>700.9218601317823</v>
      </c>
      <c r="O132" s="35">
        <f t="shared" ca="1" si="32"/>
        <v>592.47640424257452</v>
      </c>
      <c r="P132" s="35">
        <f t="shared" ca="1" si="32"/>
        <v>520.10156754243894</v>
      </c>
      <c r="Q132" s="35">
        <f t="shared" ca="1" si="32"/>
        <v>477.84299413273175</v>
      </c>
      <c r="R132" s="35">
        <f t="shared" ca="1" si="32"/>
        <v>456.33263367114682</v>
      </c>
      <c r="S132" s="35">
        <f t="shared" ca="1" si="32"/>
        <v>447.03765951612263</v>
      </c>
      <c r="T132" s="35">
        <f t="shared" ca="1" si="32"/>
        <v>443.49595827946996</v>
      </c>
      <c r="U132" s="35">
        <f t="shared" ca="1" si="32"/>
        <v>442.26310401664978</v>
      </c>
      <c r="V132" s="35">
        <f t="shared" ca="1" si="32"/>
        <v>442.10879407293919</v>
      </c>
      <c r="W132" s="35">
        <f t="shared" ca="1" si="32"/>
        <v>442.20970445974126</v>
      </c>
      <c r="X132" s="35">
        <f t="shared" ca="1" si="32"/>
        <v>442.25789053894368</v>
      </c>
      <c r="Y132" s="35"/>
      <c r="AA132" s="35">
        <f t="shared" ref="AA132" ca="1" si="33">SUM(E132:Y132)</f>
        <v>18086.909491954109</v>
      </c>
    </row>
    <row r="133" spans="1:27">
      <c r="E133" s="35"/>
      <c r="F133" s="35"/>
      <c r="G133" s="35"/>
      <c r="H133" s="35"/>
      <c r="I133" s="35"/>
      <c r="J133" s="35"/>
      <c r="K133" s="35"/>
      <c r="L133" s="35"/>
      <c r="M133" s="35"/>
      <c r="N133" s="35"/>
      <c r="O133" s="35"/>
      <c r="P133" s="35"/>
      <c r="Q133" s="35"/>
      <c r="R133" s="35"/>
      <c r="S133" s="35"/>
      <c r="T133" s="35"/>
      <c r="U133" s="35"/>
      <c r="V133" s="35"/>
      <c r="W133" s="35"/>
      <c r="X133" s="35"/>
      <c r="Y133" s="35"/>
      <c r="AA133" s="35"/>
    </row>
    <row r="134" spans="1:27">
      <c r="E134" s="35"/>
      <c r="F134" s="35"/>
      <c r="G134" s="35"/>
      <c r="H134" s="35"/>
      <c r="I134" s="35"/>
      <c r="J134" s="35"/>
      <c r="K134" s="35"/>
      <c r="L134" s="35"/>
      <c r="M134" s="35"/>
      <c r="N134" s="35"/>
      <c r="O134" s="35"/>
      <c r="P134" s="35"/>
      <c r="Q134" s="35"/>
      <c r="R134" s="35"/>
      <c r="S134" s="35"/>
      <c r="T134" s="35"/>
      <c r="U134" s="35"/>
      <c r="V134" s="35"/>
      <c r="W134" s="35"/>
      <c r="X134" s="35"/>
      <c r="Y134" s="35"/>
    </row>
    <row r="135" spans="1:27">
      <c r="C135" s="7" t="s">
        <v>473</v>
      </c>
      <c r="E135" s="35">
        <f t="shared" ref="E135:X135" ca="1" si="34">SUM(E132:E133)</f>
        <v>1808.0757221420718</v>
      </c>
      <c r="F135" s="35">
        <f t="shared" ca="1" si="34"/>
        <v>1743.8892139673417</v>
      </c>
      <c r="G135" s="35">
        <f t="shared" ca="1" si="34"/>
        <v>1709.9555415485947</v>
      </c>
      <c r="H135" s="35">
        <f t="shared" ca="1" si="34"/>
        <v>1657.2089591089104</v>
      </c>
      <c r="I135" s="35">
        <f t="shared" ca="1" si="34"/>
        <v>1478.3914047469609</v>
      </c>
      <c r="J135" s="35">
        <f t="shared" ca="1" si="34"/>
        <v>1307.4979842257601</v>
      </c>
      <c r="K135" s="35">
        <f t="shared" ca="1" si="34"/>
        <v>1149.4192147076035</v>
      </c>
      <c r="L135" s="35">
        <f t="shared" ca="1" si="34"/>
        <v>989.04589103619332</v>
      </c>
      <c r="M135" s="35">
        <f t="shared" ca="1" si="34"/>
        <v>836.37698986613464</v>
      </c>
      <c r="N135" s="35">
        <f t="shared" ca="1" si="34"/>
        <v>700.9218601317823</v>
      </c>
      <c r="O135" s="35">
        <f t="shared" ca="1" si="34"/>
        <v>592.47640424257452</v>
      </c>
      <c r="P135" s="35">
        <f t="shared" ca="1" si="34"/>
        <v>520.10156754243894</v>
      </c>
      <c r="Q135" s="35">
        <f t="shared" ca="1" si="34"/>
        <v>477.84299413273175</v>
      </c>
      <c r="R135" s="35">
        <f t="shared" ca="1" si="34"/>
        <v>456.33263367114682</v>
      </c>
      <c r="S135" s="35">
        <f t="shared" ca="1" si="34"/>
        <v>447.03765951612263</v>
      </c>
      <c r="T135" s="35">
        <f t="shared" ca="1" si="34"/>
        <v>443.49595827946996</v>
      </c>
      <c r="U135" s="35">
        <f t="shared" ca="1" si="34"/>
        <v>442.26310401664978</v>
      </c>
      <c r="V135" s="35">
        <f t="shared" ca="1" si="34"/>
        <v>442.10879407293919</v>
      </c>
      <c r="W135" s="35">
        <f t="shared" ca="1" si="34"/>
        <v>442.20970445974126</v>
      </c>
      <c r="X135" s="35">
        <f t="shared" ca="1" si="34"/>
        <v>442.25789053894368</v>
      </c>
      <c r="Y135" s="35"/>
      <c r="AA135" s="35">
        <f ca="1">SUM(E135:Y135)</f>
        <v>18086.909491954109</v>
      </c>
    </row>
  </sheetData>
  <mergeCells count="1">
    <mergeCell ref="B1:T6"/>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CB202"/>
  <sheetViews>
    <sheetView topLeftCell="B8" zoomScaleNormal="100" workbookViewId="0">
      <selection activeCell="E13" sqref="E13:X13"/>
    </sheetView>
  </sheetViews>
  <sheetFormatPr defaultRowHeight="12.75"/>
  <cols>
    <col min="1" max="1" width="35" style="7" customWidth="1"/>
    <col min="2" max="3" width="20.7109375" style="7" customWidth="1"/>
    <col min="4" max="4" width="76.7109375" style="7" customWidth="1"/>
    <col min="5" max="5" width="19.85546875" style="7" customWidth="1"/>
    <col min="6" max="6" width="9.28515625" style="7" bestFit="1" customWidth="1"/>
    <col min="7" max="29" width="9.140625" style="7"/>
    <col min="30" max="30" width="21.7109375" style="7" customWidth="1"/>
    <col min="31" max="31" width="35.85546875" style="7" customWidth="1"/>
    <col min="32" max="32" width="35.28515625" style="7" customWidth="1"/>
    <col min="33" max="33" width="15" style="7" customWidth="1"/>
    <col min="34" max="34" width="17.7109375" style="7" customWidth="1"/>
    <col min="35" max="35" width="15.140625" style="7" customWidth="1"/>
    <col min="36" max="36" width="15.7109375" style="7" customWidth="1"/>
    <col min="37" max="37" width="21.28515625" style="7" customWidth="1"/>
    <col min="38" max="38" width="17.7109375" style="7" bestFit="1" customWidth="1"/>
    <col min="39" max="39" width="15.42578125" style="7" bestFit="1" customWidth="1"/>
    <col min="40" max="40" width="14.28515625" style="7" bestFit="1" customWidth="1"/>
    <col min="41" max="41" width="14.28515625" style="7" customWidth="1"/>
    <col min="42" max="42" width="12.5703125" style="7" customWidth="1"/>
    <col min="43" max="43" width="14" style="7" bestFit="1" customWidth="1"/>
    <col min="44" max="45" width="10.85546875" style="7" bestFit="1" customWidth="1"/>
    <col min="46" max="46" width="13.42578125" style="7" customWidth="1"/>
    <col min="47" max="47" width="11.85546875" style="7" bestFit="1" customWidth="1"/>
    <col min="48" max="48" width="11" style="7" bestFit="1" customWidth="1"/>
    <col min="49" max="49" width="14.28515625" style="7" bestFit="1" customWidth="1"/>
    <col min="50" max="50" width="10.7109375" style="7" customWidth="1"/>
    <col min="51" max="51" width="13.85546875" style="7" bestFit="1" customWidth="1"/>
    <col min="52" max="52" width="11.7109375" style="7" bestFit="1" customWidth="1"/>
    <col min="53" max="53" width="15.28515625" style="7" bestFit="1" customWidth="1"/>
    <col min="54" max="56" width="12.28515625" style="7" bestFit="1" customWidth="1"/>
    <col min="57" max="57" width="12.5703125" style="7" bestFit="1" customWidth="1"/>
    <col min="58" max="60" width="14.28515625" style="7" bestFit="1" customWidth="1"/>
    <col min="61" max="61" width="13.7109375" style="7" bestFit="1" customWidth="1"/>
    <col min="62" max="62" width="14" style="7" bestFit="1" customWidth="1"/>
    <col min="63" max="63" width="12.85546875" style="7" bestFit="1" customWidth="1"/>
    <col min="64" max="64" width="15.28515625" style="7" bestFit="1" customWidth="1"/>
    <col min="65" max="65" width="12.28515625" style="7" bestFit="1" customWidth="1"/>
    <col min="66" max="66" width="10.85546875" style="7" bestFit="1" customWidth="1"/>
    <col min="67" max="67" width="12.28515625" style="7" bestFit="1" customWidth="1"/>
    <col min="68" max="68" width="12.5703125" style="7" bestFit="1" customWidth="1"/>
    <col min="69" max="16384" width="9.140625" style="7"/>
  </cols>
  <sheetData>
    <row r="1" spans="1:68" ht="12.75" customHeight="1">
      <c r="A1" s="45" t="s">
        <v>53</v>
      </c>
      <c r="B1" s="427" t="s">
        <v>341</v>
      </c>
      <c r="C1" s="427"/>
      <c r="D1" s="427"/>
      <c r="E1" s="427"/>
      <c r="F1" s="427"/>
      <c r="G1" s="427"/>
      <c r="H1" s="427"/>
      <c r="I1" s="427"/>
      <c r="J1" s="427"/>
      <c r="K1" s="427"/>
      <c r="L1" s="427"/>
      <c r="M1" s="427"/>
      <c r="N1" s="427"/>
      <c r="O1" s="427"/>
      <c r="P1" s="427"/>
      <c r="Q1" s="427"/>
      <c r="R1" s="427"/>
      <c r="S1" s="427"/>
      <c r="T1" s="427"/>
      <c r="U1" s="427"/>
      <c r="V1" s="53"/>
      <c r="W1" s="53"/>
      <c r="X1" s="53"/>
      <c r="Y1" s="53"/>
      <c r="Z1" s="53"/>
    </row>
    <row r="2" spans="1:68" ht="12.75" customHeight="1">
      <c r="A2" s="46" t="s">
        <v>136</v>
      </c>
      <c r="B2" s="427"/>
      <c r="C2" s="427"/>
      <c r="D2" s="427"/>
      <c r="E2" s="427"/>
      <c r="F2" s="427"/>
      <c r="G2" s="427"/>
      <c r="H2" s="427"/>
      <c r="I2" s="427"/>
      <c r="J2" s="427"/>
      <c r="K2" s="427"/>
      <c r="L2" s="427"/>
      <c r="M2" s="427"/>
      <c r="N2" s="427"/>
      <c r="O2" s="427"/>
      <c r="P2" s="427"/>
      <c r="Q2" s="427"/>
      <c r="R2" s="427"/>
      <c r="S2" s="427"/>
      <c r="T2" s="427"/>
      <c r="U2" s="427"/>
      <c r="V2" s="52"/>
      <c r="W2" s="52"/>
      <c r="X2" s="52"/>
      <c r="Y2" s="52"/>
    </row>
    <row r="3" spans="1:68">
      <c r="B3" s="427"/>
      <c r="C3" s="427"/>
      <c r="D3" s="427"/>
      <c r="E3" s="427"/>
      <c r="F3" s="427"/>
      <c r="G3" s="427"/>
      <c r="H3" s="427"/>
      <c r="I3" s="427"/>
      <c r="J3" s="427"/>
      <c r="K3" s="427"/>
      <c r="L3" s="427"/>
      <c r="M3" s="427"/>
      <c r="N3" s="427"/>
      <c r="O3" s="427"/>
      <c r="P3" s="427"/>
      <c r="Q3" s="427"/>
      <c r="R3" s="427"/>
      <c r="S3" s="427"/>
      <c r="T3" s="427"/>
      <c r="U3" s="427"/>
      <c r="V3" s="52"/>
      <c r="W3" s="52"/>
      <c r="X3" s="52"/>
      <c r="Y3" s="52"/>
      <c r="Z3" s="52"/>
    </row>
    <row r="4" spans="1:68">
      <c r="B4" s="427"/>
      <c r="C4" s="427"/>
      <c r="D4" s="427"/>
      <c r="E4" s="427"/>
      <c r="F4" s="427"/>
      <c r="G4" s="427"/>
      <c r="H4" s="427"/>
      <c r="I4" s="427"/>
      <c r="J4" s="427"/>
      <c r="K4" s="427"/>
      <c r="L4" s="427"/>
      <c r="M4" s="427"/>
      <c r="N4" s="427"/>
      <c r="O4" s="427"/>
      <c r="P4" s="427"/>
      <c r="Q4" s="427"/>
      <c r="R4" s="427"/>
      <c r="S4" s="427"/>
      <c r="T4" s="427"/>
      <c r="U4" s="427"/>
      <c r="V4" s="52"/>
      <c r="W4" s="52"/>
      <c r="X4" s="52"/>
      <c r="Y4" s="52"/>
      <c r="Z4" s="52"/>
    </row>
    <row r="5" spans="1:68">
      <c r="B5" s="427"/>
      <c r="C5" s="427"/>
      <c r="D5" s="427"/>
      <c r="E5" s="427"/>
      <c r="F5" s="427"/>
      <c r="G5" s="427"/>
      <c r="H5" s="427"/>
      <c r="I5" s="427"/>
      <c r="J5" s="427"/>
      <c r="K5" s="427"/>
      <c r="L5" s="427"/>
      <c r="M5" s="427"/>
      <c r="N5" s="427"/>
      <c r="O5" s="427"/>
      <c r="P5" s="427"/>
      <c r="Q5" s="427"/>
      <c r="R5" s="427"/>
      <c r="S5" s="427"/>
      <c r="T5" s="427"/>
      <c r="U5" s="427"/>
      <c r="V5" s="52"/>
      <c r="W5" s="52"/>
      <c r="X5" s="52"/>
      <c r="Y5" s="52"/>
      <c r="Z5" s="52"/>
    </row>
    <row r="6" spans="1:68">
      <c r="B6" s="427"/>
      <c r="C6" s="427"/>
      <c r="D6" s="427"/>
      <c r="E6" s="427"/>
      <c r="F6" s="427"/>
      <c r="G6" s="427"/>
      <c r="H6" s="427"/>
      <c r="I6" s="427"/>
      <c r="J6" s="427"/>
      <c r="K6" s="427"/>
      <c r="L6" s="427"/>
      <c r="M6" s="427"/>
      <c r="N6" s="427"/>
      <c r="O6" s="427"/>
      <c r="P6" s="427"/>
      <c r="Q6" s="427"/>
      <c r="R6" s="427"/>
      <c r="S6" s="427"/>
      <c r="T6" s="427"/>
      <c r="U6" s="427"/>
      <c r="V6" s="52"/>
      <c r="W6" s="52"/>
      <c r="X6" s="52"/>
      <c r="Y6" s="52"/>
      <c r="Z6" s="52"/>
    </row>
    <row r="7" spans="1:68">
      <c r="A7" s="390"/>
      <c r="B7" s="390" t="s">
        <v>47</v>
      </c>
      <c r="C7" s="51" t="s">
        <v>342</v>
      </c>
      <c r="D7" s="51" t="s">
        <v>160</v>
      </c>
    </row>
    <row r="8" spans="1:68">
      <c r="A8" s="390" t="s">
        <v>485</v>
      </c>
      <c r="B8" s="390" t="s">
        <v>54</v>
      </c>
      <c r="C8" s="51" t="str">
        <f>[2]MLIST!$B$46</f>
        <v>ASHP</v>
      </c>
      <c r="D8" s="51" t="str">
        <f>[1]!switch_ForecastState</f>
        <v>Region</v>
      </c>
      <c r="F8"/>
    </row>
    <row r="9" spans="1:68">
      <c r="A9" s="390" t="str">
        <f>INDEX([2]ACHIEV!$A$19:$B$100,MATCH(CONCATENATE($C$8," - ",$C$7),[2]ACHIEV!$B$19:$B$100,0),1)</f>
        <v>HVAC</v>
      </c>
      <c r="B9" s="391" t="s">
        <v>55</v>
      </c>
      <c r="C9" s="51">
        <f>[2]FILES!$H$4</f>
        <v>2035</v>
      </c>
      <c r="D9" s="51" t="str">
        <f>[1]!switch_ForecastScenario</f>
        <v>Base</v>
      </c>
    </row>
    <row r="10" spans="1:68">
      <c r="A10" s="390"/>
      <c r="B10" s="390" t="s">
        <v>700</v>
      </c>
      <c r="C10" s="458">
        <f ca="1">MIN(SUM(E65:X65),Y65)</f>
        <v>15.058264054694284</v>
      </c>
      <c r="D10" s="54"/>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5" t="s">
        <v>343</v>
      </c>
      <c r="E11" s="58">
        <v>2016</v>
      </c>
      <c r="F11" s="59">
        <v>2017</v>
      </c>
      <c r="G11" s="59">
        <v>2018</v>
      </c>
      <c r="H11" s="59">
        <v>2019</v>
      </c>
      <c r="I11" s="59">
        <v>2020</v>
      </c>
      <c r="J11" s="59">
        <v>2021</v>
      </c>
      <c r="K11" s="59">
        <v>2022</v>
      </c>
      <c r="L11" s="59">
        <v>2023</v>
      </c>
      <c r="M11" s="59">
        <v>2024</v>
      </c>
      <c r="N11" s="59">
        <v>2025</v>
      </c>
      <c r="O11" s="59">
        <v>2026</v>
      </c>
      <c r="P11" s="59">
        <v>2027</v>
      </c>
      <c r="Q11" s="59">
        <v>2028</v>
      </c>
      <c r="R11" s="59">
        <v>2029</v>
      </c>
      <c r="S11" s="59">
        <v>2030</v>
      </c>
      <c r="T11" s="59">
        <v>2031</v>
      </c>
      <c r="U11" s="59">
        <v>2032</v>
      </c>
      <c r="V11" s="59">
        <v>2033</v>
      </c>
      <c r="W11" s="59">
        <v>2034</v>
      </c>
      <c r="X11" s="59">
        <v>2035</v>
      </c>
      <c r="Y11" s="60"/>
      <c r="Z11"/>
    </row>
    <row r="12" spans="1:68" ht="15">
      <c r="E12" s="61" t="str">
        <f>CONCATENATE("HOMES_",E11)</f>
        <v>HOMES_2016</v>
      </c>
      <c r="F12" s="62" t="str">
        <f t="shared" ref="F12:X12" si="0">CONCATENATE("HOMES_",F11)</f>
        <v>HOMES_2017</v>
      </c>
      <c r="G12" s="62" t="str">
        <f t="shared" si="0"/>
        <v>HOMES_2018</v>
      </c>
      <c r="H12" s="62" t="str">
        <f t="shared" si="0"/>
        <v>HOMES_2019</v>
      </c>
      <c r="I12" s="62" t="str">
        <f t="shared" si="0"/>
        <v>HOMES_2020</v>
      </c>
      <c r="J12" s="62" t="str">
        <f t="shared" si="0"/>
        <v>HOMES_2021</v>
      </c>
      <c r="K12" s="62" t="str">
        <f t="shared" si="0"/>
        <v>HOMES_2022</v>
      </c>
      <c r="L12" s="62" t="str">
        <f t="shared" si="0"/>
        <v>HOMES_2023</v>
      </c>
      <c r="M12" s="62" t="str">
        <f t="shared" si="0"/>
        <v>HOMES_2024</v>
      </c>
      <c r="N12" s="62" t="str">
        <f t="shared" si="0"/>
        <v>HOMES_2025</v>
      </c>
      <c r="O12" s="62" t="str">
        <f t="shared" si="0"/>
        <v>HOMES_2026</v>
      </c>
      <c r="P12" s="62" t="str">
        <f t="shared" si="0"/>
        <v>HOMES_2027</v>
      </c>
      <c r="Q12" s="62" t="str">
        <f t="shared" si="0"/>
        <v>HOMES_2028</v>
      </c>
      <c r="R12" s="62" t="str">
        <f t="shared" si="0"/>
        <v>HOMES_2029</v>
      </c>
      <c r="S12" s="62" t="str">
        <f t="shared" si="0"/>
        <v>HOMES_2030</v>
      </c>
      <c r="T12" s="62" t="str">
        <f t="shared" si="0"/>
        <v>HOMES_2031</v>
      </c>
      <c r="U12" s="62" t="str">
        <f t="shared" si="0"/>
        <v>HOMES_2032</v>
      </c>
      <c r="V12" s="62" t="str">
        <f t="shared" si="0"/>
        <v>HOMES_2033</v>
      </c>
      <c r="W12" s="62" t="str">
        <f t="shared" si="0"/>
        <v>HOMES_2034</v>
      </c>
      <c r="X12" s="62" t="str">
        <f t="shared" si="0"/>
        <v>HOMES_2035</v>
      </c>
      <c r="Y12" s="63"/>
      <c r="Z12"/>
    </row>
    <row r="13" spans="1:68">
      <c r="C13" s="7" t="s">
        <v>51</v>
      </c>
      <c r="E13" s="35">
        <f ca="1">INDEX([1]!tbl_Forecast,MATCH($D$8&amp;$C13&amp;$D$7,[1]!rng_ForecastRowLookup,0),MATCH(E$11,[1]!rng_ForecastColumnLookup,0))</f>
        <v>572006.3278356482</v>
      </c>
      <c r="F13" s="35">
        <f ca="1">INDEX([1]!tbl_Forecast,MATCH($D$8&amp;$C13&amp;$D$7,[1]!rng_ForecastRowLookup,0),MATCH(F$11,[1]!rng_ForecastColumnLookup,0))</f>
        <v>565893.30394507048</v>
      </c>
      <c r="G13" s="35">
        <f ca="1">INDEX([1]!tbl_Forecast,MATCH($D$8&amp;$C13&amp;$D$7,[1]!rng_ForecastRowLookup,0),MATCH(G$11,[1]!rng_ForecastColumnLookup,0))</f>
        <v>559845.60985814757</v>
      </c>
      <c r="H13" s="35">
        <f ca="1">INDEX([1]!tbl_Forecast,MATCH($D$8&amp;$C13&amp;$D$7,[1]!rng_ForecastRowLookup,0),MATCH(H$11,[1]!rng_ForecastColumnLookup,0))</f>
        <v>553862.54739615123</v>
      </c>
      <c r="I13" s="35">
        <f ca="1">INDEX([1]!tbl_Forecast,MATCH($D$8&amp;$C13&amp;$D$7,[1]!rng_ForecastRowLookup,0),MATCH(I$11,[1]!rng_ForecastColumnLookup,0))</f>
        <v>547943.42584177968</v>
      </c>
      <c r="J13" s="35">
        <f ca="1">INDEX([1]!tbl_Forecast,MATCH($D$8&amp;$C13&amp;$D$7,[1]!rng_ForecastRowLookup,0),MATCH(J$11,[1]!rng_ForecastColumnLookup,0))</f>
        <v>542087.56185941794</v>
      </c>
      <c r="K13" s="35">
        <f ca="1">INDEX([1]!tbl_Forecast,MATCH($D$8&amp;$C13&amp;$D$7,[1]!rng_ForecastRowLookup,0),MATCH(K$11,[1]!rng_ForecastColumnLookup,0))</f>
        <v>536294.27941624937</v>
      </c>
      <c r="L13" s="35">
        <f ca="1">INDEX([1]!tbl_Forecast,MATCH($D$8&amp;$C13&amp;$D$7,[1]!rng_ForecastRowLookup,0),MATCH(L$11,[1]!rng_ForecastColumnLookup,0))</f>
        <v>530562.90970421082</v>
      </c>
      <c r="M13" s="35">
        <f ca="1">INDEX([1]!tbl_Forecast,MATCH($D$8&amp;$C13&amp;$D$7,[1]!rng_ForecastRowLookup,0),MATCH(M$11,[1]!rng_ForecastColumnLookup,0))</f>
        <v>524892.79106278194</v>
      </c>
      <c r="N13" s="35">
        <f ca="1">INDEX([1]!tbl_Forecast,MATCH($D$8&amp;$C13&amp;$D$7,[1]!rng_ForecastRowLookup,0),MATCH(N$11,[1]!rng_ForecastColumnLookup,0))</f>
        <v>519283.26890259917</v>
      </c>
      <c r="O13" s="35">
        <f ca="1">INDEX([1]!tbl_Forecast,MATCH($D$8&amp;$C13&amp;$D$7,[1]!rng_ForecastRowLookup,0),MATCH(O$11,[1]!rng_ForecastColumnLookup,0))</f>
        <v>513733.69562988722</v>
      </c>
      <c r="P13" s="35">
        <f ca="1">INDEX([1]!tbl_Forecast,MATCH($D$8&amp;$C13&amp;$D$7,[1]!rng_ForecastRowLookup,0),MATCH(P$11,[1]!rng_ForecastColumnLookup,0))</f>
        <v>508243.4305716962</v>
      </c>
      <c r="Q13" s="35">
        <f ca="1">INDEX([1]!tbl_Forecast,MATCH($D$8&amp;$C13&amp;$D$7,[1]!rng_ForecastRowLookup,0),MATCH(Q$11,[1]!rng_ForecastColumnLookup,0))</f>
        <v>502811.8399019395</v>
      </c>
      <c r="R13" s="35">
        <f ca="1">INDEX([1]!tbl_Forecast,MATCH($D$8&amp;$C13&amp;$D$7,[1]!rng_ForecastRowLookup,0),MATCH(R$11,[1]!rng_ForecastColumnLookup,0))</f>
        <v>497438.2965682213</v>
      </c>
      <c r="S13" s="35">
        <f ca="1">INDEX([1]!tbl_Forecast,MATCH($D$8&amp;$C13&amp;$D$7,[1]!rng_ForecastRowLookup,0),MATCH(S$11,[1]!rng_ForecastColumnLookup,0))</f>
        <v>492122.18021944637</v>
      </c>
      <c r="T13" s="35">
        <f ca="1">INDEX([1]!tbl_Forecast,MATCH($D$8&amp;$C13&amp;$D$7,[1]!rng_ForecastRowLookup,0),MATCH(T$11,[1]!rng_ForecastColumnLookup,0))</f>
        <v>486862.87713420321</v>
      </c>
      <c r="U13" s="35">
        <f ca="1">INDEX([1]!tbl_Forecast,MATCH($D$8&amp;$C13&amp;$D$7,[1]!rng_ForecastRowLookup,0),MATCH(U$11,[1]!rng_ForecastColumnLookup,0))</f>
        <v>481659.78014991269</v>
      </c>
      <c r="V13" s="35">
        <f ca="1">INDEX([1]!tbl_Forecast,MATCH($D$8&amp;$C13&amp;$D$7,[1]!rng_ForecastRowLookup,0),MATCH(V$11,[1]!rng_ForecastColumnLookup,0))</f>
        <v>476512.28859273402</v>
      </c>
      <c r="W13" s="35">
        <f ca="1">INDEX([1]!tbl_Forecast,MATCH($D$8&amp;$C13&amp;$D$7,[1]!rng_ForecastRowLookup,0),MATCH(W$11,[1]!rng_ForecastColumnLookup,0))</f>
        <v>471419.80820821953</v>
      </c>
      <c r="X13" s="35">
        <f ca="1">INDEX([1]!tbl_Forecast,MATCH($D$8&amp;$C13&amp;$D$7,[1]!rng_ForecastRowLookup,0),MATCH(X$11,[1]!rng_ForecastColumnLookup,0))</f>
        <v>466381.75109271082</v>
      </c>
      <c r="Y13" s="35"/>
      <c r="Z13"/>
    </row>
    <row r="14" spans="1:68">
      <c r="E14" s="35"/>
      <c r="F14" s="35"/>
      <c r="G14" s="35"/>
      <c r="H14" s="35"/>
      <c r="I14" s="35"/>
      <c r="J14" s="35"/>
      <c r="K14" s="35"/>
      <c r="L14" s="35"/>
      <c r="M14" s="35"/>
      <c r="N14" s="35"/>
      <c r="O14" s="35"/>
      <c r="P14" s="35"/>
      <c r="Q14" s="35"/>
      <c r="R14" s="35"/>
      <c r="S14" s="35"/>
      <c r="T14" s="35"/>
      <c r="U14" s="35"/>
      <c r="V14" s="35"/>
      <c r="W14" s="35"/>
      <c r="X14" s="35"/>
      <c r="Y14" s="35"/>
      <c r="Z14" s="35"/>
    </row>
    <row r="15" spans="1:68">
      <c r="E15" s="35"/>
      <c r="F15" s="35"/>
      <c r="G15" s="35"/>
      <c r="H15" s="35"/>
      <c r="I15" s="35"/>
      <c r="J15" s="35"/>
      <c r="K15" s="35"/>
      <c r="L15" s="35"/>
      <c r="M15" s="35"/>
      <c r="N15" s="35"/>
      <c r="O15" s="35"/>
      <c r="P15" s="35"/>
      <c r="Q15" s="35"/>
      <c r="R15" s="35"/>
      <c r="S15" s="35"/>
      <c r="T15" s="35"/>
      <c r="U15" s="35"/>
      <c r="V15" s="35"/>
      <c r="W15" s="35"/>
      <c r="X15" s="35"/>
      <c r="Y15" s="35"/>
    </row>
    <row r="16" spans="1:68">
      <c r="B16" s="7" t="s">
        <v>56</v>
      </c>
      <c r="C16" s="7" t="s">
        <v>57</v>
      </c>
      <c r="E16" s="35">
        <f t="shared" ref="E16:X16" ca="1" si="1">SUM(E13:E14)</f>
        <v>572006.3278356482</v>
      </c>
      <c r="F16" s="35">
        <f t="shared" ca="1" si="1"/>
        <v>565893.30394507048</v>
      </c>
      <c r="G16" s="35">
        <f t="shared" ca="1" si="1"/>
        <v>559845.60985814757</v>
      </c>
      <c r="H16" s="35">
        <f t="shared" ca="1" si="1"/>
        <v>553862.54739615123</v>
      </c>
      <c r="I16" s="35">
        <f t="shared" ca="1" si="1"/>
        <v>547943.42584177968</v>
      </c>
      <c r="J16" s="35">
        <f t="shared" ca="1" si="1"/>
        <v>542087.56185941794</v>
      </c>
      <c r="K16" s="35">
        <f t="shared" ca="1" si="1"/>
        <v>536294.27941624937</v>
      </c>
      <c r="L16" s="35">
        <f t="shared" ca="1" si="1"/>
        <v>530562.90970421082</v>
      </c>
      <c r="M16" s="35">
        <f t="shared" ca="1" si="1"/>
        <v>524892.79106278194</v>
      </c>
      <c r="N16" s="35">
        <f t="shared" ca="1" si="1"/>
        <v>519283.26890259917</v>
      </c>
      <c r="O16" s="35">
        <f t="shared" ca="1" si="1"/>
        <v>513733.69562988722</v>
      </c>
      <c r="P16" s="35">
        <f t="shared" ca="1" si="1"/>
        <v>508243.4305716962</v>
      </c>
      <c r="Q16" s="35">
        <f t="shared" ca="1" si="1"/>
        <v>502811.8399019395</v>
      </c>
      <c r="R16" s="35">
        <f t="shared" ca="1" si="1"/>
        <v>497438.2965682213</v>
      </c>
      <c r="S16" s="35">
        <f t="shared" ca="1" si="1"/>
        <v>492122.18021944637</v>
      </c>
      <c r="T16" s="35">
        <f t="shared" ca="1" si="1"/>
        <v>486862.87713420321</v>
      </c>
      <c r="U16" s="35">
        <f t="shared" ca="1" si="1"/>
        <v>481659.78014991269</v>
      </c>
      <c r="V16" s="35">
        <f t="shared" ca="1" si="1"/>
        <v>476512.28859273402</v>
      </c>
      <c r="W16" s="35">
        <f t="shared" ca="1" si="1"/>
        <v>471419.80820821953</v>
      </c>
      <c r="X16" s="35">
        <f t="shared" ca="1" si="1"/>
        <v>466381.75109271082</v>
      </c>
      <c r="Y16" s="35"/>
      <c r="Z16" s="35"/>
    </row>
    <row r="17" spans="1:32">
      <c r="E17" s="35"/>
      <c r="F17" s="35"/>
      <c r="G17" s="35"/>
      <c r="H17" s="35"/>
      <c r="I17" s="35"/>
      <c r="J17" s="35"/>
      <c r="K17" s="35"/>
      <c r="L17" s="35"/>
      <c r="M17" s="35"/>
      <c r="N17" s="35"/>
      <c r="O17" s="35"/>
      <c r="P17" s="35"/>
      <c r="Q17" s="35"/>
      <c r="R17" s="35"/>
      <c r="S17" s="35"/>
      <c r="T17" s="35"/>
      <c r="U17" s="35"/>
      <c r="V17" s="35"/>
      <c r="W17" s="35"/>
      <c r="X17" s="35"/>
      <c r="Y17" s="35"/>
    </row>
    <row r="18" spans="1:32">
      <c r="E18" s="35"/>
      <c r="F18" s="35"/>
      <c r="G18" s="35"/>
      <c r="H18" s="35"/>
      <c r="I18" s="35"/>
      <c r="J18" s="35"/>
      <c r="K18" s="35"/>
      <c r="L18" s="35"/>
      <c r="M18" s="35"/>
      <c r="N18" s="35"/>
      <c r="O18" s="35"/>
      <c r="P18" s="35"/>
      <c r="Q18" s="35"/>
      <c r="R18" s="35"/>
      <c r="S18" s="35"/>
      <c r="T18" s="35"/>
      <c r="U18" s="35"/>
      <c r="V18" s="35"/>
      <c r="W18" s="35"/>
      <c r="X18" s="35"/>
      <c r="Y18" s="35"/>
    </row>
    <row r="19" spans="1:32" ht="15">
      <c r="A19" s="55" t="s">
        <v>344</v>
      </c>
      <c r="E19" s="35"/>
      <c r="F19" s="35"/>
      <c r="G19" s="35"/>
      <c r="H19" s="35"/>
      <c r="I19" s="35"/>
      <c r="J19" s="35"/>
      <c r="K19" s="35"/>
      <c r="L19" s="35"/>
      <c r="M19" s="35"/>
      <c r="N19" s="35"/>
      <c r="O19" s="35"/>
      <c r="P19" s="35"/>
      <c r="Q19" s="35"/>
      <c r="R19" s="35"/>
      <c r="S19" s="35"/>
      <c r="T19" s="35"/>
      <c r="U19" s="35"/>
      <c r="V19" s="35"/>
      <c r="W19" s="35"/>
      <c r="X19" s="35"/>
      <c r="Y19" s="35"/>
    </row>
    <row r="20" spans="1:32" ht="15">
      <c r="A20" s="7" t="s">
        <v>345</v>
      </c>
      <c r="E20" s="64">
        <v>1</v>
      </c>
      <c r="F20" s="64">
        <v>2</v>
      </c>
      <c r="G20" s="64">
        <v>3</v>
      </c>
      <c r="H20" s="64">
        <v>4</v>
      </c>
      <c r="I20" s="64">
        <v>5</v>
      </c>
      <c r="J20" s="64">
        <v>6</v>
      </c>
      <c r="K20" s="64">
        <v>7</v>
      </c>
      <c r="L20" s="64">
        <v>8</v>
      </c>
      <c r="M20" s="64">
        <v>9</v>
      </c>
      <c r="N20" s="64">
        <v>10</v>
      </c>
      <c r="O20" s="64">
        <v>11</v>
      </c>
      <c r="P20" s="64">
        <v>12</v>
      </c>
      <c r="Q20" s="64">
        <v>13</v>
      </c>
      <c r="R20" s="64">
        <v>14</v>
      </c>
      <c r="S20" s="64">
        <v>15</v>
      </c>
      <c r="T20" s="64">
        <v>16</v>
      </c>
      <c r="U20" s="64">
        <v>17</v>
      </c>
      <c r="V20" s="64">
        <v>18</v>
      </c>
      <c r="W20" s="64">
        <v>19</v>
      </c>
      <c r="X20" s="64">
        <v>20</v>
      </c>
      <c r="Y20" s="64"/>
    </row>
    <row r="21" spans="1:32">
      <c r="C21" s="7" t="str">
        <f>C13</f>
        <v>Manufactured</v>
      </c>
      <c r="E21" s="35">
        <f>IF(E$41&lt;=1/$C$37,0,INDEX('SC-New'!$E132:$Y132,1,E$41-ROUND(1/$C$37,0)))</f>
        <v>0</v>
      </c>
      <c r="F21" s="35">
        <f>IF(F$41&lt;=1/$C$37,0,INDEX('SC-New'!$E132:$Y132,1,F$41-ROUND(1/$C$37,0)))</f>
        <v>0</v>
      </c>
      <c r="G21" s="35">
        <f>IF(G$41&lt;=1/$C$37,0,INDEX('SC-New'!$E132:$Y132,1,G$41-ROUND(1/$C$37,0)))</f>
        <v>0</v>
      </c>
      <c r="H21" s="35">
        <f>IF(H$41&lt;=1/$C$37,0,INDEX('SC-New'!$E132:$Y132,1,H$41-ROUND(1/$C$37,0)))</f>
        <v>0</v>
      </c>
      <c r="I21" s="35">
        <f>IF(I$41&lt;=1/$C$37,0,INDEX('SC-New'!$E132:$Y132,1,I$41-ROUND(1/$C$37,0)))</f>
        <v>0</v>
      </c>
      <c r="J21" s="35">
        <f>IF(J$41&lt;=1/$C$37,0,INDEX('SC-New'!$E132:$Y132,1,J$41-ROUND(1/$C$37,0)))</f>
        <v>0</v>
      </c>
      <c r="K21" s="35">
        <f>IF(K$41&lt;=1/$C$37,0,INDEX('SC-New'!$E132:$Y132,1,K$41-ROUND(1/$C$37,0)))</f>
        <v>0</v>
      </c>
      <c r="L21" s="35">
        <f>IF(L$41&lt;=1/$C$37,0,INDEX('SC-New'!$E132:$Y132,1,L$41-ROUND(1/$C$37,0)))</f>
        <v>0</v>
      </c>
      <c r="M21" s="35">
        <f>IF(M$41&lt;=1/$C$37,0,INDEX('SC-New'!$E132:$Y132,1,M$41-ROUND(1/$C$37,0)))</f>
        <v>0</v>
      </c>
      <c r="N21" s="35">
        <f>IF(N$41&lt;=1/$C$37,0,INDEX('SC-New'!$E132:$Y132,1,N$41-ROUND(1/$C$37,0)))</f>
        <v>0</v>
      </c>
      <c r="O21" s="35">
        <f>IF(O$41&lt;=1/$C$37,0,INDEX('SC-New'!$E132:$Y132,1,O$41-ROUND(1/$C$37,0)))</f>
        <v>0</v>
      </c>
      <c r="P21" s="35">
        <f>IF(P$41&lt;=1/$C$37,0,INDEX('SC-New'!$E132:$Y132,1,P$41-ROUND(1/$C$37,0)))</f>
        <v>0</v>
      </c>
      <c r="Q21" s="35">
        <f>IF(Q$41&lt;=1/$C$37,0,INDEX('SC-New'!$E132:$Y132,1,Q$41-ROUND(1/$C$37,0)))</f>
        <v>0</v>
      </c>
      <c r="R21" s="35">
        <f>IF(R$41&lt;=1/$C$37,0,INDEX('SC-New'!$E132:$Y132,1,R$41-ROUND(1/$C$37,0)))</f>
        <v>0</v>
      </c>
      <c r="S21" s="35">
        <f>IF(S$41&lt;=1/$C$37,0,INDEX('SC-New'!$E132:$Y132,1,S$41-ROUND(1/$C$37,0)))</f>
        <v>0</v>
      </c>
      <c r="T21" s="35">
        <f ca="1">IF(T$41&lt;=1/$C$37,0,INDEX('SC-New'!$E132:$Y132,1,T$41-ROUND(1/$C$37,0)))</f>
        <v>1808.0757221420718</v>
      </c>
      <c r="U21" s="35">
        <f ca="1">IF(U$41&lt;=1/$C$37,0,INDEX('SC-New'!$E132:$Y132,1,U$41-ROUND(1/$C$37,0)))</f>
        <v>1743.8892139673417</v>
      </c>
      <c r="V21" s="35">
        <f ca="1">IF(V$41&lt;=1/$C$37,0,INDEX('SC-New'!$E132:$Y132,1,V$41-ROUND(1/$C$37,0)))</f>
        <v>1709.9555415485947</v>
      </c>
      <c r="W21" s="35">
        <f ca="1">IF(W$41&lt;=1/$C$37,0,INDEX('SC-New'!$E132:$Y132,1,W$41-ROUND(1/$C$37,0)))</f>
        <v>1657.2089591089104</v>
      </c>
      <c r="X21" s="35">
        <f ca="1">IF(X$41&lt;=1/$C$37,0,INDEX('SC-New'!$E132:$Y132,1,X$41-ROUND(1/$C$37,0)))</f>
        <v>1478.3914047469609</v>
      </c>
      <c r="Y21" s="35"/>
      <c r="Z21" s="35"/>
      <c r="AB21" s="35"/>
      <c r="AC21" s="35"/>
      <c r="AD21" s="35"/>
      <c r="AE21" s="35"/>
      <c r="AF21" s="35"/>
    </row>
    <row r="22" spans="1:32">
      <c r="E22" s="35"/>
      <c r="F22" s="35"/>
      <c r="G22" s="35"/>
      <c r="H22" s="35"/>
      <c r="I22" s="35"/>
      <c r="J22" s="35"/>
      <c r="K22" s="35"/>
      <c r="L22" s="35"/>
      <c r="M22" s="35"/>
      <c r="N22" s="35"/>
      <c r="O22" s="35"/>
      <c r="P22" s="35"/>
      <c r="Q22" s="35"/>
      <c r="R22" s="35"/>
      <c r="S22" s="35"/>
      <c r="T22" s="35"/>
      <c r="U22" s="35"/>
      <c r="V22" s="35"/>
      <c r="W22" s="35"/>
      <c r="X22" s="35"/>
      <c r="Y22" s="35"/>
      <c r="Z22" s="35"/>
      <c r="AB22" s="35"/>
      <c r="AC22" s="35"/>
      <c r="AD22" s="35"/>
      <c r="AE22" s="35"/>
      <c r="AF22" s="35"/>
    </row>
    <row r="23" spans="1:32">
      <c r="E23" s="35"/>
      <c r="F23" s="35"/>
      <c r="G23" s="35"/>
      <c r="H23" s="35"/>
      <c r="I23" s="35"/>
      <c r="J23" s="35"/>
      <c r="K23" s="35"/>
      <c r="L23" s="35"/>
      <c r="M23" s="35"/>
      <c r="N23" s="35"/>
      <c r="O23" s="35"/>
      <c r="P23" s="35"/>
      <c r="Q23" s="35"/>
      <c r="R23" s="35"/>
      <c r="S23" s="35"/>
      <c r="T23" s="35"/>
      <c r="U23" s="35"/>
      <c r="V23" s="35"/>
      <c r="W23" s="35"/>
      <c r="X23" s="35"/>
      <c r="Y23" s="35"/>
      <c r="Z23" s="35"/>
      <c r="AB23" s="35"/>
      <c r="AC23" s="35"/>
      <c r="AD23" s="35"/>
      <c r="AE23" s="35"/>
      <c r="AF23" s="35"/>
    </row>
    <row r="24" spans="1:32">
      <c r="C24" s="7" t="s">
        <v>346</v>
      </c>
      <c r="E24" s="35">
        <f t="shared" ref="E24:X24" si="2">SUM(E21:E22)</f>
        <v>0</v>
      </c>
      <c r="F24" s="35">
        <f t="shared" si="2"/>
        <v>0</v>
      </c>
      <c r="G24" s="35">
        <f t="shared" si="2"/>
        <v>0</v>
      </c>
      <c r="H24" s="35">
        <f t="shared" si="2"/>
        <v>0</v>
      </c>
      <c r="I24" s="35">
        <f t="shared" si="2"/>
        <v>0</v>
      </c>
      <c r="J24" s="35">
        <f t="shared" si="2"/>
        <v>0</v>
      </c>
      <c r="K24" s="35">
        <f t="shared" si="2"/>
        <v>0</v>
      </c>
      <c r="L24" s="35">
        <f t="shared" si="2"/>
        <v>0</v>
      </c>
      <c r="M24" s="35">
        <f t="shared" si="2"/>
        <v>0</v>
      </c>
      <c r="N24" s="35">
        <f t="shared" si="2"/>
        <v>0</v>
      </c>
      <c r="O24" s="35">
        <f t="shared" si="2"/>
        <v>0</v>
      </c>
      <c r="P24" s="35">
        <f t="shared" si="2"/>
        <v>0</v>
      </c>
      <c r="Q24" s="35">
        <f t="shared" si="2"/>
        <v>0</v>
      </c>
      <c r="R24" s="35">
        <f t="shared" si="2"/>
        <v>0</v>
      </c>
      <c r="S24" s="35">
        <f t="shared" si="2"/>
        <v>0</v>
      </c>
      <c r="T24" s="35">
        <f t="shared" ca="1" si="2"/>
        <v>1808.0757221420718</v>
      </c>
      <c r="U24" s="35">
        <f t="shared" ca="1" si="2"/>
        <v>1743.8892139673417</v>
      </c>
      <c r="V24" s="35">
        <f t="shared" ca="1" si="2"/>
        <v>1709.9555415485947</v>
      </c>
      <c r="W24" s="35">
        <f t="shared" ca="1" si="2"/>
        <v>1657.2089591089104</v>
      </c>
      <c r="X24" s="35">
        <f t="shared" ca="1" si="2"/>
        <v>1478.3914047469609</v>
      </c>
      <c r="Y24" s="35"/>
      <c r="Z24" s="35"/>
      <c r="AB24" s="35"/>
      <c r="AC24" s="35"/>
      <c r="AD24" s="35"/>
      <c r="AE24" s="35"/>
      <c r="AF24" s="35"/>
    </row>
    <row r="25" spans="1:32">
      <c r="E25" s="35"/>
      <c r="F25" s="35"/>
      <c r="G25" s="35"/>
      <c r="H25" s="35"/>
      <c r="I25" s="35"/>
      <c r="J25" s="35"/>
      <c r="K25" s="35"/>
      <c r="L25" s="35"/>
      <c r="M25" s="35"/>
      <c r="N25" s="35"/>
      <c r="O25" s="35"/>
      <c r="P25" s="35"/>
      <c r="Q25" s="35"/>
      <c r="R25" s="35"/>
      <c r="S25" s="35"/>
      <c r="T25" s="35"/>
      <c r="U25" s="35"/>
      <c r="V25" s="35"/>
      <c r="W25" s="35"/>
      <c r="X25" s="35"/>
      <c r="Y25" s="35"/>
    </row>
    <row r="26" spans="1:32">
      <c r="E26" s="35"/>
      <c r="F26" s="35"/>
      <c r="G26" s="35"/>
      <c r="H26" s="35"/>
      <c r="I26" s="35"/>
      <c r="J26" s="35"/>
      <c r="K26" s="35"/>
      <c r="L26" s="35"/>
      <c r="M26" s="35"/>
      <c r="N26" s="35"/>
      <c r="O26" s="35"/>
      <c r="P26" s="35"/>
      <c r="Q26" s="35"/>
      <c r="R26" s="35"/>
      <c r="S26" s="35"/>
      <c r="T26" s="35"/>
      <c r="U26" s="35"/>
      <c r="V26" s="35"/>
      <c r="W26" s="35"/>
      <c r="X26" s="35"/>
      <c r="Y26" s="35"/>
    </row>
    <row r="27" spans="1:32" ht="15">
      <c r="A27" s="55" t="s">
        <v>347</v>
      </c>
      <c r="E27" s="35"/>
      <c r="F27" s="35"/>
      <c r="G27" s="35"/>
      <c r="H27" s="35"/>
      <c r="I27" s="35"/>
      <c r="J27" s="35"/>
      <c r="K27" s="35"/>
      <c r="L27" s="35"/>
      <c r="M27" s="35"/>
      <c r="N27" s="35"/>
      <c r="O27" s="35"/>
      <c r="P27" s="35"/>
      <c r="Q27" s="35"/>
      <c r="R27" s="35"/>
      <c r="S27" s="35"/>
      <c r="T27" s="35"/>
      <c r="U27" s="35"/>
      <c r="V27" s="35"/>
      <c r="W27" s="35"/>
      <c r="X27" s="35"/>
      <c r="Y27" s="35"/>
      <c r="Z27" s="122">
        <v>0.85</v>
      </c>
    </row>
    <row r="28" spans="1:32">
      <c r="E28" s="35">
        <v>2</v>
      </c>
      <c r="F28" s="35">
        <v>3</v>
      </c>
      <c r="G28" s="35">
        <v>4</v>
      </c>
      <c r="H28" s="35">
        <v>5</v>
      </c>
      <c r="I28" s="35">
        <v>6</v>
      </c>
      <c r="J28" s="35">
        <v>7</v>
      </c>
      <c r="K28" s="35">
        <v>8</v>
      </c>
      <c r="L28" s="35">
        <v>9</v>
      </c>
      <c r="M28" s="35">
        <v>10</v>
      </c>
      <c r="N28" s="35">
        <v>11</v>
      </c>
      <c r="O28" s="35">
        <v>12</v>
      </c>
      <c r="P28" s="35">
        <v>13</v>
      </c>
      <c r="Q28" s="35">
        <v>14</v>
      </c>
      <c r="R28" s="35">
        <v>15</v>
      </c>
      <c r="S28" s="35">
        <v>16</v>
      </c>
      <c r="T28" s="35">
        <v>17</v>
      </c>
      <c r="U28" s="35">
        <v>18</v>
      </c>
      <c r="V28" s="35">
        <v>19</v>
      </c>
      <c r="W28" s="35">
        <v>20</v>
      </c>
      <c r="X28" s="35">
        <v>21</v>
      </c>
      <c r="Y28" s="35"/>
      <c r="Z28" s="123" t="s">
        <v>59</v>
      </c>
    </row>
    <row r="29" spans="1:32">
      <c r="C29" s="7" t="str">
        <f>C13</f>
        <v>Manufactured</v>
      </c>
      <c r="E29" s="35">
        <f t="shared" ref="E29:X29" ca="1" si="3">SUM(E13,E21)</f>
        <v>572006.3278356482</v>
      </c>
      <c r="F29" s="35">
        <f t="shared" ca="1" si="3"/>
        <v>565893.30394507048</v>
      </c>
      <c r="G29" s="35">
        <f t="shared" ca="1" si="3"/>
        <v>559845.60985814757</v>
      </c>
      <c r="H29" s="35">
        <f t="shared" ca="1" si="3"/>
        <v>553862.54739615123</v>
      </c>
      <c r="I29" s="35">
        <f t="shared" ca="1" si="3"/>
        <v>547943.42584177968</v>
      </c>
      <c r="J29" s="35">
        <f t="shared" ca="1" si="3"/>
        <v>542087.56185941794</v>
      </c>
      <c r="K29" s="35">
        <f t="shared" ca="1" si="3"/>
        <v>536294.27941624937</v>
      </c>
      <c r="L29" s="35">
        <f t="shared" ca="1" si="3"/>
        <v>530562.90970421082</v>
      </c>
      <c r="M29" s="35">
        <f t="shared" ca="1" si="3"/>
        <v>524892.79106278194</v>
      </c>
      <c r="N29" s="35">
        <f t="shared" ca="1" si="3"/>
        <v>519283.26890259917</v>
      </c>
      <c r="O29" s="35">
        <f t="shared" ca="1" si="3"/>
        <v>513733.69562988722</v>
      </c>
      <c r="P29" s="35">
        <f t="shared" ca="1" si="3"/>
        <v>508243.4305716962</v>
      </c>
      <c r="Q29" s="35">
        <f t="shared" ca="1" si="3"/>
        <v>502811.8399019395</v>
      </c>
      <c r="R29" s="35">
        <f t="shared" ca="1" si="3"/>
        <v>497438.2965682213</v>
      </c>
      <c r="S29" s="35">
        <f t="shared" ca="1" si="3"/>
        <v>492122.18021944637</v>
      </c>
      <c r="T29" s="35">
        <f t="shared" ca="1" si="3"/>
        <v>488670.95285634528</v>
      </c>
      <c r="U29" s="35">
        <f t="shared" ca="1" si="3"/>
        <v>483403.66936388006</v>
      </c>
      <c r="V29" s="35">
        <f t="shared" ca="1" si="3"/>
        <v>478222.24413428264</v>
      </c>
      <c r="W29" s="35">
        <f t="shared" ca="1" si="3"/>
        <v>473077.01716732845</v>
      </c>
      <c r="X29" s="35">
        <f t="shared" ca="1" si="3"/>
        <v>467860.1424974578</v>
      </c>
      <c r="Y29" s="35"/>
      <c r="Z29" s="124">
        <f ca="1">INDEX(E29:Y29,1,MATCH($C$9,$E$11:$Y$11,0))*$Z$27*A37*B37</f>
        <v>99420.280280709776</v>
      </c>
    </row>
    <row r="30" spans="1:32">
      <c r="E30" s="35"/>
      <c r="F30" s="35"/>
      <c r="G30" s="35"/>
      <c r="H30" s="35"/>
      <c r="I30" s="35"/>
      <c r="J30" s="35"/>
      <c r="K30" s="35"/>
      <c r="L30" s="35"/>
      <c r="M30" s="35"/>
      <c r="N30" s="35"/>
      <c r="O30" s="35"/>
      <c r="P30" s="35"/>
      <c r="Q30" s="35"/>
      <c r="R30" s="35"/>
      <c r="S30" s="35"/>
      <c r="T30" s="35"/>
      <c r="U30" s="35"/>
      <c r="V30" s="35"/>
      <c r="W30" s="35"/>
      <c r="X30" s="35"/>
      <c r="Y30" s="35"/>
      <c r="Z30" s="124"/>
    </row>
    <row r="31" spans="1:32">
      <c r="E31" s="35"/>
      <c r="F31" s="35"/>
      <c r="G31" s="35"/>
      <c r="H31" s="35"/>
      <c r="I31" s="35"/>
      <c r="J31" s="35"/>
      <c r="K31" s="35"/>
      <c r="L31" s="35"/>
      <c r="M31" s="35"/>
      <c r="N31" s="35"/>
      <c r="O31" s="35"/>
      <c r="P31" s="35"/>
      <c r="Q31" s="35"/>
      <c r="R31" s="35"/>
      <c r="S31" s="35"/>
      <c r="T31" s="35"/>
      <c r="U31" s="35"/>
      <c r="V31" s="35"/>
      <c r="W31" s="35"/>
      <c r="X31" s="35"/>
      <c r="Y31" s="35"/>
    </row>
    <row r="32" spans="1:32">
      <c r="E32" s="35">
        <f t="shared" ref="E32:X32" ca="1" si="4">SUM(E29:E30)</f>
        <v>572006.3278356482</v>
      </c>
      <c r="F32" s="35">
        <f t="shared" ca="1" si="4"/>
        <v>565893.30394507048</v>
      </c>
      <c r="G32" s="35">
        <f t="shared" ca="1" si="4"/>
        <v>559845.60985814757</v>
      </c>
      <c r="H32" s="35">
        <f t="shared" ca="1" si="4"/>
        <v>553862.54739615123</v>
      </c>
      <c r="I32" s="35">
        <f t="shared" ca="1" si="4"/>
        <v>547943.42584177968</v>
      </c>
      <c r="J32" s="35">
        <f t="shared" ca="1" si="4"/>
        <v>542087.56185941794</v>
      </c>
      <c r="K32" s="35">
        <f t="shared" ca="1" si="4"/>
        <v>536294.27941624937</v>
      </c>
      <c r="L32" s="35">
        <f t="shared" ca="1" si="4"/>
        <v>530562.90970421082</v>
      </c>
      <c r="M32" s="35">
        <f t="shared" ca="1" si="4"/>
        <v>524892.79106278194</v>
      </c>
      <c r="N32" s="35">
        <f t="shared" ca="1" si="4"/>
        <v>519283.26890259917</v>
      </c>
      <c r="O32" s="35">
        <f t="shared" ca="1" si="4"/>
        <v>513733.69562988722</v>
      </c>
      <c r="P32" s="35">
        <f t="shared" ca="1" si="4"/>
        <v>508243.4305716962</v>
      </c>
      <c r="Q32" s="35">
        <f t="shared" ca="1" si="4"/>
        <v>502811.8399019395</v>
      </c>
      <c r="R32" s="35">
        <f t="shared" ca="1" si="4"/>
        <v>497438.2965682213</v>
      </c>
      <c r="S32" s="35">
        <f t="shared" ca="1" si="4"/>
        <v>492122.18021944637</v>
      </c>
      <c r="T32" s="35">
        <f t="shared" ca="1" si="4"/>
        <v>488670.95285634528</v>
      </c>
      <c r="U32" s="35">
        <f t="shared" ca="1" si="4"/>
        <v>483403.66936388006</v>
      </c>
      <c r="V32" s="35">
        <f t="shared" ca="1" si="4"/>
        <v>478222.24413428264</v>
      </c>
      <c r="W32" s="35">
        <f t="shared" ca="1" si="4"/>
        <v>473077.01716732845</v>
      </c>
      <c r="X32" s="35">
        <f t="shared" ca="1" si="4"/>
        <v>467860.1424974578</v>
      </c>
      <c r="Y32" s="35"/>
      <c r="Z32" s="35">
        <f ca="1">SUM(Z29:Z30)</f>
        <v>99420.280280709776</v>
      </c>
    </row>
    <row r="33" spans="1:30">
      <c r="E33" s="35"/>
      <c r="F33" s="35"/>
      <c r="G33" s="35"/>
      <c r="H33" s="35"/>
      <c r="I33" s="35"/>
      <c r="J33" s="35"/>
      <c r="K33" s="35"/>
      <c r="L33" s="35"/>
      <c r="M33" s="35"/>
      <c r="N33" s="35"/>
      <c r="O33" s="35"/>
      <c r="P33" s="35"/>
      <c r="Q33" s="35"/>
      <c r="R33" s="35"/>
      <c r="S33" s="35"/>
      <c r="T33" s="35"/>
      <c r="U33" s="35"/>
      <c r="V33" s="35"/>
      <c r="W33" s="35"/>
      <c r="X33" s="35"/>
      <c r="Y33" s="35"/>
    </row>
    <row r="34" spans="1:30">
      <c r="E34" s="35"/>
      <c r="F34" s="35"/>
      <c r="G34" s="35"/>
      <c r="H34" s="35"/>
      <c r="I34" s="35"/>
      <c r="J34" s="35"/>
      <c r="K34" s="35"/>
      <c r="L34" s="35"/>
      <c r="M34" s="35"/>
      <c r="N34" s="35"/>
      <c r="O34" s="35"/>
      <c r="P34" s="35"/>
      <c r="Q34" s="35"/>
      <c r="R34" s="35"/>
      <c r="S34" s="35"/>
      <c r="T34" s="35"/>
      <c r="U34" s="35"/>
      <c r="V34" s="35"/>
      <c r="W34" s="35"/>
      <c r="X34" s="35"/>
      <c r="Y34" s="35"/>
    </row>
    <row r="35" spans="1:30" ht="15">
      <c r="A35" s="125" t="s">
        <v>348</v>
      </c>
      <c r="B35" s="125"/>
      <c r="E35" s="53"/>
      <c r="F35" s="53"/>
      <c r="G35" s="35"/>
      <c r="H35" s="35"/>
      <c r="I35" s="35"/>
      <c r="J35" s="35"/>
      <c r="K35" s="35"/>
      <c r="L35" s="35"/>
      <c r="M35" s="35"/>
      <c r="N35" s="35"/>
      <c r="O35" s="35"/>
      <c r="P35" s="35"/>
      <c r="Q35" s="35"/>
      <c r="R35" s="35"/>
      <c r="S35" s="35"/>
      <c r="T35" s="35"/>
      <c r="U35" s="35"/>
      <c r="V35" s="35"/>
      <c r="W35" s="35"/>
      <c r="X35" s="35"/>
      <c r="Y35" s="35"/>
    </row>
    <row r="36" spans="1:30" ht="15">
      <c r="A36" s="64" t="s">
        <v>58</v>
      </c>
      <c r="B36" s="64" t="s">
        <v>138</v>
      </c>
      <c r="C36" s="64" t="s">
        <v>349</v>
      </c>
      <c r="D36" s="64" t="str">
        <f>CONCATENATE(C8," - ",C7)</f>
        <v>ASHP - NR</v>
      </c>
      <c r="E36" s="126">
        <v>2016</v>
      </c>
      <c r="F36" s="127">
        <v>2017</v>
      </c>
      <c r="G36" s="127">
        <v>2018</v>
      </c>
      <c r="H36" s="127">
        <v>2019</v>
      </c>
      <c r="I36" s="127">
        <v>2020</v>
      </c>
      <c r="J36" s="127">
        <v>2021</v>
      </c>
      <c r="K36" s="127">
        <v>2022</v>
      </c>
      <c r="L36" s="127">
        <v>2023</v>
      </c>
      <c r="M36" s="127">
        <v>2024</v>
      </c>
      <c r="N36" s="127">
        <v>2025</v>
      </c>
      <c r="O36" s="127">
        <v>2026</v>
      </c>
      <c r="P36" s="127">
        <v>2027</v>
      </c>
      <c r="Q36" s="127">
        <v>2028</v>
      </c>
      <c r="R36" s="127">
        <v>2029</v>
      </c>
      <c r="S36" s="127">
        <v>2030</v>
      </c>
      <c r="T36" s="127">
        <v>2031</v>
      </c>
      <c r="U36" s="127">
        <v>2032</v>
      </c>
      <c r="V36" s="127">
        <v>2033</v>
      </c>
      <c r="W36" s="127">
        <v>2034</v>
      </c>
      <c r="X36" s="127">
        <v>2035</v>
      </c>
      <c r="Y36" s="128"/>
    </row>
    <row r="37" spans="1:30">
      <c r="A37" s="56">
        <f>INDEX([2]!ResApplic,MATCH($D$36,[2]APPLIC!$B$9:$B$120,0)+1,MATCH($D37,[2]APPLIC!$C$8:$F$8,0)+1)</f>
        <v>0.25</v>
      </c>
      <c r="B37" s="56">
        <v>1</v>
      </c>
      <c r="C37" s="56">
        <f>VLOOKUP($D$36,[2]TURN!$B$10:$F$78,MATCH(D37,$D$37:$D$37,0)+1,FALSE)</f>
        <v>6.6666666666666666E-2</v>
      </c>
      <c r="D37" s="7" t="str">
        <f>C13</f>
        <v>Manufactured</v>
      </c>
      <c r="E37" s="35">
        <f t="shared" ref="E37:X37" ca="1" si="5">E13*$C37*$A37*$B37</f>
        <v>9533.4387972608038</v>
      </c>
      <c r="F37" s="35">
        <f t="shared" ca="1" si="5"/>
        <v>9431.555065751174</v>
      </c>
      <c r="G37" s="35">
        <f t="shared" ca="1" si="5"/>
        <v>9330.7601643024591</v>
      </c>
      <c r="H37" s="35">
        <f t="shared" ca="1" si="5"/>
        <v>9231.0424566025213</v>
      </c>
      <c r="I37" s="35">
        <f ca="1">I13*$C37*$A37*$B37</f>
        <v>9132.3904306963286</v>
      </c>
      <c r="J37" s="35">
        <f t="shared" ca="1" si="5"/>
        <v>9034.7926976569652</v>
      </c>
      <c r="K37" s="35">
        <f t="shared" ca="1" si="5"/>
        <v>8938.2379902708235</v>
      </c>
      <c r="L37" s="35">
        <f t="shared" ca="1" si="5"/>
        <v>8842.7151617368472</v>
      </c>
      <c r="M37" s="35">
        <f t="shared" ca="1" si="5"/>
        <v>8748.2131843796997</v>
      </c>
      <c r="N37" s="35">
        <f t="shared" ca="1" si="5"/>
        <v>8654.7211483766532</v>
      </c>
      <c r="O37" s="35">
        <f t="shared" ca="1" si="5"/>
        <v>8562.228260498121</v>
      </c>
      <c r="P37" s="35">
        <f t="shared" ca="1" si="5"/>
        <v>8470.7238428616038</v>
      </c>
      <c r="Q37" s="35">
        <f t="shared" ca="1" si="5"/>
        <v>8380.1973316989915</v>
      </c>
      <c r="R37" s="35">
        <f t="shared" ca="1" si="5"/>
        <v>8290.6382761370223</v>
      </c>
      <c r="S37" s="35">
        <f t="shared" ca="1" si="5"/>
        <v>8202.0363369907718</v>
      </c>
      <c r="T37" s="35">
        <f ca="1">T13*$C37*$A37*$B37</f>
        <v>8114.3812855700535</v>
      </c>
      <c r="U37" s="35">
        <f t="shared" ca="1" si="5"/>
        <v>8027.6630024985452</v>
      </c>
      <c r="V37" s="35">
        <f t="shared" ca="1" si="5"/>
        <v>7941.871476545567</v>
      </c>
      <c r="W37" s="35">
        <f t="shared" ca="1" si="5"/>
        <v>7856.9968034703252</v>
      </c>
      <c r="X37" s="35">
        <f t="shared" ca="1" si="5"/>
        <v>7773.0291848785137</v>
      </c>
      <c r="Y37" s="35"/>
      <c r="Z37" s="35">
        <f ca="1">X13*$Z$27*A37*B37</f>
        <v>99106.122107201052</v>
      </c>
      <c r="AD37" s="35"/>
    </row>
    <row r="38" spans="1:30">
      <c r="E38" s="35"/>
      <c r="F38" s="35"/>
      <c r="G38" s="35"/>
      <c r="H38" s="35"/>
      <c r="I38" s="35"/>
      <c r="J38" s="35"/>
      <c r="K38" s="35"/>
      <c r="L38" s="35"/>
      <c r="M38" s="35"/>
      <c r="N38" s="35"/>
      <c r="O38" s="35"/>
      <c r="P38" s="35"/>
      <c r="Q38" s="35"/>
      <c r="R38" s="35"/>
      <c r="S38" s="35"/>
      <c r="T38" s="35"/>
      <c r="U38" s="35"/>
      <c r="V38" s="35"/>
      <c r="W38" s="35"/>
      <c r="X38" s="35"/>
      <c r="Y38" s="35"/>
    </row>
    <row r="39" spans="1:30">
      <c r="E39" s="35">
        <f t="shared" ref="E39:X39" ca="1" si="6">SUM(E37:E37)</f>
        <v>9533.4387972608038</v>
      </c>
      <c r="F39" s="35">
        <f t="shared" ca="1" si="6"/>
        <v>9431.555065751174</v>
      </c>
      <c r="G39" s="35">
        <f t="shared" ca="1" si="6"/>
        <v>9330.7601643024591</v>
      </c>
      <c r="H39" s="35">
        <f t="shared" ca="1" si="6"/>
        <v>9231.0424566025213</v>
      </c>
      <c r="I39" s="35">
        <f t="shared" ca="1" si="6"/>
        <v>9132.3904306963286</v>
      </c>
      <c r="J39" s="35">
        <f t="shared" ca="1" si="6"/>
        <v>9034.7926976569652</v>
      </c>
      <c r="K39" s="35">
        <f t="shared" ca="1" si="6"/>
        <v>8938.2379902708235</v>
      </c>
      <c r="L39" s="35">
        <f t="shared" ca="1" si="6"/>
        <v>8842.7151617368472</v>
      </c>
      <c r="M39" s="35">
        <f t="shared" ca="1" si="6"/>
        <v>8748.2131843796997</v>
      </c>
      <c r="N39" s="35">
        <f t="shared" ca="1" si="6"/>
        <v>8654.7211483766532</v>
      </c>
      <c r="O39" s="35">
        <f t="shared" ca="1" si="6"/>
        <v>8562.228260498121</v>
      </c>
      <c r="P39" s="35">
        <f t="shared" ca="1" si="6"/>
        <v>8470.7238428616038</v>
      </c>
      <c r="Q39" s="35">
        <f t="shared" ca="1" si="6"/>
        <v>8380.1973316989915</v>
      </c>
      <c r="R39" s="35">
        <f t="shared" ca="1" si="6"/>
        <v>8290.6382761370223</v>
      </c>
      <c r="S39" s="35">
        <f t="shared" ca="1" si="6"/>
        <v>8202.0363369907718</v>
      </c>
      <c r="T39" s="35">
        <f t="shared" ca="1" si="6"/>
        <v>8114.3812855700535</v>
      </c>
      <c r="U39" s="35">
        <f t="shared" ca="1" si="6"/>
        <v>8027.6630024985452</v>
      </c>
      <c r="V39" s="35">
        <f t="shared" ca="1" si="6"/>
        <v>7941.871476545567</v>
      </c>
      <c r="W39" s="35">
        <f t="shared" ca="1" si="6"/>
        <v>7856.9968034703252</v>
      </c>
      <c r="X39" s="35">
        <f t="shared" ca="1" si="6"/>
        <v>7773.0291848785137</v>
      </c>
      <c r="Y39" s="35"/>
      <c r="Z39" s="35">
        <f ca="1">SUM(E39:X39)</f>
        <v>172497.6328981838</v>
      </c>
      <c r="AD39" s="35"/>
    </row>
    <row r="40" spans="1:30">
      <c r="E40" s="35"/>
      <c r="F40" s="35"/>
      <c r="G40" s="35"/>
      <c r="H40" s="35"/>
      <c r="I40" s="35"/>
      <c r="J40" s="35"/>
      <c r="K40" s="35"/>
      <c r="L40" s="35"/>
      <c r="M40" s="35"/>
      <c r="N40" s="35"/>
      <c r="O40" s="35"/>
      <c r="P40" s="35"/>
      <c r="Q40" s="35"/>
      <c r="R40" s="35"/>
      <c r="S40" s="35"/>
      <c r="T40" s="35"/>
      <c r="U40" s="35"/>
      <c r="V40" s="35"/>
      <c r="W40" s="35"/>
      <c r="X40" s="35"/>
      <c r="Y40" s="35"/>
      <c r="Z40" s="35"/>
      <c r="AD40" s="35"/>
    </row>
    <row r="41" spans="1:30" ht="15">
      <c r="A41" s="64" t="s">
        <v>58</v>
      </c>
      <c r="B41" s="64" t="s">
        <v>138</v>
      </c>
      <c r="C41" s="64" t="s">
        <v>349</v>
      </c>
      <c r="D41" s="64" t="str">
        <f>CONCATENATE(C8," - ","New")</f>
        <v>ASHP - New</v>
      </c>
      <c r="E41" s="126">
        <v>1</v>
      </c>
      <c r="F41" s="127">
        <v>2</v>
      </c>
      <c r="G41" s="127">
        <v>3</v>
      </c>
      <c r="H41" s="127">
        <v>4</v>
      </c>
      <c r="I41" s="127">
        <v>5</v>
      </c>
      <c r="J41" s="127">
        <v>6</v>
      </c>
      <c r="K41" s="127">
        <v>7</v>
      </c>
      <c r="L41" s="127">
        <v>8</v>
      </c>
      <c r="M41" s="127">
        <v>9</v>
      </c>
      <c r="N41" s="127">
        <v>10</v>
      </c>
      <c r="O41" s="127">
        <v>11</v>
      </c>
      <c r="P41" s="127">
        <v>12</v>
      </c>
      <c r="Q41" s="127">
        <v>13</v>
      </c>
      <c r="R41" s="127">
        <v>14</v>
      </c>
      <c r="S41" s="127">
        <v>15</v>
      </c>
      <c r="T41" s="127">
        <v>16</v>
      </c>
      <c r="U41" s="127">
        <v>17</v>
      </c>
      <c r="V41" s="127">
        <v>18</v>
      </c>
      <c r="W41" s="127">
        <v>19</v>
      </c>
      <c r="X41" s="127">
        <v>20</v>
      </c>
      <c r="Y41" s="128"/>
    </row>
    <row r="42" spans="1:30">
      <c r="A42" s="56">
        <f>INDEX([2]!ResApplic,MATCH($D$36,[2]APPLIC!$B$9:$B$120,0)+1,MATCH($D42,[2]APPLIC!$C$8:$F$8,0)+1)</f>
        <v>0.25</v>
      </c>
      <c r="B42" s="56">
        <v>1</v>
      </c>
      <c r="C42" s="56">
        <f>VLOOKUP($D$41,[2]TURN!$B$10:$F$78,MATCH(D42,$D$42,0)+1,FALSE)</f>
        <v>1</v>
      </c>
      <c r="D42" s="7" t="str">
        <f>D37</f>
        <v>Manufactured</v>
      </c>
      <c r="E42" s="35">
        <f>E21*$C42*$A42*$B42</f>
        <v>0</v>
      </c>
      <c r="F42" s="35">
        <f t="shared" ref="F42:X42" si="7">F21*$C42*$A42*$B42</f>
        <v>0</v>
      </c>
      <c r="G42" s="35">
        <f t="shared" si="7"/>
        <v>0</v>
      </c>
      <c r="H42" s="35">
        <f t="shared" si="7"/>
        <v>0</v>
      </c>
      <c r="I42" s="35">
        <f t="shared" si="7"/>
        <v>0</v>
      </c>
      <c r="J42" s="35">
        <f t="shared" si="7"/>
        <v>0</v>
      </c>
      <c r="K42" s="35">
        <f t="shared" si="7"/>
        <v>0</v>
      </c>
      <c r="L42" s="35">
        <f t="shared" si="7"/>
        <v>0</v>
      </c>
      <c r="M42" s="35">
        <f t="shared" si="7"/>
        <v>0</v>
      </c>
      <c r="N42" s="35">
        <f t="shared" si="7"/>
        <v>0</v>
      </c>
      <c r="O42" s="35">
        <f t="shared" si="7"/>
        <v>0</v>
      </c>
      <c r="P42" s="35">
        <f t="shared" si="7"/>
        <v>0</v>
      </c>
      <c r="Q42" s="35">
        <f t="shared" si="7"/>
        <v>0</v>
      </c>
      <c r="R42" s="35">
        <f t="shared" si="7"/>
        <v>0</v>
      </c>
      <c r="S42" s="35">
        <f t="shared" si="7"/>
        <v>0</v>
      </c>
      <c r="T42" s="35">
        <f t="shared" ca="1" si="7"/>
        <v>452.01893053551794</v>
      </c>
      <c r="U42" s="35">
        <f t="shared" ca="1" si="7"/>
        <v>435.97230349183542</v>
      </c>
      <c r="V42" s="35">
        <f t="shared" ca="1" si="7"/>
        <v>427.48888538714868</v>
      </c>
      <c r="W42" s="35">
        <f t="shared" ca="1" si="7"/>
        <v>414.30223977722761</v>
      </c>
      <c r="X42" s="35">
        <f t="shared" ca="1" si="7"/>
        <v>369.59785118674023</v>
      </c>
      <c r="Y42" s="35"/>
      <c r="Z42" s="35">
        <f ca="1">SUM(E42:X42)*$Z$27</f>
        <v>1784.4731788216995</v>
      </c>
      <c r="AD42" s="35"/>
    </row>
    <row r="43" spans="1:30">
      <c r="E43" s="35"/>
      <c r="F43" s="35"/>
      <c r="G43" s="35"/>
      <c r="H43" s="35"/>
      <c r="I43" s="35"/>
      <c r="J43" s="35"/>
      <c r="K43" s="35"/>
      <c r="L43" s="35"/>
      <c r="M43" s="35"/>
      <c r="N43" s="35"/>
      <c r="O43" s="35"/>
      <c r="P43" s="35"/>
      <c r="Q43" s="35"/>
      <c r="R43" s="35"/>
      <c r="S43" s="35"/>
      <c r="T43" s="35"/>
      <c r="U43" s="35"/>
      <c r="V43" s="35"/>
      <c r="W43" s="35"/>
      <c r="X43" s="35"/>
      <c r="Y43" s="35"/>
    </row>
    <row r="44" spans="1:30">
      <c r="E44" s="35"/>
      <c r="F44" s="35"/>
      <c r="G44" s="35"/>
      <c r="H44" s="35"/>
      <c r="I44" s="35"/>
      <c r="J44" s="35"/>
      <c r="K44" s="35"/>
      <c r="L44" s="35"/>
      <c r="M44" s="35"/>
      <c r="N44" s="35"/>
      <c r="O44" s="35"/>
      <c r="P44" s="35"/>
      <c r="Q44" s="35"/>
      <c r="R44" s="35"/>
      <c r="S44" s="35"/>
      <c r="T44" s="35"/>
      <c r="U44" s="35"/>
      <c r="V44" s="35"/>
      <c r="W44" s="35"/>
      <c r="X44" s="35"/>
      <c r="Y44" s="35"/>
      <c r="Z44" s="35"/>
      <c r="AD44" s="35"/>
    </row>
    <row r="45" spans="1:30">
      <c r="E45" s="35"/>
      <c r="F45" s="35"/>
      <c r="G45" s="35"/>
      <c r="H45" s="35"/>
      <c r="I45" s="35"/>
      <c r="J45" s="35"/>
      <c r="K45" s="35"/>
      <c r="L45" s="35"/>
      <c r="M45" s="35"/>
      <c r="N45" s="35"/>
      <c r="O45" s="35"/>
      <c r="P45" s="35"/>
      <c r="Q45" s="35"/>
      <c r="R45" s="35"/>
      <c r="S45" s="35"/>
      <c r="T45" s="35"/>
      <c r="U45" s="35"/>
      <c r="V45" s="35"/>
      <c r="W45" s="35"/>
      <c r="X45" s="35"/>
      <c r="Y45" s="35"/>
      <c r="Z45" s="35"/>
      <c r="AD45" s="35"/>
    </row>
    <row r="46" spans="1:30" ht="15">
      <c r="E46" s="64" t="s">
        <v>60</v>
      </c>
      <c r="F46" s="35"/>
      <c r="G46" s="35"/>
      <c r="H46" s="35"/>
      <c r="I46" s="35"/>
      <c r="J46" s="35"/>
      <c r="K46" s="35"/>
      <c r="L46" s="35"/>
      <c r="M46" s="35"/>
      <c r="N46" s="35"/>
      <c r="O46" s="35"/>
      <c r="P46" s="35"/>
      <c r="Q46" s="35"/>
      <c r="R46" s="35"/>
      <c r="S46" s="35"/>
      <c r="T46" s="35"/>
      <c r="U46" s="35"/>
      <c r="V46" s="35"/>
      <c r="W46" s="35"/>
      <c r="X46" s="35"/>
      <c r="Y46" s="35"/>
    </row>
    <row r="47" spans="1:30" ht="15">
      <c r="A47" s="55" t="s">
        <v>350</v>
      </c>
      <c r="D47" s="64" t="str">
        <f>D36</f>
        <v>ASHP - NR</v>
      </c>
      <c r="E47" s="68">
        <f>VLOOKUP($D$36,[2]ACHIEV!$B$9:$X$79,MATCH(E$11,$E$11:$Y$11,0)+2,FALSE)</f>
        <v>4.2999999999999997E-2</v>
      </c>
      <c r="F47" s="68">
        <f>VLOOKUP($D$36,[2]ACHIEV!$B$9:$X$79,MATCH(F$11,$E$11:$Y$11,0)+2,FALSE)</f>
        <v>9.5797142280278316E-2</v>
      </c>
      <c r="G47" s="68">
        <f>VLOOKUP($D$36,[2]ACHIEV!$B$9:$X$79,MATCH(G$11,$E$11:$Y$11,0)+2,FALSE)</f>
        <v>0.16040539374775648</v>
      </c>
      <c r="H47" s="68">
        <f>VLOOKUP($D$36,[2]ACHIEV!$B$9:$X$79,MATCH(H$11,$E$11:$Y$11,0)+2,FALSE)</f>
        <v>0.23540539374775649</v>
      </c>
      <c r="I47" s="68">
        <f>VLOOKUP($D$36,[2]ACHIEV!$B$9:$X$79,MATCH(I$11,$E$11:$Y$11,0)+2,FALSE)</f>
        <v>0.32095239121809005</v>
      </c>
      <c r="J47" s="68">
        <f>VLOOKUP($D$36,[2]ACHIEV!$B$9:$X$79,MATCH(J$11,$E$11:$Y$11,0)+2,FALSE)</f>
        <v>0.42096711425629652</v>
      </c>
      <c r="K47" s="68">
        <f>VLOOKUP($D$36,[2]ACHIEV!$B$9:$X$79,MATCH(K$11,$E$11:$Y$11,0)+2,FALSE)</f>
        <v>0.53068481860864725</v>
      </c>
      <c r="L47" s="68">
        <f>VLOOKUP($D$36,[2]ACHIEV!$B$9:$X$79,MATCH(L$11,$E$11:$Y$11,0)+2,FALSE)</f>
        <v>0.642769203728351</v>
      </c>
      <c r="M47" s="68">
        <f>VLOOKUP($D$36,[2]ACHIEV!$B$9:$X$79,MATCH(M$11,$E$11:$Y$11,0)+2,FALSE)</f>
        <v>0.74839528535557953</v>
      </c>
      <c r="N47" s="68">
        <f>VLOOKUP($D$36,[2]ACHIEV!$B$9:$X$79,MATCH(N$11,$E$11:$Y$11,0)+2,FALSE)</f>
        <v>0.83918984935345187</v>
      </c>
      <c r="O47" s="68">
        <f>VLOOKUP($D$36,[2]ACHIEV!$B$9:$X$79,MATCH(O$11,$E$11:$Y$11,0)+2,FALSE)</f>
        <v>0.90945051634530116</v>
      </c>
      <c r="P47" s="68">
        <f>VLOOKUP($D$36,[2]ACHIEV!$B$9:$X$79,MATCH(P$11,$E$11:$Y$11,0)+2,FALSE)</f>
        <v>0.9576688767502457</v>
      </c>
      <c r="Q47" s="68">
        <f>VLOOKUP($D$36,[2]ACHIEV!$B$9:$X$79,MATCH(Q$11,$E$11:$Y$11,0)+2,FALSE)</f>
        <v>0.9865231113648858</v>
      </c>
      <c r="R47" s="68">
        <f>VLOOKUP($D$36,[2]ACHIEV!$B$9:$X$79,MATCH(R$11,$E$11:$Y$11,0)+2,FALSE)</f>
        <v>1.0012970762896924</v>
      </c>
      <c r="S47" s="68">
        <f>VLOOKUP($D$36,[2]ACHIEV!$B$9:$X$79,MATCH(S$11,$E$11:$Y$11,0)+2,FALSE)</f>
        <v>1.0076356106578106</v>
      </c>
      <c r="T47" s="68">
        <f>VLOOKUP($D$36,[2]ACHIEV!$B$9:$X$79,MATCH(T$11,$E$11:$Y$11,0)+2,FALSE)</f>
        <v>1.0098624683774413</v>
      </c>
      <c r="U47" s="68">
        <f>VLOOKUP($D$36,[2]ACHIEV!$B$9:$X$79,MATCH(U$11,$E$11:$Y$11,0)+2,FALSE)</f>
        <v>1.0104871783970797</v>
      </c>
      <c r="V47" s="68">
        <f>VLOOKUP($D$36,[2]ACHIEV!$B$9:$X$79,MATCH(V$11,$E$11:$Y$11,0)+2,FALSE)</f>
        <v>1.010623336815976</v>
      </c>
      <c r="W47" s="68">
        <f>VLOOKUP($D$36,[2]ACHIEV!$B$9:$X$79,MATCH(W$11,$E$11:$Y$11,0)+2,FALSE)</f>
        <v>1.0106457174525985</v>
      </c>
      <c r="X47" s="68">
        <f>VLOOKUP($D$36,[2]ACHIEV!$B$9:$X$79,MATCH(X$11,$E$11:$Y$11,0)+2,FALSE)</f>
        <v>1.0106484038909742</v>
      </c>
      <c r="Y47" s="68"/>
    </row>
    <row r="48" spans="1:30">
      <c r="D48" s="7" t="str">
        <f>C21</f>
        <v>Manufactured</v>
      </c>
      <c r="E48" s="35">
        <f t="shared" ref="E48:X48" ca="1" si="8">(E37+E42)*E$47*$Z$27</f>
        <v>348.44718803988235</v>
      </c>
      <c r="F48" s="35">
        <f t="shared" ca="1" si="8"/>
        <v>767.98861917433817</v>
      </c>
      <c r="G48" s="35">
        <f t="shared" ca="1" si="8"/>
        <v>1272.1986194026942</v>
      </c>
      <c r="H48" s="35">
        <f t="shared" ca="1" si="8"/>
        <v>1847.0816065689578</v>
      </c>
      <c r="I48" s="35">
        <f t="shared" ca="1" si="8"/>
        <v>2491.4031643288117</v>
      </c>
      <c r="J48" s="35">
        <f t="shared" ca="1" si="8"/>
        <v>3232.8480183610363</v>
      </c>
      <c r="K48" s="35">
        <f t="shared" ca="1" si="8"/>
        <v>4031.8791255656229</v>
      </c>
      <c r="L48" s="35">
        <f t="shared" ca="1" si="8"/>
        <v>4831.2512358102786</v>
      </c>
      <c r="M48" s="35">
        <f t="shared" ca="1" si="8"/>
        <v>5565.0532771039952</v>
      </c>
      <c r="N48" s="35">
        <f t="shared" ca="1" si="8"/>
        <v>6173.5110161969869</v>
      </c>
      <c r="O48" s="35">
        <f t="shared" ca="1" si="8"/>
        <v>6618.8844756898934</v>
      </c>
      <c r="P48" s="35">
        <f t="shared" ca="1" si="8"/>
        <v>6895.326299676577</v>
      </c>
      <c r="Q48" s="35">
        <f t="shared" ca="1" si="8"/>
        <v>7027.169593691493</v>
      </c>
      <c r="R48" s="35">
        <f t="shared" ca="1" si="8"/>
        <v>7056.1830865007041</v>
      </c>
      <c r="S48" s="35">
        <f t="shared" ca="1" si="8"/>
        <v>7024.9643091020607</v>
      </c>
      <c r="T48" s="35">
        <f t="shared" ca="1" si="8"/>
        <v>7353.2531572436064</v>
      </c>
      <c r="U48" s="35">
        <f t="shared" ca="1" si="8"/>
        <v>7269.5357154323056</v>
      </c>
      <c r="V48" s="35">
        <f t="shared" ca="1" si="8"/>
        <v>7189.5302615930341</v>
      </c>
      <c r="W48" s="35">
        <f t="shared" ca="1" si="8"/>
        <v>7105.4500124537262</v>
      </c>
      <c r="X48" s="35">
        <f t="shared" ca="1" si="8"/>
        <v>6994.9330648570158</v>
      </c>
      <c r="Y48" s="35"/>
    </row>
    <row r="50" spans="1:80">
      <c r="E50" s="35">
        <f t="shared" ref="E50:X50" ca="1" si="9">SUM(E48:E48)</f>
        <v>348.44718803988235</v>
      </c>
      <c r="F50" s="35">
        <f t="shared" ca="1" si="9"/>
        <v>767.98861917433817</v>
      </c>
      <c r="G50" s="35">
        <f t="shared" ca="1" si="9"/>
        <v>1272.1986194026942</v>
      </c>
      <c r="H50" s="35">
        <f t="shared" ca="1" si="9"/>
        <v>1847.0816065689578</v>
      </c>
      <c r="I50" s="35">
        <f t="shared" ca="1" si="9"/>
        <v>2491.4031643288117</v>
      </c>
      <c r="J50" s="35">
        <f t="shared" ca="1" si="9"/>
        <v>3232.8480183610363</v>
      </c>
      <c r="K50" s="35">
        <f t="shared" ca="1" si="9"/>
        <v>4031.8791255656229</v>
      </c>
      <c r="L50" s="35">
        <f t="shared" ca="1" si="9"/>
        <v>4831.2512358102786</v>
      </c>
      <c r="M50" s="35">
        <f t="shared" ca="1" si="9"/>
        <v>5565.0532771039952</v>
      </c>
      <c r="N50" s="35">
        <f t="shared" ca="1" si="9"/>
        <v>6173.5110161969869</v>
      </c>
      <c r="O50" s="35">
        <f t="shared" ca="1" si="9"/>
        <v>6618.8844756898934</v>
      </c>
      <c r="P50" s="35">
        <f t="shared" ca="1" si="9"/>
        <v>6895.326299676577</v>
      </c>
      <c r="Q50" s="35">
        <f t="shared" ca="1" si="9"/>
        <v>7027.169593691493</v>
      </c>
      <c r="R50" s="35">
        <f t="shared" ca="1" si="9"/>
        <v>7056.1830865007041</v>
      </c>
      <c r="S50" s="35">
        <f t="shared" ca="1" si="9"/>
        <v>7024.9643091020607</v>
      </c>
      <c r="T50" s="35">
        <f t="shared" ca="1" si="9"/>
        <v>7353.2531572436064</v>
      </c>
      <c r="U50" s="35">
        <f t="shared" ca="1" si="9"/>
        <v>7269.5357154323056</v>
      </c>
      <c r="V50" s="35">
        <f t="shared" ca="1" si="9"/>
        <v>7189.5302615930341</v>
      </c>
      <c r="W50" s="35">
        <f t="shared" ca="1" si="9"/>
        <v>7105.4500124537262</v>
      </c>
      <c r="X50" s="35">
        <f t="shared" ca="1" si="9"/>
        <v>6994.9330648570158</v>
      </c>
      <c r="Y50" s="35"/>
    </row>
    <row r="51" spans="1:80">
      <c r="E51" s="35"/>
      <c r="F51" s="35"/>
      <c r="G51" s="35"/>
      <c r="H51" s="35"/>
      <c r="I51" s="35"/>
      <c r="J51" s="35"/>
      <c r="K51" s="35"/>
      <c r="L51" s="35"/>
      <c r="M51" s="35"/>
      <c r="N51" s="35"/>
      <c r="O51" s="35"/>
      <c r="P51" s="35"/>
      <c r="Q51" s="35"/>
      <c r="R51" s="35"/>
      <c r="S51" s="35"/>
      <c r="T51" s="35"/>
      <c r="U51" s="35"/>
      <c r="V51" s="35"/>
      <c r="W51" s="35"/>
      <c r="X51" s="35"/>
      <c r="Y51" s="35"/>
    </row>
    <row r="54" spans="1:80" customForma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row>
    <row r="55" spans="1:80" customFormat="1" ht="15">
      <c r="A55" s="55" t="s">
        <v>61</v>
      </c>
      <c r="B55" s="7"/>
      <c r="C55" s="7"/>
      <c r="D55" s="129" t="s">
        <v>342</v>
      </c>
      <c r="E55" s="7" t="s">
        <v>159</v>
      </c>
      <c r="F55" s="7"/>
      <c r="G55" s="7"/>
      <c r="H55" s="7"/>
      <c r="I55" s="7"/>
      <c r="J55" s="7"/>
      <c r="K55" s="7"/>
      <c r="L55" s="7"/>
      <c r="M55" s="7"/>
      <c r="N55" s="7"/>
      <c r="O55" s="7"/>
      <c r="P55" s="7"/>
      <c r="Q55" s="7"/>
      <c r="R55" s="7"/>
      <c r="S55" s="7"/>
      <c r="T55" s="7"/>
      <c r="U55" s="7"/>
      <c r="V55" s="7"/>
      <c r="W55" s="7"/>
      <c r="X55" s="7"/>
      <c r="Y55" s="7"/>
      <c r="Z55" s="7"/>
      <c r="AA55" s="7"/>
      <c r="AB55" s="7"/>
      <c r="AC55" s="7"/>
    </row>
    <row r="56" spans="1:80" customFormat="1" ht="15">
      <c r="A56" s="64" t="s">
        <v>62</v>
      </c>
      <c r="B56" s="64" t="s">
        <v>24</v>
      </c>
      <c r="C56" s="64"/>
      <c r="D56" s="64">
        <v>1</v>
      </c>
      <c r="E56" s="58">
        <f t="shared" ref="E56:X56" si="10">E11</f>
        <v>2016</v>
      </c>
      <c r="F56" s="59">
        <f t="shared" si="10"/>
        <v>2017</v>
      </c>
      <c r="G56" s="59">
        <f t="shared" si="10"/>
        <v>2018</v>
      </c>
      <c r="H56" s="59">
        <f t="shared" si="10"/>
        <v>2019</v>
      </c>
      <c r="I56" s="59">
        <f t="shared" si="10"/>
        <v>2020</v>
      </c>
      <c r="J56" s="59">
        <f t="shared" si="10"/>
        <v>2021</v>
      </c>
      <c r="K56" s="59">
        <f t="shared" si="10"/>
        <v>2022</v>
      </c>
      <c r="L56" s="59">
        <f t="shared" si="10"/>
        <v>2023</v>
      </c>
      <c r="M56" s="59">
        <f t="shared" si="10"/>
        <v>2024</v>
      </c>
      <c r="N56" s="59">
        <f t="shared" si="10"/>
        <v>2025</v>
      </c>
      <c r="O56" s="59">
        <f t="shared" si="10"/>
        <v>2026</v>
      </c>
      <c r="P56" s="59">
        <f t="shared" si="10"/>
        <v>2027</v>
      </c>
      <c r="Q56" s="59">
        <f t="shared" si="10"/>
        <v>2028</v>
      </c>
      <c r="R56" s="59">
        <f t="shared" si="10"/>
        <v>2029</v>
      </c>
      <c r="S56" s="59">
        <f t="shared" si="10"/>
        <v>2030</v>
      </c>
      <c r="T56" s="59">
        <f t="shared" si="10"/>
        <v>2031</v>
      </c>
      <c r="U56" s="59">
        <f t="shared" si="10"/>
        <v>2032</v>
      </c>
      <c r="V56" s="59">
        <f t="shared" si="10"/>
        <v>2033</v>
      </c>
      <c r="W56" s="59">
        <f t="shared" si="10"/>
        <v>2034</v>
      </c>
      <c r="X56" s="59">
        <f t="shared" si="10"/>
        <v>2035</v>
      </c>
      <c r="Y56" s="60" t="s">
        <v>59</v>
      </c>
      <c r="Z56" s="7"/>
      <c r="AA56" s="7"/>
      <c r="AB56" s="7"/>
      <c r="AC56" s="7"/>
    </row>
    <row r="57" spans="1:80" customFormat="1" ht="15">
      <c r="A57" s="64" t="s">
        <v>46</v>
      </c>
      <c r="B57" s="64" t="s">
        <v>63</v>
      </c>
      <c r="C57" s="64" t="s">
        <v>64</v>
      </c>
      <c r="D57" s="64" t="s">
        <v>65</v>
      </c>
      <c r="E57" s="61" t="str">
        <f>CONCATENATE("aMW_",E$11)</f>
        <v>aMW_2016</v>
      </c>
      <c r="F57" s="62" t="str">
        <f t="shared" ref="F57:X57" si="11">CONCATENATE("aMW_",F$11)</f>
        <v>aMW_2017</v>
      </c>
      <c r="G57" s="62" t="str">
        <f t="shared" si="11"/>
        <v>aMW_2018</v>
      </c>
      <c r="H57" s="62" t="str">
        <f t="shared" si="11"/>
        <v>aMW_2019</v>
      </c>
      <c r="I57" s="62" t="str">
        <f t="shared" si="11"/>
        <v>aMW_2020</v>
      </c>
      <c r="J57" s="62" t="str">
        <f t="shared" si="11"/>
        <v>aMW_2021</v>
      </c>
      <c r="K57" s="62" t="str">
        <f t="shared" si="11"/>
        <v>aMW_2022</v>
      </c>
      <c r="L57" s="62" t="str">
        <f t="shared" si="11"/>
        <v>aMW_2023</v>
      </c>
      <c r="M57" s="62" t="str">
        <f t="shared" si="11"/>
        <v>aMW_2024</v>
      </c>
      <c r="N57" s="62" t="str">
        <f t="shared" si="11"/>
        <v>aMW_2025</v>
      </c>
      <c r="O57" s="62" t="str">
        <f t="shared" si="11"/>
        <v>aMW_2026</v>
      </c>
      <c r="P57" s="62" t="str">
        <f t="shared" si="11"/>
        <v>aMW_2027</v>
      </c>
      <c r="Q57" s="62" t="str">
        <f t="shared" si="11"/>
        <v>aMW_2028</v>
      </c>
      <c r="R57" s="62" t="str">
        <f t="shared" si="11"/>
        <v>aMW_2029</v>
      </c>
      <c r="S57" s="62" t="str">
        <f t="shared" si="11"/>
        <v>aMW_2030</v>
      </c>
      <c r="T57" s="62" t="str">
        <f t="shared" si="11"/>
        <v>aMW_2031</v>
      </c>
      <c r="U57" s="62" t="str">
        <f t="shared" si="11"/>
        <v>aMW_2032</v>
      </c>
      <c r="V57" s="62" t="str">
        <f t="shared" si="11"/>
        <v>aMW_2033</v>
      </c>
      <c r="W57" s="62" t="str">
        <f t="shared" si="11"/>
        <v>aMW_2034</v>
      </c>
      <c r="X57" s="62" t="str">
        <f t="shared" si="11"/>
        <v>aMW_2035</v>
      </c>
      <c r="Y57" s="63" t="s">
        <v>59</v>
      </c>
      <c r="Z57" s="7"/>
      <c r="AA57" s="130" t="s">
        <v>270</v>
      </c>
      <c r="AB57" s="130"/>
      <c r="AC57" s="7"/>
    </row>
    <row r="58" spans="1:80">
      <c r="A58" s="57">
        <f t="shared" ref="A58:A63" si="12">VLOOKUP($D58,MeasureOutput,3,FALSE)</f>
        <v>3179.9665223237384</v>
      </c>
      <c r="B58" s="57">
        <f t="shared" ref="B58:B63" si="13">VLOOKUP($D58,MeasureOutput,11,FALSE)</f>
        <v>93.483458470091946</v>
      </c>
      <c r="C58" s="7" t="s">
        <v>51</v>
      </c>
      <c r="D58" s="7" t="s">
        <v>686</v>
      </c>
      <c r="E58" s="29">
        <f ca="1">VLOOKUP($C58,$D$48:$Z$48,E$20+1,FALSE)*$D$56*$A58/8760/1000*VLOOKUP(RIGHT($D58,LEN($D58)-FIND(" + ",$D58)-2),'HVAC weighting'!$A$3:$E$9,MATCH('SC-NR'!$C58,'HVAC weighting'!$B$3:$E$3,0)+1,0)</f>
        <v>3.1919344864192322E-3</v>
      </c>
      <c r="F58" s="29">
        <f ca="1">VLOOKUP($C58,$D$48:$Z$48,F$20+1,FALSE)*$D$56*$A58/8760/1000*VLOOKUP(RIGHT($D58,LEN($D58)-FIND(" + ",$D58)-2),'HVAC weighting'!$A$3:$E$9,MATCH('SC-NR'!$C58,'HVAC weighting'!$B$3:$E$3,0)+1,0)</f>
        <v>7.0351245263585811E-3</v>
      </c>
      <c r="G58" s="29">
        <f ca="1">VLOOKUP($C58,$D$48:$Z$48,G$20+1,FALSE)*$D$56*$A58/8760/1000*VLOOKUP(RIGHT($D58,LEN($D58)-FIND(" + ",$D58)-2),'HVAC weighting'!$A$3:$E$9,MATCH('SC-NR'!$C58,'HVAC weighting'!$B$3:$E$3,0)+1,0)</f>
        <v>1.1653917110622828E-2</v>
      </c>
      <c r="H58" s="29">
        <f ca="1">VLOOKUP($C58,$D$48:$Z$48,H$20+1,FALSE)*$D$56*$A58/8760/1000*VLOOKUP(RIGHT($D58,LEN($D58)-FIND(" + ",$D58)-2),'HVAC weighting'!$A$3:$E$9,MATCH('SC-NR'!$C58,'HVAC weighting'!$B$3:$E$3,0)+1,0)</f>
        <v>1.6920106350702659E-2</v>
      </c>
      <c r="I58" s="29">
        <f ca="1">VLOOKUP($C58,$D$48:$Z$48,I$20+1,FALSE)*$D$56*$A58/8760/1000*VLOOKUP(RIGHT($D58,LEN($D58)-FIND(" + ",$D58)-2),'HVAC weighting'!$A$3:$E$9,MATCH('SC-NR'!$C58,'HVAC weighting'!$B$3:$E$3,0)+1,0)</f>
        <v>2.2822384432285691E-2</v>
      </c>
      <c r="J58" s="29">
        <f ca="1">VLOOKUP($C58,$D$48:$Z$48,J$20+1,FALSE)*$D$56*$A58/8760/1000*VLOOKUP(RIGHT($D58,LEN($D58)-FIND(" + ",$D58)-2),'HVAC weighting'!$A$3:$E$9,MATCH('SC-NR'!$C58,'HVAC weighting'!$B$3:$E$3,0)+1,0)</f>
        <v>2.9614356015344217E-2</v>
      </c>
      <c r="K58" s="29">
        <f ca="1">VLOOKUP($C58,$D$48:$Z$48,K$20+1,FALSE)*$D$56*$A58/8760/1000*VLOOKUP(RIGHT($D58,LEN($D58)-FIND(" + ",$D58)-2),'HVAC weighting'!$A$3:$E$9,MATCH('SC-NR'!$C58,'HVAC weighting'!$B$3:$E$3,0)+1,0)</f>
        <v>3.6933843829710343E-2</v>
      </c>
      <c r="L58" s="29">
        <f ca="1">VLOOKUP($C58,$D$48:$Z$48,L$20+1,FALSE)*$D$56*$A58/8760/1000*VLOOKUP(RIGHT($D58,LEN($D58)-FIND(" + ",$D58)-2),'HVAC weighting'!$A$3:$E$9,MATCH('SC-NR'!$C58,'HVAC weighting'!$B$3:$E$3,0)+1,0)</f>
        <v>4.425645538678679E-2</v>
      </c>
      <c r="M58" s="29">
        <f ca="1">VLOOKUP($C58,$D$48:$Z$48,M$20+1,FALSE)*$D$56*$A58/8760/1000*VLOOKUP(RIGHT($D58,LEN($D58)-FIND(" + ",$D58)-2),'HVAC weighting'!$A$3:$E$9,MATCH('SC-NR'!$C58,'HVAC weighting'!$B$3:$E$3,0)+1,0)</f>
        <v>5.0978415334249925E-2</v>
      </c>
      <c r="N58" s="29">
        <f ca="1">VLOOKUP($C58,$D$48:$Z$48,N$20+1,FALSE)*$D$56*$A58/8760/1000*VLOOKUP(RIGHT($D58,LEN($D58)-FIND(" + ",$D58)-2),'HVAC weighting'!$A$3:$E$9,MATCH('SC-NR'!$C58,'HVAC weighting'!$B$3:$E$3,0)+1,0)</f>
        <v>5.6552164549632612E-2</v>
      </c>
      <c r="O58" s="29">
        <f ca="1">VLOOKUP($C58,$D$48:$Z$48,O$20+1,FALSE)*$D$56*$A58/8760/1000*VLOOKUP(RIGHT($D58,LEN($D58)-FIND(" + ",$D58)-2),'HVAC weighting'!$A$3:$E$9,MATCH('SC-NR'!$C58,'HVAC weighting'!$B$3:$E$3,0)+1,0)</f>
        <v>6.063198770070518E-2</v>
      </c>
      <c r="P58" s="29">
        <f ca="1">VLOOKUP($C58,$D$48:$Z$48,P$20+1,FALSE)*$D$56*$A58/8760/1000*VLOOKUP(RIGHT($D58,LEN($D58)-FIND(" + ",$D58)-2),'HVAC weighting'!$A$3:$E$9,MATCH('SC-NR'!$C58,'HVAC weighting'!$B$3:$E$3,0)+1,0)</f>
        <v>6.3164320351846368E-2</v>
      </c>
      <c r="Q58" s="29">
        <f ca="1">VLOOKUP($C58,$D$48:$Z$48,Q$20+1,FALSE)*$D$56*$A58/8760/1000*VLOOKUP(RIGHT($D58,LEN($D58)-FIND(" + ",$D58)-2),'HVAC weighting'!$A$3:$E$9,MATCH('SC-NR'!$C58,'HVAC weighting'!$B$3:$E$3,0)+1,0)</f>
        <v>6.4372064800400086E-2</v>
      </c>
      <c r="R58" s="29">
        <f ca="1">VLOOKUP($C58,$D$48:$Z$48,R$20+1,FALSE)*$D$56*$A58/8760/1000*VLOOKUP(RIGHT($D58,LEN($D58)-FIND(" + ",$D58)-2),'HVAC weighting'!$A$3:$E$9,MATCH('SC-NR'!$C58,'HVAC weighting'!$B$3:$E$3,0)+1,0)</f>
        <v>6.4637841570734059E-2</v>
      </c>
      <c r="S58" s="29">
        <f ca="1">VLOOKUP($C58,$D$48:$Z$48,S$20+1,FALSE)*$D$56*$A58/8760/1000*VLOOKUP(RIGHT($D58,LEN($D58)-FIND(" + ",$D58)-2),'HVAC weighting'!$A$3:$E$9,MATCH('SC-NR'!$C58,'HVAC weighting'!$B$3:$E$3,0)+1,0)</f>
        <v>6.4351863392051872E-2</v>
      </c>
      <c r="T58" s="29">
        <f ca="1">VLOOKUP($C58,$D$48:$Z$48,T$20+1,FALSE)*$D$56*$A58/8760/1000*VLOOKUP(RIGHT($D58,LEN($D58)-FIND(" + ",$D58)-2),'HVAC weighting'!$A$3:$E$9,MATCH('SC-NR'!$C58,'HVAC weighting'!$B$3:$E$3,0)+1,0)</f>
        <v>6.735913833028416E-2</v>
      </c>
      <c r="U58" s="29">
        <f ca="1">VLOOKUP($C58,$D$48:$Z$48,U$20+1,FALSE)*$D$56*$A58/8760/1000*VLOOKUP(RIGHT($D58,LEN($D58)-FIND(" + ",$D58)-2),'HVAC weighting'!$A$3:$E$9,MATCH('SC-NR'!$C58,'HVAC weighting'!$B$3:$E$3,0)+1,0)</f>
        <v>6.6592248543813279E-2</v>
      </c>
      <c r="V58" s="29">
        <f ca="1">VLOOKUP($C58,$D$48:$Z$48,V$20+1,FALSE)*$D$56*$A58/8760/1000*VLOOKUP(RIGHT($D58,LEN($D58)-FIND(" + ",$D58)-2),'HVAC weighting'!$A$3:$E$9,MATCH('SC-NR'!$C58,'HVAC weighting'!$B$3:$E$3,0)+1,0)</f>
        <v>6.5859362252930168E-2</v>
      </c>
      <c r="W58" s="29">
        <f ca="1">VLOOKUP($C58,$D$48:$Z$48,W$20+1,FALSE)*$D$56*$A58/8760/1000*VLOOKUP(RIGHT($D58,LEN($D58)-FIND(" + ",$D58)-2),'HVAC weighting'!$A$3:$E$9,MATCH('SC-NR'!$C58,'HVAC weighting'!$B$3:$E$3,0)+1,0)</f>
        <v>6.5089148986569256E-2</v>
      </c>
      <c r="X58" s="29">
        <f ca="1">VLOOKUP($C58,$D$48:$Z$48,X$20+1,FALSE)*$D$56*$A58/8760/1000*VLOOKUP(RIGHT($D58,LEN($D58)-FIND(" + ",$D58)-2),'HVAC weighting'!$A$3:$E$9,MATCH('SC-NR'!$C58,'HVAC weighting'!$B$3:$E$3,0)+1,0)</f>
        <v>6.4076763556363533E-2</v>
      </c>
      <c r="Y58" s="29">
        <f ca="1">(VLOOKUP($C58,$D$42:$Z$42,X$28+2,FALSE)+VLOOKUP($C58,$D$37:$Z$37,X$28+2,FALSE))*$D$56*$A58/8760/1000*VLOOKUP(RIGHT($D58,LEN($D58)-FIND(" + ",$D58)-2),'HVAC weighting'!$A$3:$E$9,MATCH('SC-NR'!$C58,'HVAC weighting'!$B$3:$E$3,0)+1,0)</f>
        <v>0.92420367132353565</v>
      </c>
      <c r="Z58" s="29"/>
      <c r="AA58" s="29">
        <f ca="1">SUM(E58:X58)</f>
        <v>0.92609344150781092</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A59" s="57">
        <f t="shared" si="12"/>
        <v>2509.0220429804335</v>
      </c>
      <c r="B59" s="57">
        <f t="shared" si="13"/>
        <v>118.78168508335577</v>
      </c>
      <c r="C59" s="7" t="s">
        <v>51</v>
      </c>
      <c r="D59" s="7" t="s">
        <v>687</v>
      </c>
      <c r="E59" s="29">
        <f ca="1">VLOOKUP($C59,$D$48:$Z$48,E$20+1,FALSE)*$D$56*$A59/8760/1000*VLOOKUP(RIGHT($D59,LEN($D59)-FIND(" + ",$D59)-2),'HVAC weighting'!$A$3:$E$9,MATCH('SC-NR'!$C59,'HVAC weighting'!$B$3:$E$3,0)+1,0)</f>
        <v>4.7000556149242347E-3</v>
      </c>
      <c r="F59" s="29">
        <f ca="1">VLOOKUP($C59,$D$48:$Z$48,F$20+1,FALSE)*$D$56*$A59/8760/1000*VLOOKUP(RIGHT($D59,LEN($D59)-FIND(" + ",$D59)-2),'HVAC weighting'!$A$3:$E$9,MATCH('SC-NR'!$C59,'HVAC weighting'!$B$3:$E$3,0)+1,0)</f>
        <v>1.0359071175328622E-2</v>
      </c>
      <c r="G59" s="29">
        <f ca="1">VLOOKUP($C59,$D$48:$Z$48,G$20+1,FALSE)*$D$56*$A59/8760/1000*VLOOKUP(RIGHT($D59,LEN($D59)-FIND(" + ",$D59)-2),'HVAC weighting'!$A$3:$E$9,MATCH('SC-NR'!$C59,'HVAC weighting'!$B$3:$E$3,0)+1,0)</f>
        <v>1.7160144979382369E-2</v>
      </c>
      <c r="H59" s="29">
        <f ca="1">VLOOKUP($C59,$D$48:$Z$48,H$20+1,FALSE)*$D$56*$A59/8760/1000*VLOOKUP(RIGHT($D59,LEN($D59)-FIND(" + ",$D59)-2),'HVAC weighting'!$A$3:$E$9,MATCH('SC-NR'!$C59,'HVAC weighting'!$B$3:$E$3,0)+1,0)</f>
        <v>2.4914496584153973E-2</v>
      </c>
      <c r="I59" s="29">
        <f ca="1">VLOOKUP($C59,$D$48:$Z$48,I$20+1,FALSE)*$D$56*$A59/8760/1000*VLOOKUP(RIGHT($D59,LEN($D59)-FIND(" + ",$D59)-2),'HVAC weighting'!$A$3:$E$9,MATCH('SC-NR'!$C59,'HVAC weighting'!$B$3:$E$3,0)+1,0)</f>
        <v>3.3605475473670265E-2</v>
      </c>
      <c r="J59" s="29">
        <f ca="1">VLOOKUP($C59,$D$48:$Z$48,J$20+1,FALSE)*$D$56*$A59/8760/1000*VLOOKUP(RIGHT($D59,LEN($D59)-FIND(" + ",$D59)-2),'HVAC weighting'!$A$3:$E$9,MATCH('SC-NR'!$C59,'HVAC weighting'!$B$3:$E$3,0)+1,0)</f>
        <v>4.36065091136719E-2</v>
      </c>
      <c r="K59" s="29">
        <f ca="1">VLOOKUP($C59,$D$48:$Z$48,K$20+1,FALSE)*$D$56*$A59/8760/1000*VLOOKUP(RIGHT($D59,LEN($D59)-FIND(" + ",$D59)-2),'HVAC weighting'!$A$3:$E$9,MATCH('SC-NR'!$C59,'HVAC weighting'!$B$3:$E$3,0)+1,0)</f>
        <v>5.4384299180056939E-2</v>
      </c>
      <c r="L59" s="29">
        <f ca="1">VLOOKUP($C59,$D$48:$Z$48,L$20+1,FALSE)*$D$56*$A59/8760/1000*VLOOKUP(RIGHT($D59,LEN($D59)-FIND(" + ",$D59)-2),'HVAC weighting'!$A$3:$E$9,MATCH('SC-NR'!$C59,'HVAC weighting'!$B$3:$E$3,0)+1,0)</f>
        <v>6.5166688891117541E-2</v>
      </c>
      <c r="M59" s="29">
        <f ca="1">VLOOKUP($C59,$D$48:$Z$48,M$20+1,FALSE)*$D$56*$A59/8760/1000*VLOOKUP(RIGHT($D59,LEN($D59)-FIND(" + ",$D59)-2),'HVAC weighting'!$A$3:$E$9,MATCH('SC-NR'!$C59,'HVAC weighting'!$B$3:$E$3,0)+1,0)</f>
        <v>7.5064631887376262E-2</v>
      </c>
      <c r="N59" s="29">
        <f ca="1">VLOOKUP($C59,$D$48:$Z$48,N$20+1,FALSE)*$D$56*$A59/8760/1000*VLOOKUP(RIGHT($D59,LEN($D59)-FIND(" + ",$D59)-2),'HVAC weighting'!$A$3:$E$9,MATCH('SC-NR'!$C59,'HVAC weighting'!$B$3:$E$3,0)+1,0)</f>
        <v>8.3271859011679522E-2</v>
      </c>
      <c r="O59" s="29">
        <f ca="1">VLOOKUP($C59,$D$48:$Z$48,O$20+1,FALSE)*$D$56*$A59/8760/1000*VLOOKUP(RIGHT($D59,LEN($D59)-FIND(" + ",$D59)-2),'HVAC weighting'!$A$3:$E$9,MATCH('SC-NR'!$C59,'HVAC weighting'!$B$3:$E$3,0)+1,0)</f>
        <v>8.9279311793270852E-2</v>
      </c>
      <c r="P59" s="29">
        <f ca="1">VLOOKUP($C59,$D$48:$Z$48,P$20+1,FALSE)*$D$56*$A59/8760/1000*VLOOKUP(RIGHT($D59,LEN($D59)-FIND(" + ",$D59)-2),'HVAC weighting'!$A$3:$E$9,MATCH('SC-NR'!$C59,'HVAC weighting'!$B$3:$E$3,0)+1,0)</f>
        <v>9.3008117740414245E-2</v>
      </c>
      <c r="Q59" s="29">
        <f ca="1">VLOOKUP($C59,$D$48:$Z$48,Q$20+1,FALSE)*$D$56*$A59/8760/1000*VLOOKUP(RIGHT($D59,LEN($D59)-FIND(" + ",$D59)-2),'HVAC weighting'!$A$3:$E$9,MATCH('SC-NR'!$C59,'HVAC weighting'!$B$3:$E$3,0)+1,0)</f>
        <v>9.4786495743149027E-2</v>
      </c>
      <c r="R59" s="29">
        <f ca="1">VLOOKUP($C59,$D$48:$Z$48,R$20+1,FALSE)*$D$56*$A59/8760/1000*VLOOKUP(RIGHT($D59,LEN($D59)-FIND(" + ",$D59)-2),'HVAC weighting'!$A$3:$E$9,MATCH('SC-NR'!$C59,'HVAC weighting'!$B$3:$E$3,0)+1,0)</f>
        <v>9.5177846382405396E-2</v>
      </c>
      <c r="S59" s="29">
        <f ca="1">VLOOKUP($C59,$D$48:$Z$48,S$20+1,FALSE)*$D$56*$A59/8760/1000*VLOOKUP(RIGHT($D59,LEN($D59)-FIND(" + ",$D59)-2),'HVAC weighting'!$A$3:$E$9,MATCH('SC-NR'!$C59,'HVAC weighting'!$B$3:$E$3,0)+1,0)</f>
        <v>9.4756749599191392E-2</v>
      </c>
      <c r="T59" s="29">
        <f ca="1">VLOOKUP($C59,$D$48:$Z$48,T$20+1,FALSE)*$D$56*$A59/8760/1000*VLOOKUP(RIGHT($D59,LEN($D59)-FIND(" + ",$D59)-2),'HVAC weighting'!$A$3:$E$9,MATCH('SC-NR'!$C59,'HVAC weighting'!$B$3:$E$3,0)+1,0)</f>
        <v>9.9184897958500495E-2</v>
      </c>
      <c r="U59" s="29">
        <f ca="1">VLOOKUP($C59,$D$48:$Z$48,U$20+1,FALSE)*$D$56*$A59/8760/1000*VLOOKUP(RIGHT($D59,LEN($D59)-FIND(" + ",$D59)-2),'HVAC weighting'!$A$3:$E$9,MATCH('SC-NR'!$C59,'HVAC weighting'!$B$3:$E$3,0)+1,0)</f>
        <v>9.8055669065405637E-2</v>
      </c>
      <c r="V59" s="29">
        <f ca="1">VLOOKUP($C59,$D$48:$Z$48,V$20+1,FALSE)*$D$56*$A59/8760/1000*VLOOKUP(RIGHT($D59,LEN($D59)-FIND(" + ",$D59)-2),'HVAC weighting'!$A$3:$E$9,MATCH('SC-NR'!$C59,'HVAC weighting'!$B$3:$E$3,0)+1,0)</f>
        <v>9.6976509596055041E-2</v>
      </c>
      <c r="W59" s="29">
        <f ca="1">VLOOKUP($C59,$D$48:$Z$48,W$20+1,FALSE)*$D$56*$A59/8760/1000*VLOOKUP(RIGHT($D59,LEN($D59)-FIND(" + ",$D59)-2),'HVAC weighting'!$A$3:$E$9,MATCH('SC-NR'!$C59,'HVAC weighting'!$B$3:$E$3,0)+1,0)</f>
        <v>9.5842386949537367E-2</v>
      </c>
      <c r="X59" s="29">
        <f ca="1">VLOOKUP($C59,$D$48:$Z$48,X$20+1,FALSE)*$D$56*$A59/8760/1000*VLOOKUP(RIGHT($D59,LEN($D59)-FIND(" + ",$D59)-2),'HVAC weighting'!$A$3:$E$9,MATCH('SC-NR'!$C59,'HVAC weighting'!$B$3:$E$3,0)+1,0)</f>
        <v>9.4351670944572044E-2</v>
      </c>
      <c r="Y59" s="29">
        <f ca="1">(VLOOKUP($C59,$D$42:$Z$42,X$28+2,FALSE)+VLOOKUP($C59,$D$37:$Z$37,X$28+2,FALSE))*$D$56*$A59/8760/1000*VLOOKUP(RIGHT($D59,LEN($D59)-FIND(" + ",$D59)-2),'HVAC weighting'!$A$3:$E$9,MATCH('SC-NR'!$C59,'HVAC weighting'!$B$3:$E$3,0)+1,0)</f>
        <v>1.3608702412970688</v>
      </c>
      <c r="Z59" s="29"/>
      <c r="AA59" s="29">
        <f t="shared" ref="AA59:AA62" ca="1" si="14">SUM(E59:X59)</f>
        <v>1.3636528876838632</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A60" s="57">
        <f t="shared" si="12"/>
        <v>3001.6479812940015</v>
      </c>
      <c r="B60" s="57">
        <f t="shared" si="13"/>
        <v>117.33450987292535</v>
      </c>
      <c r="C60" s="7" t="s">
        <v>51</v>
      </c>
      <c r="D60" s="7" t="s">
        <v>688</v>
      </c>
      <c r="E60" s="29">
        <f ca="1">VLOOKUP($C60,$D$48:$Z$48,E$20+1,FALSE)*$D$56*$A60/8760/1000*VLOOKUP(RIGHT($D60,LEN($D60)-FIND(" + ",$D60)-2),'HVAC weighting'!$A$3:$E$9,MATCH('SC-NR'!$C60,'HVAC weighting'!$B$3:$E$3,0)+1,0)</f>
        <v>2.5065341039320339E-3</v>
      </c>
      <c r="F60" s="29">
        <f ca="1">VLOOKUP($C60,$D$48:$Z$48,F$20+1,FALSE)*$D$56*$A60/8760/1000*VLOOKUP(RIGHT($D60,LEN($D60)-FIND(" + ",$D60)-2),'HVAC weighting'!$A$3:$E$9,MATCH('SC-NR'!$C60,'HVAC weighting'!$B$3:$E$3,0)+1,0)</f>
        <v>5.5244804132895467E-3</v>
      </c>
      <c r="G60" s="29">
        <f ca="1">VLOOKUP($C60,$D$48:$Z$48,G$20+1,FALSE)*$D$56*$A60/8760/1000*VLOOKUP(RIGHT($D60,LEN($D60)-FIND(" + ",$D60)-2),'HVAC weighting'!$A$3:$E$9,MATCH('SC-NR'!$C60,'HVAC weighting'!$B$3:$E$3,0)+1,0)</f>
        <v>9.1514850340623788E-3</v>
      </c>
      <c r="H60" s="29">
        <f ca="1">VLOOKUP($C60,$D$48:$Z$48,H$20+1,FALSE)*$D$56*$A60/8760/1000*VLOOKUP(RIGHT($D60,LEN($D60)-FIND(" + ",$D60)-2),'HVAC weighting'!$A$3:$E$9,MATCH('SC-NR'!$C60,'HVAC weighting'!$B$3:$E$3,0)+1,0)</f>
        <v>1.3286871579175298E-2</v>
      </c>
      <c r="I60" s="29">
        <f ca="1">VLOOKUP($C60,$D$48:$Z$48,I$20+1,FALSE)*$D$56*$A60/8760/1000*VLOOKUP(RIGHT($D60,LEN($D60)-FIND(" + ",$D60)-2),'HVAC weighting'!$A$3:$E$9,MATCH('SC-NR'!$C60,'HVAC weighting'!$B$3:$E$3,0)+1,0)</f>
        <v>1.7921760348140876E-2</v>
      </c>
      <c r="J60" s="29">
        <f ca="1">VLOOKUP($C60,$D$48:$Z$48,J$20+1,FALSE)*$D$56*$A60/8760/1000*VLOOKUP(RIGHT($D60,LEN($D60)-FIND(" + ",$D60)-2),'HVAC weighting'!$A$3:$E$9,MATCH('SC-NR'!$C60,'HVAC weighting'!$B$3:$E$3,0)+1,0)</f>
        <v>2.3255299767044053E-2</v>
      </c>
      <c r="K60" s="29">
        <f ca="1">VLOOKUP($C60,$D$48:$Z$48,K$20+1,FALSE)*$D$56*$A60/8760/1000*VLOOKUP(RIGHT($D60,LEN($D60)-FIND(" + ",$D60)-2),'HVAC weighting'!$A$3:$E$9,MATCH('SC-NR'!$C60,'HVAC weighting'!$B$3:$E$3,0)+1,0)</f>
        <v>2.900308247000458E-2</v>
      </c>
      <c r="L60" s="29">
        <f ca="1">VLOOKUP($C60,$D$48:$Z$48,L$20+1,FALSE)*$D$56*$A60/8760/1000*VLOOKUP(RIGHT($D60,LEN($D60)-FIND(" + ",$D60)-2),'HVAC weighting'!$A$3:$E$9,MATCH('SC-NR'!$C60,'HVAC weighting'!$B$3:$E$3,0)+1,0)</f>
        <v>3.4753318158033765E-2</v>
      </c>
      <c r="M60" s="29">
        <f ca="1">VLOOKUP($C60,$D$48:$Z$48,M$20+1,FALSE)*$D$56*$A60/8760/1000*VLOOKUP(RIGHT($D60,LEN($D60)-FIND(" + ",$D60)-2),'HVAC weighting'!$A$3:$E$9,MATCH('SC-NR'!$C60,'HVAC weighting'!$B$3:$E$3,0)+1,0)</f>
        <v>4.003187945848289E-2</v>
      </c>
      <c r="N60" s="29">
        <f ca="1">VLOOKUP($C60,$D$48:$Z$48,N$20+1,FALSE)*$D$56*$A60/8760/1000*VLOOKUP(RIGHT($D60,LEN($D60)-FIND(" + ",$D60)-2),'HVAC weighting'!$A$3:$E$9,MATCH('SC-NR'!$C60,'HVAC weighting'!$B$3:$E$3,0)+1,0)</f>
        <v>4.4408783982859204E-2</v>
      </c>
      <c r="O60" s="29">
        <f ca="1">VLOOKUP($C60,$D$48:$Z$48,O$20+1,FALSE)*$D$56*$A60/8760/1000*VLOOKUP(RIGHT($D60,LEN($D60)-FIND(" + ",$D60)-2),'HVAC weighting'!$A$3:$E$9,MATCH('SC-NR'!$C60,'HVAC weighting'!$B$3:$E$3,0)+1,0)</f>
        <v>4.761255145041985E-2</v>
      </c>
      <c r="P60" s="29">
        <f ca="1">VLOOKUP($C60,$D$48:$Z$48,P$20+1,FALSE)*$D$56*$A60/8760/1000*VLOOKUP(RIGHT($D60,LEN($D60)-FIND(" + ",$D60)-2),'HVAC weighting'!$A$3:$E$9,MATCH('SC-NR'!$C60,'HVAC weighting'!$B$3:$E$3,0)+1,0)</f>
        <v>4.9601119254550012E-2</v>
      </c>
      <c r="Q60" s="29">
        <f ca="1">VLOOKUP($C60,$D$48:$Z$48,Q$20+1,FALSE)*$D$56*$A60/8760/1000*VLOOKUP(RIGHT($D60,LEN($D60)-FIND(" + ",$D60)-2),'HVAC weighting'!$A$3:$E$9,MATCH('SC-NR'!$C60,'HVAC weighting'!$B$3:$E$3,0)+1,0)</f>
        <v>5.0549526141350026E-2</v>
      </c>
      <c r="R60" s="29">
        <f ca="1">VLOOKUP($C60,$D$48:$Z$48,R$20+1,FALSE)*$D$56*$A60/8760/1000*VLOOKUP(RIGHT($D60,LEN($D60)-FIND(" + ",$D60)-2),'HVAC weighting'!$A$3:$E$9,MATCH('SC-NR'!$C60,'HVAC weighting'!$B$3:$E$3,0)+1,0)</f>
        <v>5.0758232974685555E-2</v>
      </c>
      <c r="S60" s="29">
        <f ca="1">VLOOKUP($C60,$D$48:$Z$48,S$20+1,FALSE)*$D$56*$A60/8760/1000*VLOOKUP(RIGHT($D60,LEN($D60)-FIND(" + ",$D60)-2),'HVAC weighting'!$A$3:$E$9,MATCH('SC-NR'!$C60,'HVAC weighting'!$B$3:$E$3,0)+1,0)</f>
        <v>5.0533662557937613E-2</v>
      </c>
      <c r="T60" s="29">
        <f ca="1">VLOOKUP($C60,$D$48:$Z$48,T$20+1,FALSE)*$D$56*$A60/8760/1000*VLOOKUP(RIGHT($D60,LEN($D60)-FIND(" + ",$D60)-2),'HVAC weighting'!$A$3:$E$9,MATCH('SC-NR'!$C60,'HVAC weighting'!$B$3:$E$3,0)+1,0)</f>
        <v>5.2895188843846884E-2</v>
      </c>
      <c r="U60" s="29">
        <f ca="1">VLOOKUP($C60,$D$48:$Z$48,U$20+1,FALSE)*$D$56*$A60/8760/1000*VLOOKUP(RIGHT($D60,LEN($D60)-FIND(" + ",$D60)-2),'HVAC weighting'!$A$3:$E$9,MATCH('SC-NR'!$C60,'HVAC weighting'!$B$3:$E$3,0)+1,0)</f>
        <v>5.2292972409917871E-2</v>
      </c>
      <c r="V60" s="29">
        <f ca="1">VLOOKUP($C60,$D$48:$Z$48,V$20+1,FALSE)*$D$56*$A60/8760/1000*VLOOKUP(RIGHT($D60,LEN($D60)-FIND(" + ",$D60)-2),'HVAC weighting'!$A$3:$E$9,MATCH('SC-NR'!$C60,'HVAC weighting'!$B$3:$E$3,0)+1,0)</f>
        <v>5.1717457940489174E-2</v>
      </c>
      <c r="W60" s="29">
        <f ca="1">VLOOKUP($C60,$D$48:$Z$48,W$20+1,FALSE)*$D$56*$A60/8760/1000*VLOOKUP(RIGHT($D60,LEN($D60)-FIND(" + ",$D60)-2),'HVAC weighting'!$A$3:$E$9,MATCH('SC-NR'!$C60,'HVAC weighting'!$B$3:$E$3,0)+1,0)</f>
        <v>5.1112631673644236E-2</v>
      </c>
      <c r="X60" s="29">
        <f ca="1">VLOOKUP($C60,$D$48:$Z$48,X$20+1,FALSE)*$D$56*$A60/8760/1000*VLOOKUP(RIGHT($D60,LEN($D60)-FIND(" + ",$D60)-2),'HVAC weighting'!$A$3:$E$9,MATCH('SC-NR'!$C60,'HVAC weighting'!$B$3:$E$3,0)+1,0)</f>
        <v>5.0317634590235659E-2</v>
      </c>
      <c r="Y60" s="29">
        <f ca="1">(VLOOKUP($C60,$D$42:$Z$42,X$28+2,FALSE)+VLOOKUP($C60,$D$37:$Z$37,X$28+2,FALSE))*$D$56*$A60/8760/1000*VLOOKUP(RIGHT($D60,LEN($D60)-FIND(" + ",$D60)-2),'HVAC weighting'!$A$3:$E$9,MATCH('SC-NR'!$C60,'HVAC weighting'!$B$3:$E$3,0)+1,0)</f>
        <v>0.72575049112313672</v>
      </c>
      <c r="Z60" s="29"/>
      <c r="AA60" s="29">
        <f t="shared" ca="1" si="14"/>
        <v>0.72723447315210166</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57">
        <f t="shared" si="12"/>
        <v>3055.7546231578685</v>
      </c>
      <c r="B61" s="57">
        <f t="shared" si="13"/>
        <v>106.64457497768962</v>
      </c>
      <c r="C61" s="7" t="s">
        <v>51</v>
      </c>
      <c r="D61" s="7" t="s">
        <v>689</v>
      </c>
      <c r="E61" s="29">
        <f ca="1">VLOOKUP($C61,$D$48:$Z$48,E$20+1,FALSE)*$D$56*$A61/8760/1000*VLOOKUP(RIGHT($D61,LEN($D61)-FIND(" + ",$D61)-2),'HVAC weighting'!$A$3:$E$9,MATCH('SC-NR'!$C61,'HVAC weighting'!$B$3:$E$3,0)+1,0)</f>
        <v>8.1366937411756646E-3</v>
      </c>
      <c r="F61" s="29">
        <f ca="1">VLOOKUP($C61,$D$48:$Z$48,F$20+1,FALSE)*$D$56*$A61/8760/1000*VLOOKUP(RIGHT($D61,LEN($D61)-FIND(" + ",$D61)-2),'HVAC weighting'!$A$3:$E$9,MATCH('SC-NR'!$C61,'HVAC weighting'!$B$3:$E$3,0)+1,0)</f>
        <v>1.793353026058786E-2</v>
      </c>
      <c r="G61" s="29">
        <f ca="1">VLOOKUP($C61,$D$48:$Z$48,G$20+1,FALSE)*$D$56*$A61/8760/1000*VLOOKUP(RIGHT($D61,LEN($D61)-FIND(" + ",$D61)-2),'HVAC weighting'!$A$3:$E$9,MATCH('SC-NR'!$C61,'HVAC weighting'!$B$3:$E$3,0)+1,0)</f>
        <v>2.9707487674836448E-2</v>
      </c>
      <c r="H61" s="29">
        <f ca="1">VLOOKUP($C61,$D$48:$Z$48,H$20+1,FALSE)*$D$56*$A61/8760/1000*VLOOKUP(RIGHT($D61,LEN($D61)-FIND(" + ",$D61)-2),'HVAC weighting'!$A$3:$E$9,MATCH('SC-NR'!$C61,'HVAC weighting'!$B$3:$E$3,0)+1,0)</f>
        <v>4.3131750989737164E-2</v>
      </c>
      <c r="I61" s="29">
        <f ca="1">VLOOKUP($C61,$D$48:$Z$48,I$20+1,FALSE)*$D$56*$A61/8760/1000*VLOOKUP(RIGHT($D61,LEN($D61)-FIND(" + ",$D61)-2),'HVAC weighting'!$A$3:$E$9,MATCH('SC-NR'!$C61,'HVAC weighting'!$B$3:$E$3,0)+1,0)</f>
        <v>5.8177494982738193E-2</v>
      </c>
      <c r="J61" s="29">
        <f ca="1">VLOOKUP($C61,$D$48:$Z$48,J$20+1,FALSE)*$D$56*$A61/8760/1000*VLOOKUP(RIGHT($D61,LEN($D61)-FIND(" + ",$D61)-2),'HVAC weighting'!$A$3:$E$9,MATCH('SC-NR'!$C61,'HVAC weighting'!$B$3:$E$3,0)+1,0)</f>
        <v>7.5491193902703077E-2</v>
      </c>
      <c r="K61" s="29">
        <f ca="1">VLOOKUP($C61,$D$48:$Z$48,K$20+1,FALSE)*$D$56*$A61/8760/1000*VLOOKUP(RIGHT($D61,LEN($D61)-FIND(" + ",$D61)-2),'HVAC weighting'!$A$3:$E$9,MATCH('SC-NR'!$C61,'HVAC weighting'!$B$3:$E$3,0)+1,0)</f>
        <v>9.4149606517736337E-2</v>
      </c>
      <c r="L61" s="29">
        <f ca="1">VLOOKUP($C61,$D$48:$Z$48,L$20+1,FALSE)*$D$56*$A61/8760/1000*VLOOKUP(RIGHT($D61,LEN($D61)-FIND(" + ",$D61)-2),'HVAC weighting'!$A$3:$E$9,MATCH('SC-NR'!$C61,'HVAC weighting'!$B$3:$E$3,0)+1,0)</f>
        <v>0.11281598199600143</v>
      </c>
      <c r="M61" s="29">
        <f ca="1">VLOOKUP($C61,$D$48:$Z$48,M$20+1,FALSE)*$D$56*$A61/8760/1000*VLOOKUP(RIGHT($D61,LEN($D61)-FIND(" + ",$D61)-2),'HVAC weighting'!$A$3:$E$9,MATCH('SC-NR'!$C61,'HVAC weighting'!$B$3:$E$3,0)+1,0)</f>
        <v>0.12995121132657395</v>
      </c>
      <c r="N61" s="29">
        <f ca="1">VLOOKUP($C61,$D$48:$Z$48,N$20+1,FALSE)*$D$56*$A61/8760/1000*VLOOKUP(RIGHT($D61,LEN($D61)-FIND(" + ",$D61)-2),'HVAC weighting'!$A$3:$E$9,MATCH('SC-NR'!$C61,'HVAC weighting'!$B$3:$E$3,0)+1,0)</f>
        <v>0.14415948864199077</v>
      </c>
      <c r="O61" s="29">
        <f ca="1">VLOOKUP($C61,$D$48:$Z$48,O$20+1,FALSE)*$D$56*$A61/8760/1000*VLOOKUP(RIGHT($D61,LEN($D61)-FIND(" + ",$D61)-2),'HVAC weighting'!$A$3:$E$9,MATCH('SC-NR'!$C61,'HVAC weighting'!$B$3:$E$3,0)+1,0)</f>
        <v>0.15455953652507745</v>
      </c>
      <c r="P61" s="29">
        <f ca="1">VLOOKUP($C61,$D$48:$Z$48,P$20+1,FALSE)*$D$56*$A61/8760/1000*VLOOKUP(RIGHT($D61,LEN($D61)-FIND(" + ",$D61)-2),'HVAC weighting'!$A$3:$E$9,MATCH('SC-NR'!$C61,'HVAC weighting'!$B$3:$E$3,0)+1,0)</f>
        <v>0.16101481163200176</v>
      </c>
      <c r="Q61" s="29">
        <f ca="1">VLOOKUP($C61,$D$48:$Z$48,Q$20+1,FALSE)*$D$56*$A61/8760/1000*VLOOKUP(RIGHT($D61,LEN($D61)-FIND(" + ",$D61)-2),'HVAC weighting'!$A$3:$E$9,MATCH('SC-NR'!$C61,'HVAC weighting'!$B$3:$E$3,0)+1,0)</f>
        <v>0.16409352353454798</v>
      </c>
      <c r="R61" s="29">
        <f ca="1">VLOOKUP($C61,$D$48:$Z$48,R$20+1,FALSE)*$D$56*$A61/8760/1000*VLOOKUP(RIGHT($D61,LEN($D61)-FIND(" + ",$D61)-2),'HVAC weighting'!$A$3:$E$9,MATCH('SC-NR'!$C61,'HVAC weighting'!$B$3:$E$3,0)+1,0)</f>
        <v>0.16477102621918246</v>
      </c>
      <c r="S61" s="29">
        <f ca="1">VLOOKUP($C61,$D$48:$Z$48,S$20+1,FALSE)*$D$56*$A61/8760/1000*VLOOKUP(RIGHT($D61,LEN($D61)-FIND(" + ",$D61)-2),'HVAC weighting'!$A$3:$E$9,MATCH('SC-NR'!$C61,'HVAC weighting'!$B$3:$E$3,0)+1,0)</f>
        <v>0.16404202727935568</v>
      </c>
      <c r="T61" s="29">
        <f ca="1">VLOOKUP($C61,$D$48:$Z$48,T$20+1,FALSE)*$D$56*$A61/8760/1000*VLOOKUP(RIGHT($D61,LEN($D61)-FIND(" + ",$D61)-2),'HVAC weighting'!$A$3:$E$9,MATCH('SC-NR'!$C61,'HVAC weighting'!$B$3:$E$3,0)+1,0)</f>
        <v>0.17170799764059544</v>
      </c>
      <c r="U61" s="29">
        <f ca="1">VLOOKUP($C61,$D$48:$Z$48,U$20+1,FALSE)*$D$56*$A61/8760/1000*VLOOKUP(RIGHT($D61,LEN($D61)-FIND(" + ",$D61)-2),'HVAC weighting'!$A$3:$E$9,MATCH('SC-NR'!$C61,'HVAC weighting'!$B$3:$E$3,0)+1,0)</f>
        <v>0.16975308680132281</v>
      </c>
      <c r="V61" s="29">
        <f ca="1">VLOOKUP($C61,$D$48:$Z$48,V$20+1,FALSE)*$D$56*$A61/8760/1000*VLOOKUP(RIGHT($D61,LEN($D61)-FIND(" + ",$D61)-2),'HVAC weighting'!$A$3:$E$9,MATCH('SC-NR'!$C61,'HVAC weighting'!$B$3:$E$3,0)+1,0)</f>
        <v>0.16788485569526659</v>
      </c>
      <c r="W61" s="29">
        <f ca="1">VLOOKUP($C61,$D$48:$Z$48,W$20+1,FALSE)*$D$56*$A61/8760/1000*VLOOKUP(RIGHT($D61,LEN($D61)-FIND(" + ",$D61)-2),'HVAC weighting'!$A$3:$E$9,MATCH('SC-NR'!$C61,'HVAC weighting'!$B$3:$E$3,0)+1,0)</f>
        <v>0.16592147283436087</v>
      </c>
      <c r="X61" s="29">
        <f ca="1">VLOOKUP($C61,$D$48:$Z$48,X$20+1,FALSE)*$D$56*$A61/8760/1000*VLOOKUP(RIGHT($D61,LEN($D61)-FIND(" + ",$D61)-2),'HVAC weighting'!$A$3:$E$9,MATCH('SC-NR'!$C61,'HVAC weighting'!$B$3:$E$3,0)+1,0)</f>
        <v>0.16334075877877474</v>
      </c>
      <c r="Y61" s="29">
        <f ca="1">(VLOOKUP($C61,$D$42:$Z$42,X$28+2,FALSE)+VLOOKUP($C61,$D$37:$Z$37,X$28+2,FALSE))*$D$56*$A61/8760/1000*VLOOKUP(RIGHT($D61,LEN($D61)-FIND(" + ",$D61)-2),'HVAC weighting'!$A$3:$E$9,MATCH('SC-NR'!$C61,'HVAC weighting'!$B$3:$E$3,0)+1,0)</f>
        <v>2.3559262447349938</v>
      </c>
      <c r="Z61" s="29"/>
      <c r="AA61" s="29">
        <f t="shared" ca="1" si="14"/>
        <v>2.3607435369745668</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57">
        <f t="shared" si="12"/>
        <v>2530.2967094699575</v>
      </c>
      <c r="B62" s="57">
        <f>VLOOKUP($D62,MeasureOutput,11,FALSE)</f>
        <v>126.2675227241423</v>
      </c>
      <c r="C62" s="7" t="s">
        <v>51</v>
      </c>
      <c r="D62" s="7" t="s">
        <v>690</v>
      </c>
      <c r="E62" s="29">
        <f ca="1">VLOOKUP($C62,$D$48:$Z$48,E$20+1,FALSE)*$D$56*$A62/8760/1000*VLOOKUP(RIGHT($D62,LEN($D62)-FIND(" + ",$D62)-2),'HVAC weighting'!$A$3:$E$9,MATCH('SC-NR'!$C62,'HVAC weighting'!$B$3:$E$3,0)+1,0)</f>
        <v>8.7241276660406149E-3</v>
      </c>
      <c r="F62" s="29">
        <f ca="1">VLOOKUP($C62,$D$48:$Z$48,F$20+1,FALSE)*$D$56*$A62/8760/1000*VLOOKUP(RIGHT($D62,LEN($D62)-FIND(" + ",$D62)-2),'HVAC weighting'!$A$3:$E$9,MATCH('SC-NR'!$C62,'HVAC weighting'!$B$3:$E$3,0)+1,0)</f>
        <v>1.9228253203685791E-2</v>
      </c>
      <c r="G62" s="29">
        <f ca="1">VLOOKUP($C62,$D$48:$Z$48,G$20+1,FALSE)*$D$56*$A62/8760/1000*VLOOKUP(RIGHT($D62,LEN($D62)-FIND(" + ",$D62)-2),'HVAC weighting'!$A$3:$E$9,MATCH('SC-NR'!$C62,'HVAC weighting'!$B$3:$E$3,0)+1,0)</f>
        <v>3.1852239171921155E-2</v>
      </c>
      <c r="H62" s="29">
        <f ca="1">VLOOKUP($C62,$D$48:$Z$48,H$20+1,FALSE)*$D$56*$A62/8760/1000*VLOOKUP(RIGHT($D62,LEN($D62)-FIND(" + ",$D62)-2),'HVAC weighting'!$A$3:$E$9,MATCH('SC-NR'!$C62,'HVAC weighting'!$B$3:$E$3,0)+1,0)</f>
        <v>4.6245675954367599E-2</v>
      </c>
      <c r="I62" s="29">
        <f ca="1">VLOOKUP($C62,$D$48:$Z$48,I$20+1,FALSE)*$D$56*$A62/8760/1000*VLOOKUP(RIGHT($D62,LEN($D62)-FIND(" + ",$D62)-2),'HVAC weighting'!$A$3:$E$9,MATCH('SC-NR'!$C62,'HVAC weighting'!$B$3:$E$3,0)+1,0)</f>
        <v>6.2377657272683615E-2</v>
      </c>
      <c r="J62" s="29">
        <f ca="1">VLOOKUP($C62,$D$48:$Z$48,J$20+1,FALSE)*$D$56*$A62/8760/1000*VLOOKUP(RIGHT($D62,LEN($D62)-FIND(" + ",$D62)-2),'HVAC weighting'!$A$3:$E$9,MATCH('SC-NR'!$C62,'HVAC weighting'!$B$3:$E$3,0)+1,0)</f>
        <v>8.0941330006830084E-2</v>
      </c>
      <c r="K62" s="29">
        <f ca="1">VLOOKUP($C62,$D$48:$Z$48,K$20+1,FALSE)*$D$56*$A62/8760/1000*VLOOKUP(RIGHT($D62,LEN($D62)-FIND(" + ",$D62)-2),'HVAC weighting'!$A$3:$E$9,MATCH('SC-NR'!$C62,'HVAC weighting'!$B$3:$E$3,0)+1,0)</f>
        <v>0.10094679892050873</v>
      </c>
      <c r="L62" s="29">
        <f ca="1">VLOOKUP($C62,$D$48:$Z$48,L$20+1,FALSE)*$D$56*$A62/8760/1000*VLOOKUP(RIGHT($D62,LEN($D62)-FIND(" + ",$D62)-2),'HVAC weighting'!$A$3:$E$9,MATCH('SC-NR'!$C62,'HVAC weighting'!$B$3:$E$3,0)+1,0)</f>
        <v>0.12096080558153667</v>
      </c>
      <c r="M62" s="29">
        <f ca="1">VLOOKUP($C62,$D$48:$Z$48,M$20+1,FALSE)*$D$56*$A62/8760/1000*VLOOKUP(RIGHT($D62,LEN($D62)-FIND(" + ",$D62)-2),'HVAC weighting'!$A$3:$E$9,MATCH('SC-NR'!$C62,'HVAC weighting'!$B$3:$E$3,0)+1,0)</f>
        <v>0.13933312399759135</v>
      </c>
      <c r="N62" s="29">
        <f ca="1">VLOOKUP($C62,$D$48:$Z$48,N$20+1,FALSE)*$D$56*$A62/8760/1000*VLOOKUP(RIGHT($D62,LEN($D62)-FIND(" + ",$D62)-2),'HVAC weighting'!$A$3:$E$9,MATCH('SC-NR'!$C62,'HVAC weighting'!$B$3:$E$3,0)+1,0)</f>
        <v>0.15456717718395288</v>
      </c>
      <c r="O62" s="29">
        <f ca="1">VLOOKUP($C62,$D$48:$Z$48,O$20+1,FALSE)*$D$56*$A62/8760/1000*VLOOKUP(RIGHT($D62,LEN($D62)-FIND(" + ",$D62)-2),'HVAC weighting'!$A$3:$E$9,MATCH('SC-NR'!$C62,'HVAC weighting'!$B$3:$E$3,0)+1,0)</f>
        <v>0.16571806332408601</v>
      </c>
      <c r="P62" s="29">
        <f ca="1">VLOOKUP($C62,$D$48:$Z$48,P$20+1,FALSE)*$D$56*$A62/8760/1000*VLOOKUP(RIGHT($D62,LEN($D62)-FIND(" + ",$D62)-2),'HVAC weighting'!$A$3:$E$9,MATCH('SC-NR'!$C62,'HVAC weighting'!$B$3:$E$3,0)+1,0)</f>
        <v>0.17263938123817094</v>
      </c>
      <c r="Q62" s="29">
        <f ca="1">VLOOKUP($C62,$D$48:$Z$48,Q$20+1,FALSE)*$D$56*$A62/8760/1000*VLOOKUP(RIGHT($D62,LEN($D62)-FIND(" + ",$D62)-2),'HVAC weighting'!$A$3:$E$9,MATCH('SC-NR'!$C62,'HVAC weighting'!$B$3:$E$3,0)+1,0)</f>
        <v>0.17594036275955377</v>
      </c>
      <c r="R62" s="29">
        <f ca="1">VLOOKUP($C62,$D$48:$Z$48,R$20+1,FALSE)*$D$56*$A62/8760/1000*VLOOKUP(RIGHT($D62,LEN($D62)-FIND(" + ",$D62)-2),'HVAC weighting'!$A$3:$E$9,MATCH('SC-NR'!$C62,'HVAC weighting'!$B$3:$E$3,0)+1,0)</f>
        <v>0.17666677819349419</v>
      </c>
      <c r="S62" s="29">
        <f ca="1">VLOOKUP($C62,$D$48:$Z$48,S$20+1,FALSE)*$D$56*$A62/8760/1000*VLOOKUP(RIGHT($D62,LEN($D62)-FIND(" + ",$D62)-2),'HVAC weighting'!$A$3:$E$9,MATCH('SC-NR'!$C62,'HVAC weighting'!$B$3:$E$3,0)+1,0)</f>
        <v>0.17588514869854674</v>
      </c>
      <c r="T62" s="29">
        <f ca="1">VLOOKUP($C62,$D$48:$Z$48,T$20+1,FALSE)*$D$56*$A62/8760/1000*VLOOKUP(RIGHT($D62,LEN($D62)-FIND(" + ",$D62)-2),'HVAC weighting'!$A$3:$E$9,MATCH('SC-NR'!$C62,'HVAC weighting'!$B$3:$E$3,0)+1,0)</f>
        <v>0.18410456880245199</v>
      </c>
      <c r="U62" s="29">
        <f ca="1">VLOOKUP($C62,$D$48:$Z$48,U$20+1,FALSE)*$D$56*$A62/8760/1000*VLOOKUP(RIGHT($D62,LEN($D62)-FIND(" + ",$D62)-2),'HVAC weighting'!$A$3:$E$9,MATCH('SC-NR'!$C62,'HVAC weighting'!$B$3:$E$3,0)+1,0)</f>
        <v>0.18200852189690911</v>
      </c>
      <c r="V62" s="29">
        <f ca="1">VLOOKUP($C62,$D$48:$Z$48,V$20+1,FALSE)*$D$56*$A62/8760/1000*VLOOKUP(RIGHT($D62,LEN($D62)-FIND(" + ",$D62)-2),'HVAC weighting'!$A$3:$E$9,MATCH('SC-NR'!$C62,'HVAC weighting'!$B$3:$E$3,0)+1,0)</f>
        <v>0.18000541262459829</v>
      </c>
      <c r="W62" s="29">
        <f ca="1">VLOOKUP($C62,$D$48:$Z$48,W$20+1,FALSE)*$D$56*$A62/8760/1000*VLOOKUP(RIGHT($D62,LEN($D62)-FIND(" + ",$D62)-2),'HVAC weighting'!$A$3:$E$9,MATCH('SC-NR'!$C62,'HVAC weighting'!$B$3:$E$3,0)+1,0)</f>
        <v>0.17790028205428107</v>
      </c>
      <c r="X62" s="29">
        <f ca="1">VLOOKUP($C62,$D$48:$Z$48,X$20+1,FALSE)*$D$56*$A62/8760/1000*VLOOKUP(RIGHT($D62,LEN($D62)-FIND(" + ",$D62)-2),'HVAC weighting'!$A$3:$E$9,MATCH('SC-NR'!$C62,'HVAC weighting'!$B$3:$E$3,0)+1,0)</f>
        <v>0.17513325166003818</v>
      </c>
      <c r="Y62" s="29">
        <f ca="1">(VLOOKUP($C62,$D$42:$Z$42,X$28+2,FALSE)+VLOOKUP($C62,$D$37:$Z$37,X$28+2,FALSE))*$D$56*$A62/8760/1000*VLOOKUP(RIGHT($D62,LEN($D62)-FIND(" + ",$D62)-2),'HVAC weighting'!$A$3:$E$9,MATCH('SC-NR'!$C62,'HVAC weighting'!$B$3:$E$3,0)+1,0)</f>
        <v>2.5260138804086276</v>
      </c>
      <c r="Z62" s="29"/>
      <c r="AA62" s="29">
        <f t="shared" ca="1" si="14"/>
        <v>2.5311789602112489</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57">
        <f t="shared" si="12"/>
        <v>2761.29688524213</v>
      </c>
      <c r="B63" s="57">
        <f t="shared" si="13"/>
        <v>139.10904864871546</v>
      </c>
      <c r="C63" s="7" t="s">
        <v>51</v>
      </c>
      <c r="D63" s="7" t="s">
        <v>691</v>
      </c>
      <c r="E63" s="29">
        <f ca="1">VLOOKUP($C63,$D$48:$Z$48,E$20+1,FALSE)*$D$56*$A63/8760/1000*VLOOKUP(RIGHT($D63,LEN($D63)-FIND(" + ",$D63)-2),'HVAC weighting'!$A$3:$E$9,MATCH('SC-NR'!$C63,'HVAC weighting'!$B$3:$E$3,0)+1,0)</f>
        <v>2.4747580818510997E-2</v>
      </c>
      <c r="F63" s="29">
        <f ca="1">VLOOKUP($C63,$D$48:$Z$48,F$20+1,FALSE)*$D$56*$A63/8760/1000*VLOOKUP(RIGHT($D63,LEN($D63)-FIND(" + ",$D63)-2),'HVAC weighting'!$A$3:$E$9,MATCH('SC-NR'!$C63,'HVAC weighting'!$B$3:$E$3,0)+1,0)</f>
        <v>5.454445055971649E-2</v>
      </c>
      <c r="G63" s="29">
        <f ca="1">VLOOKUP($C63,$D$48:$Z$48,G$20+1,FALSE)*$D$56*$A63/8760/1000*VLOOKUP(RIGHT($D63,LEN($D63)-FIND(" + ",$D63)-2),'HVAC weighting'!$A$3:$E$9,MATCH('SC-NR'!$C63,'HVAC weighting'!$B$3:$E$3,0)+1,0)</f>
        <v>9.0354691418151806E-2</v>
      </c>
      <c r="H63" s="29">
        <f ca="1">VLOOKUP($C63,$D$48:$Z$48,H$20+1,FALSE)*$D$56*$A63/8760/1000*VLOOKUP(RIGHT($D63,LEN($D63)-FIND(" + ",$D63)-2),'HVAC weighting'!$A$3:$E$9,MATCH('SC-NR'!$C63,'HVAC weighting'!$B$3:$E$3,0)+1,0)</f>
        <v>0.13118430254549357</v>
      </c>
      <c r="I63" s="29">
        <f ca="1">VLOOKUP($C63,$D$48:$Z$48,I$20+1,FALSE)*$D$56*$A63/8760/1000*VLOOKUP(RIGHT($D63,LEN($D63)-FIND(" + ",$D63)-2),'HVAC weighting'!$A$3:$E$9,MATCH('SC-NR'!$C63,'HVAC weighting'!$B$3:$E$3,0)+1,0)</f>
        <v>0.17694561264091557</v>
      </c>
      <c r="J63" s="29">
        <f ca="1">VLOOKUP($C63,$D$48:$Z$48,J$20+1,FALSE)*$D$56*$A63/8760/1000*VLOOKUP(RIGHT($D63,LEN($D63)-FIND(" + ",$D63)-2),'HVAC weighting'!$A$3:$E$9,MATCH('SC-NR'!$C63,'HVAC weighting'!$B$3:$E$3,0)+1,0)</f>
        <v>0.22960485937167524</v>
      </c>
      <c r="K63" s="29">
        <f ca="1">VLOOKUP($C63,$D$48:$Z$48,K$20+1,FALSE)*$D$56*$A63/8760/1000*VLOOKUP(RIGHT($D63,LEN($D63)-FIND(" + ",$D63)-2),'HVAC weighting'!$A$3:$E$9,MATCH('SC-NR'!$C63,'HVAC weighting'!$B$3:$E$3,0)+1,0)</f>
        <v>0.28635402418280448</v>
      </c>
      <c r="L63" s="29">
        <f ca="1">VLOOKUP($C63,$D$48:$Z$48,L$20+1,FALSE)*$D$56*$A63/8760/1000*VLOOKUP(RIGHT($D63,LEN($D63)-FIND(" + ",$D63)-2),'HVAC weighting'!$A$3:$E$9,MATCH('SC-NR'!$C63,'HVAC weighting'!$B$3:$E$3,0)+1,0)</f>
        <v>0.34312740787295798</v>
      </c>
      <c r="M63" s="29">
        <f ca="1">VLOOKUP($C63,$D$48:$Z$48,M$20+1,FALSE)*$D$56*$A63/8760/1000*VLOOKUP(RIGHT($D63,LEN($D63)-FIND(" + ",$D63)-2),'HVAC weighting'!$A$3:$E$9,MATCH('SC-NR'!$C63,'HVAC weighting'!$B$3:$E$3,0)+1,0)</f>
        <v>0.39524384314643207</v>
      </c>
      <c r="N63" s="29">
        <f ca="1">VLOOKUP($C63,$D$48:$Z$48,N$20+1,FALSE)*$D$56*$A63/8760/1000*VLOOKUP(RIGHT($D63,LEN($D63)-FIND(" + ",$D63)-2),'HVAC weighting'!$A$3:$E$9,MATCH('SC-NR'!$C63,'HVAC weighting'!$B$3:$E$3,0)+1,0)</f>
        <v>0.43845801616805169</v>
      </c>
      <c r="O63" s="29">
        <f ca="1">VLOOKUP($C63,$D$48:$Z$48,O$20+1,FALSE)*$D$56*$A63/8760/1000*VLOOKUP(RIGHT($D63,LEN($D63)-FIND(" + ",$D63)-2),'HVAC weighting'!$A$3:$E$9,MATCH('SC-NR'!$C63,'HVAC weighting'!$B$3:$E$3,0)+1,0)</f>
        <v>0.47008954043209317</v>
      </c>
      <c r="P63" s="29">
        <f ca="1">VLOOKUP($C63,$D$48:$Z$48,P$20+1,FALSE)*$D$56*$A63/8760/1000*VLOOKUP(RIGHT($D63,LEN($D63)-FIND(" + ",$D63)-2),'HVAC weighting'!$A$3:$E$9,MATCH('SC-NR'!$C63,'HVAC weighting'!$B$3:$E$3,0)+1,0)</f>
        <v>0.48972312226471226</v>
      </c>
      <c r="Q63" s="29">
        <f ca="1">VLOOKUP($C63,$D$48:$Z$48,Q$20+1,FALSE)*$D$56*$A63/8760/1000*VLOOKUP(RIGHT($D63,LEN($D63)-FIND(" + ",$D63)-2),'HVAC weighting'!$A$3:$E$9,MATCH('SC-NR'!$C63,'HVAC weighting'!$B$3:$E$3,0)+1,0)</f>
        <v>0.49908695898374855</v>
      </c>
      <c r="R63" s="29">
        <f ca="1">VLOOKUP($C63,$D$48:$Z$48,R$20+1,FALSE)*$D$56*$A63/8760/1000*VLOOKUP(RIGHT($D63,LEN($D63)-FIND(" + ",$D63)-2),'HVAC weighting'!$A$3:$E$9,MATCH('SC-NR'!$C63,'HVAC weighting'!$B$3:$E$3,0)+1,0)</f>
        <v>0.50114756897794099</v>
      </c>
      <c r="S63" s="29">
        <f ca="1">VLOOKUP($C63,$D$48:$Z$48,S$20+1,FALSE)*$D$56*$A63/8760/1000*VLOOKUP(RIGHT($D63,LEN($D63)-FIND(" + ",$D63)-2),'HVAC weighting'!$A$3:$E$9,MATCH('SC-NR'!$C63,'HVAC weighting'!$B$3:$E$3,0)+1,0)</f>
        <v>0.49893033421971539</v>
      </c>
      <c r="T63" s="29">
        <f ca="1">VLOOKUP($C63,$D$48:$Z$48,T$20+1,FALSE)*$D$56*$A63/8760/1000*VLOOKUP(RIGHT($D63,LEN($D63)-FIND(" + ",$D63)-2),'HVAC weighting'!$A$3:$E$9,MATCH('SC-NR'!$C63,'HVAC weighting'!$B$3:$E$3,0)+1,0)</f>
        <v>0.52224621989783104</v>
      </c>
      <c r="U63" s="29">
        <f ca="1">VLOOKUP($C63,$D$48:$Z$48,U$20+1,FALSE)*$D$56*$A63/8760/1000*VLOOKUP(RIGHT($D63,LEN($D63)-FIND(" + ",$D63)-2),'HVAC weighting'!$A$3:$E$9,MATCH('SC-NR'!$C63,'HVAC weighting'!$B$3:$E$3,0)+1,0)</f>
        <v>0.51630040019184154</v>
      </c>
      <c r="V63" s="29">
        <f ca="1">VLOOKUP($C63,$D$48:$Z$48,V$20+1,FALSE)*$D$56*$A63/8760/1000*VLOOKUP(RIGHT($D63,LEN($D63)-FIND(" + ",$D63)-2),'HVAC weighting'!$A$3:$E$9,MATCH('SC-NR'!$C63,'HVAC weighting'!$B$3:$E$3,0)+1,0)</f>
        <v>0.51061821504939064</v>
      </c>
      <c r="W63" s="29">
        <f ca="1">VLOOKUP($C63,$D$48:$Z$48,W$20+1,FALSE)*$D$56*$A63/8760/1000*VLOOKUP(RIGHT($D63,LEN($D63)-FIND(" + ",$D63)-2),'HVAC weighting'!$A$3:$E$9,MATCH('SC-NR'!$C63,'HVAC weighting'!$B$3:$E$3,0)+1,0)</f>
        <v>0.5046466278699373</v>
      </c>
      <c r="X63" s="29">
        <f ca="1">VLOOKUP($C63,$D$48:$Z$48,X$20+1,FALSE)*$D$56*$A63/8760/1000*VLOOKUP(RIGHT($D63,LEN($D63)-FIND(" + ",$D63)-2),'HVAC weighting'!$A$3:$E$9,MATCH('SC-NR'!$C63,'HVAC weighting'!$B$3:$E$3,0)+1,0)</f>
        <v>0.49679744100219386</v>
      </c>
      <c r="Y63" s="29">
        <f ca="1">(VLOOKUP($C63,$D$42:$Z$42,X$28+2,FALSE)+VLOOKUP($C63,$D$37:$Z$37,X$28+2,FALSE))*$D$56*$A63/8760/1000*VLOOKUP(RIGHT($D63,LEN($D63)-FIND(" + ",$D63)-2),'HVAC weighting'!$A$3:$E$9,MATCH('SC-NR'!$C63,'HVAC weighting'!$B$3:$E$3,0)+1,0)</f>
        <v>7.1654995258069221</v>
      </c>
      <c r="Z63" s="29"/>
      <c r="AA63" s="29">
        <f ca="1">SUM(E63:X63)</f>
        <v>7.1801512176141147</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ustomForma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row>
    <row r="65" spans="1:29" customFormat="1">
      <c r="A65" s="7"/>
      <c r="B65" s="67">
        <f ca="1">SUMPRODUCT(B58:B63,AA58:AA63)/SUM(AA58:AA63)</f>
        <v>126.18890713123776</v>
      </c>
      <c r="C65" s="7"/>
      <c r="D65" s="48"/>
      <c r="E65" s="35">
        <f t="shared" ref="E65:Y65" ca="1" si="15">SUM(E58:E63)</f>
        <v>5.2006926431002784E-2</v>
      </c>
      <c r="F65" s="35">
        <f t="shared" ca="1" si="15"/>
        <v>0.11462491013896689</v>
      </c>
      <c r="G65" s="35">
        <f t="shared" ca="1" si="15"/>
        <v>0.18987996538897697</v>
      </c>
      <c r="H65" s="35">
        <f t="shared" ca="1" si="15"/>
        <v>0.27568320400363028</v>
      </c>
      <c r="I65" s="35">
        <f t="shared" ca="1" si="15"/>
        <v>0.37185038515043423</v>
      </c>
      <c r="J65" s="35">
        <f t="shared" ca="1" si="15"/>
        <v>0.48251354817726855</v>
      </c>
      <c r="K65" s="35">
        <f t="shared" ca="1" si="15"/>
        <v>0.60177165510082142</v>
      </c>
      <c r="L65" s="35">
        <f t="shared" ca="1" si="15"/>
        <v>0.72108065788643416</v>
      </c>
      <c r="M65" s="35">
        <f t="shared" ca="1" si="15"/>
        <v>0.83060310515070634</v>
      </c>
      <c r="N65" s="35">
        <f t="shared" ca="1" si="15"/>
        <v>0.9214174895381666</v>
      </c>
      <c r="O65" s="35">
        <f t="shared" ca="1" si="15"/>
        <v>0.98789099122565249</v>
      </c>
      <c r="P65" s="35">
        <f t="shared" ca="1" si="15"/>
        <v>1.0291508724816956</v>
      </c>
      <c r="Q65" s="35">
        <f t="shared" ca="1" si="15"/>
        <v>1.0488289319627495</v>
      </c>
      <c r="R65" s="35">
        <f t="shared" ca="1" si="15"/>
        <v>1.0531592943184427</v>
      </c>
      <c r="S65" s="35">
        <f t="shared" ca="1" si="15"/>
        <v>1.0484997857467988</v>
      </c>
      <c r="T65" s="35">
        <f t="shared" ca="1" si="15"/>
        <v>1.09749801147351</v>
      </c>
      <c r="U65" s="35">
        <f t="shared" ca="1" si="15"/>
        <v>1.0850028989092102</v>
      </c>
      <c r="V65" s="35">
        <f t="shared" ca="1" si="15"/>
        <v>1.0730618131587297</v>
      </c>
      <c r="W65" s="35">
        <f t="shared" ca="1" si="15"/>
        <v>1.0605125503683301</v>
      </c>
      <c r="X65" s="35">
        <f t="shared" ca="1" si="15"/>
        <v>1.044017520532178</v>
      </c>
      <c r="Y65" s="35">
        <f t="shared" ca="1" si="15"/>
        <v>15.058264054694284</v>
      </c>
      <c r="Z65" s="35"/>
      <c r="AA65" s="35">
        <f ca="1">SUM(E65:X65)</f>
        <v>15.089054517143703</v>
      </c>
      <c r="AB65" s="7"/>
      <c r="AC65" s="29"/>
    </row>
    <row r="66" spans="1:29" customFormat="1">
      <c r="A66" s="7"/>
      <c r="B66" s="7"/>
      <c r="C66" s="7"/>
      <c r="D66" s="7"/>
      <c r="E66" s="35">
        <f ca="1">E65</f>
        <v>5.2006926431002784E-2</v>
      </c>
      <c r="F66" s="35">
        <f ca="1">F65+E66</f>
        <v>0.16663183656996966</v>
      </c>
      <c r="G66" s="35">
        <f t="shared" ref="G66:X66" ca="1" si="16">G65+F66</f>
        <v>0.35651180195894661</v>
      </c>
      <c r="H66" s="35">
        <f t="shared" ca="1" si="16"/>
        <v>0.63219500596257694</v>
      </c>
      <c r="I66" s="35">
        <f t="shared" ca="1" si="16"/>
        <v>1.0040453911130112</v>
      </c>
      <c r="J66" s="35">
        <f t="shared" ca="1" si="16"/>
        <v>1.4865589392902798</v>
      </c>
      <c r="K66" s="35">
        <f t="shared" ca="1" si="16"/>
        <v>2.0883305943911012</v>
      </c>
      <c r="L66" s="35">
        <f t="shared" ca="1" si="16"/>
        <v>2.8094112522775356</v>
      </c>
      <c r="M66" s="35">
        <f t="shared" ca="1" si="16"/>
        <v>3.640014357428242</v>
      </c>
      <c r="N66" s="35">
        <f t="shared" ca="1" si="16"/>
        <v>4.5614318469664088</v>
      </c>
      <c r="O66" s="35">
        <f t="shared" ca="1" si="16"/>
        <v>5.5493228381920616</v>
      </c>
      <c r="P66" s="35">
        <f t="shared" ca="1" si="16"/>
        <v>6.578473710673757</v>
      </c>
      <c r="Q66" s="35">
        <f t="shared" ca="1" si="16"/>
        <v>7.627302642636506</v>
      </c>
      <c r="R66" s="35">
        <f t="shared" ca="1" si="16"/>
        <v>8.6804619369549485</v>
      </c>
      <c r="S66" s="35">
        <f t="shared" ca="1" si="16"/>
        <v>9.7289617227017473</v>
      </c>
      <c r="T66" s="35">
        <f t="shared" ca="1" si="16"/>
        <v>10.826459734175257</v>
      </c>
      <c r="U66" s="35">
        <f t="shared" ca="1" si="16"/>
        <v>11.911462633084467</v>
      </c>
      <c r="V66" s="35">
        <f t="shared" ca="1" si="16"/>
        <v>12.984524446243196</v>
      </c>
      <c r="W66" s="35">
        <f t="shared" ca="1" si="16"/>
        <v>14.045036996611525</v>
      </c>
      <c r="X66" s="35">
        <f t="shared" ca="1" si="16"/>
        <v>15.089054517143703</v>
      </c>
      <c r="Y66" s="7"/>
      <c r="Z66" s="7"/>
      <c r="AA66" s="7"/>
      <c r="AB66" s="7"/>
      <c r="AC66" s="7"/>
    </row>
    <row r="67" spans="1:29" customForma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row>
    <row r="68" spans="1:29" customFormat="1" ht="15">
      <c r="A68" s="55" t="s">
        <v>66</v>
      </c>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row>
    <row r="69" spans="1:29" customFormat="1" ht="15">
      <c r="A69" s="7"/>
      <c r="B69" s="7"/>
      <c r="C69" s="7"/>
      <c r="D69" s="7"/>
      <c r="E69" s="58">
        <f t="shared" ref="E69:X69" si="17">E11</f>
        <v>2016</v>
      </c>
      <c r="F69" s="59">
        <f t="shared" si="17"/>
        <v>2017</v>
      </c>
      <c r="G69" s="59">
        <f t="shared" si="17"/>
        <v>2018</v>
      </c>
      <c r="H69" s="59">
        <f t="shared" si="17"/>
        <v>2019</v>
      </c>
      <c r="I69" s="59">
        <f t="shared" si="17"/>
        <v>2020</v>
      </c>
      <c r="J69" s="59">
        <f t="shared" si="17"/>
        <v>2021</v>
      </c>
      <c r="K69" s="59">
        <f t="shared" si="17"/>
        <v>2022</v>
      </c>
      <c r="L69" s="59">
        <f t="shared" si="17"/>
        <v>2023</v>
      </c>
      <c r="M69" s="59">
        <f t="shared" si="17"/>
        <v>2024</v>
      </c>
      <c r="N69" s="59">
        <f t="shared" si="17"/>
        <v>2025</v>
      </c>
      <c r="O69" s="59">
        <f t="shared" si="17"/>
        <v>2026</v>
      </c>
      <c r="P69" s="59">
        <f t="shared" si="17"/>
        <v>2027</v>
      </c>
      <c r="Q69" s="59">
        <f t="shared" si="17"/>
        <v>2028</v>
      </c>
      <c r="R69" s="59">
        <f t="shared" si="17"/>
        <v>2029</v>
      </c>
      <c r="S69" s="59">
        <f t="shared" si="17"/>
        <v>2030</v>
      </c>
      <c r="T69" s="59">
        <f t="shared" si="17"/>
        <v>2031</v>
      </c>
      <c r="U69" s="59">
        <f t="shared" si="17"/>
        <v>2032</v>
      </c>
      <c r="V69" s="59">
        <f t="shared" si="17"/>
        <v>2033</v>
      </c>
      <c r="W69" s="59">
        <f t="shared" si="17"/>
        <v>2034</v>
      </c>
      <c r="X69" s="59">
        <f t="shared" si="17"/>
        <v>2035</v>
      </c>
      <c r="Y69" s="60" t="s">
        <v>59</v>
      </c>
      <c r="Z69" s="7"/>
      <c r="AA69" s="7"/>
      <c r="AB69" s="7"/>
      <c r="AC69" s="7"/>
    </row>
    <row r="70" spans="1:29" customFormat="1" ht="15">
      <c r="A70" s="7"/>
      <c r="B70" s="7"/>
      <c r="C70" s="49" t="s">
        <v>63</v>
      </c>
      <c r="D70" s="49" t="s">
        <v>63</v>
      </c>
      <c r="E70" s="61" t="str">
        <f>CONCATENATE("aMW_",E$11)</f>
        <v>aMW_2016</v>
      </c>
      <c r="F70" s="62" t="str">
        <f t="shared" ref="F70:X70" si="18">CONCATENATE("aMW_",F$11)</f>
        <v>aMW_2017</v>
      </c>
      <c r="G70" s="62" t="str">
        <f t="shared" si="18"/>
        <v>aMW_2018</v>
      </c>
      <c r="H70" s="62" t="str">
        <f t="shared" si="18"/>
        <v>aMW_2019</v>
      </c>
      <c r="I70" s="62" t="str">
        <f t="shared" si="18"/>
        <v>aMW_2020</v>
      </c>
      <c r="J70" s="62" t="str">
        <f t="shared" si="18"/>
        <v>aMW_2021</v>
      </c>
      <c r="K70" s="62" t="str">
        <f t="shared" si="18"/>
        <v>aMW_2022</v>
      </c>
      <c r="L70" s="62" t="str">
        <f t="shared" si="18"/>
        <v>aMW_2023</v>
      </c>
      <c r="M70" s="62" t="str">
        <f t="shared" si="18"/>
        <v>aMW_2024</v>
      </c>
      <c r="N70" s="62" t="str">
        <f t="shared" si="18"/>
        <v>aMW_2025</v>
      </c>
      <c r="O70" s="62" t="str">
        <f t="shared" si="18"/>
        <v>aMW_2026</v>
      </c>
      <c r="P70" s="62" t="str">
        <f t="shared" si="18"/>
        <v>aMW_2027</v>
      </c>
      <c r="Q70" s="62" t="str">
        <f t="shared" si="18"/>
        <v>aMW_2028</v>
      </c>
      <c r="R70" s="62" t="str">
        <f t="shared" si="18"/>
        <v>aMW_2029</v>
      </c>
      <c r="S70" s="62" t="str">
        <f t="shared" si="18"/>
        <v>aMW_2030</v>
      </c>
      <c r="T70" s="62" t="str">
        <f t="shared" si="18"/>
        <v>aMW_2031</v>
      </c>
      <c r="U70" s="62" t="str">
        <f t="shared" si="18"/>
        <v>aMW_2032</v>
      </c>
      <c r="V70" s="62" t="str">
        <f t="shared" si="18"/>
        <v>aMW_2033</v>
      </c>
      <c r="W70" s="62" t="str">
        <f t="shared" si="18"/>
        <v>aMW_2034</v>
      </c>
      <c r="X70" s="62" t="str">
        <f t="shared" si="18"/>
        <v>aMW_2035</v>
      </c>
      <c r="Y70" s="63" t="s">
        <v>59</v>
      </c>
      <c r="Z70" s="7"/>
      <c r="AA70" s="7"/>
      <c r="AB70" s="7"/>
      <c r="AC70" s="7"/>
    </row>
    <row r="71" spans="1:29" customFormat="1">
      <c r="A71" s="7"/>
      <c r="B71" s="7" t="s">
        <v>67</v>
      </c>
      <c r="C71" s="50" t="s">
        <v>68</v>
      </c>
      <c r="D71" s="50" t="s">
        <v>69</v>
      </c>
      <c r="E71" s="35">
        <f>DSUM($B$57:$Y$63,E$57,$C$70:$D71)</f>
        <v>0</v>
      </c>
      <c r="F71" s="35">
        <f>DSUM($B$57:$Y$63,F$57,$C$70:$D71)</f>
        <v>0</v>
      </c>
      <c r="G71" s="35">
        <f>DSUM($B$57:$Y$63,G$57,$C$70:$D71)</f>
        <v>0</v>
      </c>
      <c r="H71" s="35">
        <f>DSUM($B$57:$Y$63,H$57,$C$70:$D71)</f>
        <v>0</v>
      </c>
      <c r="I71" s="35">
        <f>DSUM($B$57:$Y$63,I$57,$C$70:$D71)</f>
        <v>0</v>
      </c>
      <c r="J71" s="35">
        <f>DSUM($B$57:$Y$63,J$57,$C$70:$D71)</f>
        <v>0</v>
      </c>
      <c r="K71" s="35">
        <f>DSUM($B$57:$Y$63,K$57,$C$70:$D71)</f>
        <v>0</v>
      </c>
      <c r="L71" s="35">
        <f>DSUM($B$57:$Y$63,L$57,$C$70:$D71)</f>
        <v>0</v>
      </c>
      <c r="M71" s="35">
        <f>DSUM($B$57:$Y$63,M$57,$C$70:$D71)</f>
        <v>0</v>
      </c>
      <c r="N71" s="35">
        <f>DSUM($B$57:$Y$63,N$57,$C$70:$D71)</f>
        <v>0</v>
      </c>
      <c r="O71" s="35">
        <f>DSUM($B$57:$Y$63,O$57,$C$70:$D71)</f>
        <v>0</v>
      </c>
      <c r="P71" s="35">
        <f>DSUM($B$57:$Y$63,P$57,$C$70:$D71)</f>
        <v>0</v>
      </c>
      <c r="Q71" s="35">
        <f>DSUM($B$57:$Y$63,Q$57,$C$70:$D71)</f>
        <v>0</v>
      </c>
      <c r="R71" s="35">
        <f>DSUM($B$57:$Y$63,R$57,$C$70:$D71)</f>
        <v>0</v>
      </c>
      <c r="S71" s="35">
        <f>DSUM($B$57:$Y$63,S$57,$C$70:$D71)</f>
        <v>0</v>
      </c>
      <c r="T71" s="35">
        <f>DSUM($B$57:$Y$63,T$57,$C$70:$D71)</f>
        <v>0</v>
      </c>
      <c r="U71" s="35">
        <f>DSUM($B$57:$Y$63,U$57,$C$70:$D71)</f>
        <v>0</v>
      </c>
      <c r="V71" s="35">
        <f>DSUM($B$57:$Y$63,V$57,$C$70:$D71)</f>
        <v>0</v>
      </c>
      <c r="W71" s="35">
        <f>DSUM($B$57:$Y$63,W$57,$C$70:$D71)</f>
        <v>0</v>
      </c>
      <c r="X71" s="35">
        <f>DSUM($B$57:$Y$63,X$57,$C$70:$D71)</f>
        <v>0</v>
      </c>
      <c r="Y71" s="35">
        <f>DSUM($B$57:$Y$63,Y$57,$C$70:$D71)</f>
        <v>0</v>
      </c>
      <c r="Z71" s="7"/>
      <c r="AA71" s="7"/>
      <c r="AB71" s="7"/>
      <c r="AC71" s="7"/>
    </row>
    <row r="72" spans="1:29" customFormat="1">
      <c r="A72" s="7"/>
      <c r="B72" s="7" t="s">
        <v>459</v>
      </c>
      <c r="C72" s="50" t="s">
        <v>71</v>
      </c>
      <c r="D72" s="50" t="s">
        <v>72</v>
      </c>
      <c r="E72" s="35">
        <f>DSUM($B$57:$Y$63,E$57,$C$70:$D72)</f>
        <v>0</v>
      </c>
      <c r="F72" s="35">
        <f>DSUM($B$57:$Y$63,F$57,$C$70:$D72)</f>
        <v>0</v>
      </c>
      <c r="G72" s="35">
        <f>DSUM($B$57:$Y$63,G$57,$C$70:$D72)</f>
        <v>0</v>
      </c>
      <c r="H72" s="35">
        <f>DSUM($B$57:$Y$63,H$57,$C$70:$D72)</f>
        <v>0</v>
      </c>
      <c r="I72" s="35">
        <f>DSUM($B$57:$Y$63,I$57,$C$70:$D72)</f>
        <v>0</v>
      </c>
      <c r="J72" s="35">
        <f>DSUM($B$57:$Y$63,J$57,$C$70:$D72)</f>
        <v>0</v>
      </c>
      <c r="K72" s="35">
        <f>DSUM($B$57:$Y$63,K$57,$C$70:$D72)</f>
        <v>0</v>
      </c>
      <c r="L72" s="35">
        <f>DSUM($B$57:$Y$63,L$57,$C$70:$D72)</f>
        <v>0</v>
      </c>
      <c r="M72" s="35">
        <f>DSUM($B$57:$Y$63,M$57,$C$70:$D72)</f>
        <v>0</v>
      </c>
      <c r="N72" s="35">
        <f>DSUM($B$57:$Y$63,N$57,$C$70:$D72)</f>
        <v>0</v>
      </c>
      <c r="O72" s="35">
        <f>DSUM($B$57:$Y$63,O$57,$C$70:$D72)</f>
        <v>0</v>
      </c>
      <c r="P72" s="35">
        <f>DSUM($B$57:$Y$63,P$57,$C$70:$D72)</f>
        <v>0</v>
      </c>
      <c r="Q72" s="35">
        <f>DSUM($B$57:$Y$63,Q$57,$C$70:$D72)</f>
        <v>0</v>
      </c>
      <c r="R72" s="35">
        <f>DSUM($B$57:$Y$63,R$57,$C$70:$D72)</f>
        <v>0</v>
      </c>
      <c r="S72" s="35">
        <f>DSUM($B$57:$Y$63,S$57,$C$70:$D72)</f>
        <v>0</v>
      </c>
      <c r="T72" s="35">
        <f>DSUM($B$57:$Y$63,T$57,$C$70:$D72)</f>
        <v>0</v>
      </c>
      <c r="U72" s="35">
        <f>DSUM($B$57:$Y$63,U$57,$C$70:$D72)</f>
        <v>0</v>
      </c>
      <c r="V72" s="35">
        <f>DSUM($B$57:$Y$63,V$57,$C$70:$D72)</f>
        <v>0</v>
      </c>
      <c r="W72" s="35">
        <f>DSUM($B$57:$Y$63,W$57,$C$70:$D72)</f>
        <v>0</v>
      </c>
      <c r="X72" s="35">
        <f>DSUM($B$57:$Y$63,X$57,$C$70:$D72)</f>
        <v>0</v>
      </c>
      <c r="Y72" s="35">
        <f>DSUM($B$57:$Y$63,Y$57,$C$70:$D72)</f>
        <v>0</v>
      </c>
      <c r="Z72" s="7"/>
      <c r="AA72" s="7"/>
      <c r="AB72" s="7"/>
      <c r="AC72" s="7"/>
    </row>
    <row r="73" spans="1:29" customFormat="1">
      <c r="A73" s="7"/>
      <c r="B73" s="7" t="s">
        <v>73</v>
      </c>
      <c r="C73" s="50" t="s">
        <v>74</v>
      </c>
      <c r="D73" s="50" t="s">
        <v>75</v>
      </c>
      <c r="E73" s="35">
        <f>DSUM($B$57:$Y$63,E$57,$C$70:$D73)</f>
        <v>0</v>
      </c>
      <c r="F73" s="35">
        <f>DSUM($B$57:$Y$63,F$57,$C$70:$D73)</f>
        <v>0</v>
      </c>
      <c r="G73" s="35">
        <f>DSUM($B$57:$Y$63,G$57,$C$70:$D73)</f>
        <v>0</v>
      </c>
      <c r="H73" s="35">
        <f>DSUM($B$57:$Y$63,H$57,$C$70:$D73)</f>
        <v>0</v>
      </c>
      <c r="I73" s="35">
        <f>DSUM($B$57:$Y$63,I$57,$C$70:$D73)</f>
        <v>0</v>
      </c>
      <c r="J73" s="35">
        <f>DSUM($B$57:$Y$63,J$57,$C$70:$D73)</f>
        <v>0</v>
      </c>
      <c r="K73" s="35">
        <f>DSUM($B$57:$Y$63,K$57,$C$70:$D73)</f>
        <v>0</v>
      </c>
      <c r="L73" s="35">
        <f>DSUM($B$57:$Y$63,L$57,$C$70:$D73)</f>
        <v>0</v>
      </c>
      <c r="M73" s="35">
        <f>DSUM($B$57:$Y$63,M$57,$C$70:$D73)</f>
        <v>0</v>
      </c>
      <c r="N73" s="35">
        <f>DSUM($B$57:$Y$63,N$57,$C$70:$D73)</f>
        <v>0</v>
      </c>
      <c r="O73" s="35">
        <f>DSUM($B$57:$Y$63,O$57,$C$70:$D73)</f>
        <v>0</v>
      </c>
      <c r="P73" s="35">
        <f>DSUM($B$57:$Y$63,P$57,$C$70:$D73)</f>
        <v>0</v>
      </c>
      <c r="Q73" s="35">
        <f>DSUM($B$57:$Y$63,Q$57,$C$70:$D73)</f>
        <v>0</v>
      </c>
      <c r="R73" s="35">
        <f>DSUM($B$57:$Y$63,R$57,$C$70:$D73)</f>
        <v>0</v>
      </c>
      <c r="S73" s="35">
        <f>DSUM($B$57:$Y$63,S$57,$C$70:$D73)</f>
        <v>0</v>
      </c>
      <c r="T73" s="35">
        <f>DSUM($B$57:$Y$63,T$57,$C$70:$D73)</f>
        <v>0</v>
      </c>
      <c r="U73" s="35">
        <f>DSUM($B$57:$Y$63,U$57,$C$70:$D73)</f>
        <v>0</v>
      </c>
      <c r="V73" s="35">
        <f>DSUM($B$57:$Y$63,V$57,$C$70:$D73)</f>
        <v>0</v>
      </c>
      <c r="W73" s="35">
        <f>DSUM($B$57:$Y$63,W$57,$C$70:$D73)</f>
        <v>0</v>
      </c>
      <c r="X73" s="35">
        <f>DSUM($B$57:$Y$63,X$57,$C$70:$D73)</f>
        <v>0</v>
      </c>
      <c r="Y73" s="35">
        <f>DSUM($B$57:$Y$63,Y$57,$C$70:$D73)</f>
        <v>0</v>
      </c>
      <c r="Z73" s="7"/>
      <c r="AA73" s="7"/>
      <c r="AB73" s="7"/>
      <c r="AC73" s="7"/>
    </row>
    <row r="74" spans="1:29" customFormat="1">
      <c r="A74" s="7"/>
      <c r="B74" s="7" t="s">
        <v>76</v>
      </c>
      <c r="C74" s="50" t="s">
        <v>77</v>
      </c>
      <c r="D74" s="50" t="s">
        <v>78</v>
      </c>
      <c r="E74" s="35">
        <f>DSUM($B$57:$Y$63,E$57,$C$70:$D74)</f>
        <v>0</v>
      </c>
      <c r="F74" s="35">
        <f>DSUM($B$57:$Y$63,F$57,$C$70:$D74)</f>
        <v>0</v>
      </c>
      <c r="G74" s="35">
        <f>DSUM($B$57:$Y$63,G$57,$C$70:$D74)</f>
        <v>0</v>
      </c>
      <c r="H74" s="35">
        <f>DSUM($B$57:$Y$63,H$57,$C$70:$D74)</f>
        <v>0</v>
      </c>
      <c r="I74" s="35">
        <f>DSUM($B$57:$Y$63,I$57,$C$70:$D74)</f>
        <v>0</v>
      </c>
      <c r="J74" s="35">
        <f>DSUM($B$57:$Y$63,J$57,$C$70:$D74)</f>
        <v>0</v>
      </c>
      <c r="K74" s="35">
        <f>DSUM($B$57:$Y$63,K$57,$C$70:$D74)</f>
        <v>0</v>
      </c>
      <c r="L74" s="35">
        <f>DSUM($B$57:$Y$63,L$57,$C$70:$D74)</f>
        <v>0</v>
      </c>
      <c r="M74" s="35">
        <f>DSUM($B$57:$Y$63,M$57,$C$70:$D74)</f>
        <v>0</v>
      </c>
      <c r="N74" s="35">
        <f>DSUM($B$57:$Y$63,N$57,$C$70:$D74)</f>
        <v>0</v>
      </c>
      <c r="O74" s="35">
        <f>DSUM($B$57:$Y$63,O$57,$C$70:$D74)</f>
        <v>0</v>
      </c>
      <c r="P74" s="35">
        <f>DSUM($B$57:$Y$63,P$57,$C$70:$D74)</f>
        <v>0</v>
      </c>
      <c r="Q74" s="35">
        <f>DSUM($B$57:$Y$63,Q$57,$C$70:$D74)</f>
        <v>0</v>
      </c>
      <c r="R74" s="35">
        <f>DSUM($B$57:$Y$63,R$57,$C$70:$D74)</f>
        <v>0</v>
      </c>
      <c r="S74" s="35">
        <f>DSUM($B$57:$Y$63,S$57,$C$70:$D74)</f>
        <v>0</v>
      </c>
      <c r="T74" s="35">
        <f>DSUM($B$57:$Y$63,T$57,$C$70:$D74)</f>
        <v>0</v>
      </c>
      <c r="U74" s="35">
        <f>DSUM($B$57:$Y$63,U$57,$C$70:$D74)</f>
        <v>0</v>
      </c>
      <c r="V74" s="35">
        <f>DSUM($B$57:$Y$63,V$57,$C$70:$D74)</f>
        <v>0</v>
      </c>
      <c r="W74" s="35">
        <f>DSUM($B$57:$Y$63,W$57,$C$70:$D74)</f>
        <v>0</v>
      </c>
      <c r="X74" s="35">
        <f>DSUM($B$57:$Y$63,X$57,$C$70:$D74)</f>
        <v>0</v>
      </c>
      <c r="Y74" s="35">
        <f>DSUM($B$57:$Y$63,Y$57,$C$70:$D74)</f>
        <v>0</v>
      </c>
      <c r="Z74" s="7"/>
      <c r="AA74" s="7"/>
      <c r="AB74" s="7"/>
      <c r="AC74" s="7"/>
    </row>
    <row r="75" spans="1:29" customFormat="1">
      <c r="A75" s="7"/>
      <c r="B75" s="7" t="s">
        <v>79</v>
      </c>
      <c r="C75" s="50" t="s">
        <v>80</v>
      </c>
      <c r="D75" s="50" t="s">
        <v>81</v>
      </c>
      <c r="E75" s="35">
        <f>DSUM($B$57:$Y$63,E$57,$C$70:$D75)</f>
        <v>0</v>
      </c>
      <c r="F75" s="35">
        <f>DSUM($B$57:$Y$63,F$57,$C$70:$D75)</f>
        <v>0</v>
      </c>
      <c r="G75" s="35">
        <f>DSUM($B$57:$Y$63,G$57,$C$70:$D75)</f>
        <v>0</v>
      </c>
      <c r="H75" s="35">
        <f>DSUM($B$57:$Y$63,H$57,$C$70:$D75)</f>
        <v>0</v>
      </c>
      <c r="I75" s="35">
        <f>DSUM($B$57:$Y$63,I$57,$C$70:$D75)</f>
        <v>0</v>
      </c>
      <c r="J75" s="35">
        <f>DSUM($B$57:$Y$63,J$57,$C$70:$D75)</f>
        <v>0</v>
      </c>
      <c r="K75" s="35">
        <f>DSUM($B$57:$Y$63,K$57,$C$70:$D75)</f>
        <v>0</v>
      </c>
      <c r="L75" s="35">
        <f>DSUM($B$57:$Y$63,L$57,$C$70:$D75)</f>
        <v>0</v>
      </c>
      <c r="M75" s="35">
        <f>DSUM($B$57:$Y$63,M$57,$C$70:$D75)</f>
        <v>0</v>
      </c>
      <c r="N75" s="35">
        <f>DSUM($B$57:$Y$63,N$57,$C$70:$D75)</f>
        <v>0</v>
      </c>
      <c r="O75" s="35">
        <f>DSUM($B$57:$Y$63,O$57,$C$70:$D75)</f>
        <v>0</v>
      </c>
      <c r="P75" s="35">
        <f>DSUM($B$57:$Y$63,P$57,$C$70:$D75)</f>
        <v>0</v>
      </c>
      <c r="Q75" s="35">
        <f>DSUM($B$57:$Y$63,Q$57,$C$70:$D75)</f>
        <v>0</v>
      </c>
      <c r="R75" s="35">
        <f>DSUM($B$57:$Y$63,R$57,$C$70:$D75)</f>
        <v>0</v>
      </c>
      <c r="S75" s="35">
        <f>DSUM($B$57:$Y$63,S$57,$C$70:$D75)</f>
        <v>0</v>
      </c>
      <c r="T75" s="35">
        <f>DSUM($B$57:$Y$63,T$57,$C$70:$D75)</f>
        <v>0</v>
      </c>
      <c r="U75" s="35">
        <f>DSUM($B$57:$Y$63,U$57,$C$70:$D75)</f>
        <v>0</v>
      </c>
      <c r="V75" s="35">
        <f>DSUM($B$57:$Y$63,V$57,$C$70:$D75)</f>
        <v>0</v>
      </c>
      <c r="W75" s="35">
        <f>DSUM($B$57:$Y$63,W$57,$C$70:$D75)</f>
        <v>0</v>
      </c>
      <c r="X75" s="35">
        <f>DSUM($B$57:$Y$63,X$57,$C$70:$D75)</f>
        <v>0</v>
      </c>
      <c r="Y75" s="35">
        <f>DSUM($B$57:$Y$63,Y$57,$C$70:$D75)</f>
        <v>0</v>
      </c>
      <c r="Z75" s="7"/>
      <c r="AA75" s="7"/>
      <c r="AB75" s="7"/>
      <c r="AC75" s="7"/>
    </row>
    <row r="76" spans="1:29" customFormat="1">
      <c r="A76" s="7"/>
      <c r="B76" s="7" t="s">
        <v>82</v>
      </c>
      <c r="C76" s="50" t="s">
        <v>83</v>
      </c>
      <c r="D76" s="50" t="s">
        <v>84</v>
      </c>
      <c r="E76" s="35">
        <f>DSUM($B$57:$Y$63,E$57,$C$70:$D76)</f>
        <v>0</v>
      </c>
      <c r="F76" s="35">
        <f>DSUM($B$57:$Y$63,F$57,$C$70:$D76)</f>
        <v>0</v>
      </c>
      <c r="G76" s="35">
        <f>DSUM($B$57:$Y$63,G$57,$C$70:$D76)</f>
        <v>0</v>
      </c>
      <c r="H76" s="35">
        <f>DSUM($B$57:$Y$63,H$57,$C$70:$D76)</f>
        <v>0</v>
      </c>
      <c r="I76" s="35">
        <f>DSUM($B$57:$Y$63,I$57,$C$70:$D76)</f>
        <v>0</v>
      </c>
      <c r="J76" s="35">
        <f>DSUM($B$57:$Y$63,J$57,$C$70:$D76)</f>
        <v>0</v>
      </c>
      <c r="K76" s="35">
        <f>DSUM($B$57:$Y$63,K$57,$C$70:$D76)</f>
        <v>0</v>
      </c>
      <c r="L76" s="35">
        <f>DSUM($B$57:$Y$63,L$57,$C$70:$D76)</f>
        <v>0</v>
      </c>
      <c r="M76" s="35">
        <f>DSUM($B$57:$Y$63,M$57,$C$70:$D76)</f>
        <v>0</v>
      </c>
      <c r="N76" s="35">
        <f>DSUM($B$57:$Y$63,N$57,$C$70:$D76)</f>
        <v>0</v>
      </c>
      <c r="O76" s="35">
        <f>DSUM($B$57:$Y$63,O$57,$C$70:$D76)</f>
        <v>0</v>
      </c>
      <c r="P76" s="35">
        <f>DSUM($B$57:$Y$63,P$57,$C$70:$D76)</f>
        <v>0</v>
      </c>
      <c r="Q76" s="35">
        <f>DSUM($B$57:$Y$63,Q$57,$C$70:$D76)</f>
        <v>0</v>
      </c>
      <c r="R76" s="35">
        <f>DSUM($B$57:$Y$63,R$57,$C$70:$D76)</f>
        <v>0</v>
      </c>
      <c r="S76" s="35">
        <f>DSUM($B$57:$Y$63,S$57,$C$70:$D76)</f>
        <v>0</v>
      </c>
      <c r="T76" s="35">
        <f>DSUM($B$57:$Y$63,T$57,$C$70:$D76)</f>
        <v>0</v>
      </c>
      <c r="U76" s="35">
        <f>DSUM($B$57:$Y$63,U$57,$C$70:$D76)</f>
        <v>0</v>
      </c>
      <c r="V76" s="35">
        <f>DSUM($B$57:$Y$63,V$57,$C$70:$D76)</f>
        <v>0</v>
      </c>
      <c r="W76" s="35">
        <f>DSUM($B$57:$Y$63,W$57,$C$70:$D76)</f>
        <v>0</v>
      </c>
      <c r="X76" s="35">
        <f>DSUM($B$57:$Y$63,X$57,$C$70:$D76)</f>
        <v>0</v>
      </c>
      <c r="Y76" s="35">
        <f>DSUM($B$57:$Y$63,Y$57,$C$70:$D76)</f>
        <v>0</v>
      </c>
      <c r="Z76" s="7"/>
      <c r="AA76" s="7"/>
      <c r="AB76" s="7"/>
      <c r="AC76" s="7"/>
    </row>
    <row r="77" spans="1:29" customFormat="1">
      <c r="A77" s="7"/>
      <c r="B77" s="7" t="s">
        <v>85</v>
      </c>
      <c r="C77" s="50" t="s">
        <v>86</v>
      </c>
      <c r="D77" s="50" t="s">
        <v>87</v>
      </c>
      <c r="E77" s="35">
        <f>DSUM($B$57:$Y$63,E$57,$C$70:$D77)</f>
        <v>0</v>
      </c>
      <c r="F77" s="35">
        <f>DSUM($B$57:$Y$63,F$57,$C$70:$D77)</f>
        <v>0</v>
      </c>
      <c r="G77" s="35">
        <f>DSUM($B$57:$Y$63,G$57,$C$70:$D77)</f>
        <v>0</v>
      </c>
      <c r="H77" s="35">
        <f>DSUM($B$57:$Y$63,H$57,$C$70:$D77)</f>
        <v>0</v>
      </c>
      <c r="I77" s="35">
        <f>DSUM($B$57:$Y$63,I$57,$C$70:$D77)</f>
        <v>0</v>
      </c>
      <c r="J77" s="35">
        <f>DSUM($B$57:$Y$63,J$57,$C$70:$D77)</f>
        <v>0</v>
      </c>
      <c r="K77" s="35">
        <f>DSUM($B$57:$Y$63,K$57,$C$70:$D77)</f>
        <v>0</v>
      </c>
      <c r="L77" s="35">
        <f>DSUM($B$57:$Y$63,L$57,$C$70:$D77)</f>
        <v>0</v>
      </c>
      <c r="M77" s="35">
        <f>DSUM($B$57:$Y$63,M$57,$C$70:$D77)</f>
        <v>0</v>
      </c>
      <c r="N77" s="35">
        <f>DSUM($B$57:$Y$63,N$57,$C$70:$D77)</f>
        <v>0</v>
      </c>
      <c r="O77" s="35">
        <f>DSUM($B$57:$Y$63,O$57,$C$70:$D77)</f>
        <v>0</v>
      </c>
      <c r="P77" s="35">
        <f>DSUM($B$57:$Y$63,P$57,$C$70:$D77)</f>
        <v>0</v>
      </c>
      <c r="Q77" s="35">
        <f>DSUM($B$57:$Y$63,Q$57,$C$70:$D77)</f>
        <v>0</v>
      </c>
      <c r="R77" s="35">
        <f>DSUM($B$57:$Y$63,R$57,$C$70:$D77)</f>
        <v>0</v>
      </c>
      <c r="S77" s="35">
        <f>DSUM($B$57:$Y$63,S$57,$C$70:$D77)</f>
        <v>0</v>
      </c>
      <c r="T77" s="35">
        <f>DSUM($B$57:$Y$63,T$57,$C$70:$D77)</f>
        <v>0</v>
      </c>
      <c r="U77" s="35">
        <f>DSUM($B$57:$Y$63,U$57,$C$70:$D77)</f>
        <v>0</v>
      </c>
      <c r="V77" s="35">
        <f>DSUM($B$57:$Y$63,V$57,$C$70:$D77)</f>
        <v>0</v>
      </c>
      <c r="W77" s="35">
        <f>DSUM($B$57:$Y$63,W$57,$C$70:$D77)</f>
        <v>0</v>
      </c>
      <c r="X77" s="35">
        <f>DSUM($B$57:$Y$63,X$57,$C$70:$D77)</f>
        <v>0</v>
      </c>
      <c r="Y77" s="35">
        <f>DSUM($B$57:$Y$63,Y$57,$C$70:$D77)</f>
        <v>0</v>
      </c>
      <c r="Z77" s="7"/>
      <c r="AA77" s="7"/>
      <c r="AB77" s="7"/>
      <c r="AC77" s="7"/>
    </row>
    <row r="78" spans="1:29" customFormat="1">
      <c r="A78" s="7"/>
      <c r="B78" s="7" t="s">
        <v>88</v>
      </c>
      <c r="C78" s="50" t="s">
        <v>89</v>
      </c>
      <c r="D78" s="50" t="s">
        <v>90</v>
      </c>
      <c r="E78" s="35">
        <f>DSUM($B$57:$Y$63,E$57,$C$70:$D78)</f>
        <v>0</v>
      </c>
      <c r="F78" s="35">
        <f>DSUM($B$57:$Y$63,F$57,$C$70:$D78)</f>
        <v>0</v>
      </c>
      <c r="G78" s="35">
        <f>DSUM($B$57:$Y$63,G$57,$C$70:$D78)</f>
        <v>0</v>
      </c>
      <c r="H78" s="35">
        <f>DSUM($B$57:$Y$63,H$57,$C$70:$D78)</f>
        <v>0</v>
      </c>
      <c r="I78" s="35">
        <f>DSUM($B$57:$Y$63,I$57,$C$70:$D78)</f>
        <v>0</v>
      </c>
      <c r="J78" s="35">
        <f>DSUM($B$57:$Y$63,J$57,$C$70:$D78)</f>
        <v>0</v>
      </c>
      <c r="K78" s="35">
        <f>DSUM($B$57:$Y$63,K$57,$C$70:$D78)</f>
        <v>0</v>
      </c>
      <c r="L78" s="35">
        <f>DSUM($B$57:$Y$63,L$57,$C$70:$D78)</f>
        <v>0</v>
      </c>
      <c r="M78" s="35">
        <f>DSUM($B$57:$Y$63,M$57,$C$70:$D78)</f>
        <v>0</v>
      </c>
      <c r="N78" s="35">
        <f>DSUM($B$57:$Y$63,N$57,$C$70:$D78)</f>
        <v>0</v>
      </c>
      <c r="O78" s="35">
        <f>DSUM($B$57:$Y$63,O$57,$C$70:$D78)</f>
        <v>0</v>
      </c>
      <c r="P78" s="35">
        <f>DSUM($B$57:$Y$63,P$57,$C$70:$D78)</f>
        <v>0</v>
      </c>
      <c r="Q78" s="35">
        <f>DSUM($B$57:$Y$63,Q$57,$C$70:$D78)</f>
        <v>0</v>
      </c>
      <c r="R78" s="35">
        <f>DSUM($B$57:$Y$63,R$57,$C$70:$D78)</f>
        <v>0</v>
      </c>
      <c r="S78" s="35">
        <f>DSUM($B$57:$Y$63,S$57,$C$70:$D78)</f>
        <v>0</v>
      </c>
      <c r="T78" s="35">
        <f>DSUM($B$57:$Y$63,T$57,$C$70:$D78)</f>
        <v>0</v>
      </c>
      <c r="U78" s="35">
        <f>DSUM($B$57:$Y$63,U$57,$C$70:$D78)</f>
        <v>0</v>
      </c>
      <c r="V78" s="35">
        <f>DSUM($B$57:$Y$63,V$57,$C$70:$D78)</f>
        <v>0</v>
      </c>
      <c r="W78" s="35">
        <f>DSUM($B$57:$Y$63,W$57,$C$70:$D78)</f>
        <v>0</v>
      </c>
      <c r="X78" s="35">
        <f>DSUM($B$57:$Y$63,X$57,$C$70:$D78)</f>
        <v>0</v>
      </c>
      <c r="Y78" s="35">
        <f>DSUM($B$57:$Y$63,Y$57,$C$70:$D78)</f>
        <v>0</v>
      </c>
      <c r="Z78" s="7"/>
      <c r="AA78" s="7"/>
      <c r="AB78" s="7"/>
      <c r="AC78" s="7"/>
    </row>
    <row r="79" spans="1:29" customFormat="1">
      <c r="A79" s="7"/>
      <c r="B79" s="7" t="s">
        <v>91</v>
      </c>
      <c r="C79" s="50" t="s">
        <v>92</v>
      </c>
      <c r="D79" s="50" t="s">
        <v>93</v>
      </c>
      <c r="E79" s="35">
        <f>DSUM($B$57:$Y$63,E$57,$C$70:$D79)</f>
        <v>0</v>
      </c>
      <c r="F79" s="35">
        <f>DSUM($B$57:$Y$63,F$57,$C$70:$D79)</f>
        <v>0</v>
      </c>
      <c r="G79" s="35">
        <f>DSUM($B$57:$Y$63,G$57,$C$70:$D79)</f>
        <v>0</v>
      </c>
      <c r="H79" s="35">
        <f>DSUM($B$57:$Y$63,H$57,$C$70:$D79)</f>
        <v>0</v>
      </c>
      <c r="I79" s="35">
        <f>DSUM($B$57:$Y$63,I$57,$C$70:$D79)</f>
        <v>0</v>
      </c>
      <c r="J79" s="35">
        <f>DSUM($B$57:$Y$63,J$57,$C$70:$D79)</f>
        <v>0</v>
      </c>
      <c r="K79" s="35">
        <f>DSUM($B$57:$Y$63,K$57,$C$70:$D79)</f>
        <v>0</v>
      </c>
      <c r="L79" s="35">
        <f>DSUM($B$57:$Y$63,L$57,$C$70:$D79)</f>
        <v>0</v>
      </c>
      <c r="M79" s="35">
        <f>DSUM($B$57:$Y$63,M$57,$C$70:$D79)</f>
        <v>0</v>
      </c>
      <c r="N79" s="35">
        <f>DSUM($B$57:$Y$63,N$57,$C$70:$D79)</f>
        <v>0</v>
      </c>
      <c r="O79" s="35">
        <f>DSUM($B$57:$Y$63,O$57,$C$70:$D79)</f>
        <v>0</v>
      </c>
      <c r="P79" s="35">
        <f>DSUM($B$57:$Y$63,P$57,$C$70:$D79)</f>
        <v>0</v>
      </c>
      <c r="Q79" s="35">
        <f>DSUM($B$57:$Y$63,Q$57,$C$70:$D79)</f>
        <v>0</v>
      </c>
      <c r="R79" s="35">
        <f>DSUM($B$57:$Y$63,R$57,$C$70:$D79)</f>
        <v>0</v>
      </c>
      <c r="S79" s="35">
        <f>DSUM($B$57:$Y$63,S$57,$C$70:$D79)</f>
        <v>0</v>
      </c>
      <c r="T79" s="35">
        <f>DSUM($B$57:$Y$63,T$57,$C$70:$D79)</f>
        <v>0</v>
      </c>
      <c r="U79" s="35">
        <f>DSUM($B$57:$Y$63,U$57,$C$70:$D79)</f>
        <v>0</v>
      </c>
      <c r="V79" s="35">
        <f>DSUM($B$57:$Y$63,V$57,$C$70:$D79)</f>
        <v>0</v>
      </c>
      <c r="W79" s="35">
        <f>DSUM($B$57:$Y$63,W$57,$C$70:$D79)</f>
        <v>0</v>
      </c>
      <c r="X79" s="35">
        <f>DSUM($B$57:$Y$63,X$57,$C$70:$D79)</f>
        <v>0</v>
      </c>
      <c r="Y79" s="35">
        <f>DSUM($B$57:$Y$63,Y$57,$C$70:$D79)</f>
        <v>0</v>
      </c>
      <c r="Z79" s="7"/>
      <c r="AA79" s="7"/>
      <c r="AB79" s="7"/>
      <c r="AC79" s="7"/>
    </row>
    <row r="80" spans="1:29" customFormat="1">
      <c r="A80" s="7"/>
      <c r="B80" s="7" t="s">
        <v>94</v>
      </c>
      <c r="C80" s="50" t="s">
        <v>95</v>
      </c>
      <c r="D80" s="50" t="s">
        <v>96</v>
      </c>
      <c r="E80" s="35">
        <f>DSUM($B$57:$Y$63,E$57,$C$70:$D80)</f>
        <v>0</v>
      </c>
      <c r="F80" s="35">
        <f>DSUM($B$57:$Y$63,F$57,$C$70:$D80)</f>
        <v>0</v>
      </c>
      <c r="G80" s="35">
        <f>DSUM($B$57:$Y$63,G$57,$C$70:$D80)</f>
        <v>0</v>
      </c>
      <c r="H80" s="35">
        <f>DSUM($B$57:$Y$63,H$57,$C$70:$D80)</f>
        <v>0</v>
      </c>
      <c r="I80" s="35">
        <f>DSUM($B$57:$Y$63,I$57,$C$70:$D80)</f>
        <v>0</v>
      </c>
      <c r="J80" s="35">
        <f>DSUM($B$57:$Y$63,J$57,$C$70:$D80)</f>
        <v>0</v>
      </c>
      <c r="K80" s="35">
        <f>DSUM($B$57:$Y$63,K$57,$C$70:$D80)</f>
        <v>0</v>
      </c>
      <c r="L80" s="35">
        <f>DSUM($B$57:$Y$63,L$57,$C$70:$D80)</f>
        <v>0</v>
      </c>
      <c r="M80" s="35">
        <f>DSUM($B$57:$Y$63,M$57,$C$70:$D80)</f>
        <v>0</v>
      </c>
      <c r="N80" s="35">
        <f>DSUM($B$57:$Y$63,N$57,$C$70:$D80)</f>
        <v>0</v>
      </c>
      <c r="O80" s="35">
        <f>DSUM($B$57:$Y$63,O$57,$C$70:$D80)</f>
        <v>0</v>
      </c>
      <c r="P80" s="35">
        <f>DSUM($B$57:$Y$63,P$57,$C$70:$D80)</f>
        <v>0</v>
      </c>
      <c r="Q80" s="35">
        <f>DSUM($B$57:$Y$63,Q$57,$C$70:$D80)</f>
        <v>0</v>
      </c>
      <c r="R80" s="35">
        <f>DSUM($B$57:$Y$63,R$57,$C$70:$D80)</f>
        <v>0</v>
      </c>
      <c r="S80" s="35">
        <f>DSUM($B$57:$Y$63,S$57,$C$70:$D80)</f>
        <v>0</v>
      </c>
      <c r="T80" s="35">
        <f>DSUM($B$57:$Y$63,T$57,$C$70:$D80)</f>
        <v>0</v>
      </c>
      <c r="U80" s="35">
        <f>DSUM($B$57:$Y$63,U$57,$C$70:$D80)</f>
        <v>0</v>
      </c>
      <c r="V80" s="35">
        <f>DSUM($B$57:$Y$63,V$57,$C$70:$D80)</f>
        <v>0</v>
      </c>
      <c r="W80" s="35">
        <f>DSUM($B$57:$Y$63,W$57,$C$70:$D80)</f>
        <v>0</v>
      </c>
      <c r="X80" s="35">
        <f>DSUM($B$57:$Y$63,X$57,$C$70:$D80)</f>
        <v>0</v>
      </c>
      <c r="Y80" s="35">
        <f>DSUM($B$57:$Y$63,Y$57,$C$70:$D80)</f>
        <v>0</v>
      </c>
      <c r="Z80" s="7"/>
      <c r="AA80" s="7"/>
      <c r="AB80" s="7"/>
      <c r="AC80" s="7"/>
    </row>
    <row r="81" spans="1:29" customFormat="1">
      <c r="A81" s="7"/>
      <c r="B81" s="7" t="s">
        <v>97</v>
      </c>
      <c r="C81" s="50" t="s">
        <v>98</v>
      </c>
      <c r="D81" s="50" t="s">
        <v>99</v>
      </c>
      <c r="E81" s="35">
        <f ca="1">DSUM($B$57:$Y$63,E$57,$C$70:$D81)</f>
        <v>3.1919344864192322E-3</v>
      </c>
      <c r="F81" s="35">
        <f ca="1">DSUM($B$57:$Y$63,F$57,$C$70:$D81)</f>
        <v>7.0351245263585811E-3</v>
      </c>
      <c r="G81" s="35">
        <f ca="1">DSUM($B$57:$Y$63,G$57,$C$70:$D81)</f>
        <v>1.1653917110622828E-2</v>
      </c>
      <c r="H81" s="35">
        <f ca="1">DSUM($B$57:$Y$63,H$57,$C$70:$D81)</f>
        <v>1.6920106350702659E-2</v>
      </c>
      <c r="I81" s="35">
        <f ca="1">DSUM($B$57:$Y$63,I$57,$C$70:$D81)</f>
        <v>2.2822384432285691E-2</v>
      </c>
      <c r="J81" s="35">
        <f ca="1">DSUM($B$57:$Y$63,J$57,$C$70:$D81)</f>
        <v>2.9614356015344217E-2</v>
      </c>
      <c r="K81" s="35">
        <f ca="1">DSUM($B$57:$Y$63,K$57,$C$70:$D81)</f>
        <v>3.6933843829710343E-2</v>
      </c>
      <c r="L81" s="35">
        <f ca="1">DSUM($B$57:$Y$63,L$57,$C$70:$D81)</f>
        <v>4.425645538678679E-2</v>
      </c>
      <c r="M81" s="35">
        <f ca="1">DSUM($B$57:$Y$63,M$57,$C$70:$D81)</f>
        <v>5.0978415334249925E-2</v>
      </c>
      <c r="N81" s="35">
        <f ca="1">DSUM($B$57:$Y$63,N$57,$C$70:$D81)</f>
        <v>5.6552164549632612E-2</v>
      </c>
      <c r="O81" s="35">
        <f ca="1">DSUM($B$57:$Y$63,O$57,$C$70:$D81)</f>
        <v>6.063198770070518E-2</v>
      </c>
      <c r="P81" s="35">
        <f ca="1">DSUM($B$57:$Y$63,P$57,$C$70:$D81)</f>
        <v>6.3164320351846368E-2</v>
      </c>
      <c r="Q81" s="35">
        <f ca="1">DSUM($B$57:$Y$63,Q$57,$C$70:$D81)</f>
        <v>6.4372064800400086E-2</v>
      </c>
      <c r="R81" s="35">
        <f ca="1">DSUM($B$57:$Y$63,R$57,$C$70:$D81)</f>
        <v>6.4637841570734059E-2</v>
      </c>
      <c r="S81" s="35">
        <f ca="1">DSUM($B$57:$Y$63,S$57,$C$70:$D81)</f>
        <v>6.4351863392051872E-2</v>
      </c>
      <c r="T81" s="35">
        <f ca="1">DSUM($B$57:$Y$63,T$57,$C$70:$D81)</f>
        <v>6.735913833028416E-2</v>
      </c>
      <c r="U81" s="35">
        <f ca="1">DSUM($B$57:$Y$63,U$57,$C$70:$D81)</f>
        <v>6.6592248543813279E-2</v>
      </c>
      <c r="V81" s="35">
        <f ca="1">DSUM($B$57:$Y$63,V$57,$C$70:$D81)</f>
        <v>6.5859362252930168E-2</v>
      </c>
      <c r="W81" s="35">
        <f ca="1">DSUM($B$57:$Y$63,W$57,$C$70:$D81)</f>
        <v>6.5089148986569256E-2</v>
      </c>
      <c r="X81" s="35">
        <f ca="1">DSUM($B$57:$Y$63,X$57,$C$70:$D81)</f>
        <v>6.4076763556363533E-2</v>
      </c>
      <c r="Y81" s="35">
        <f ca="1">DSUM($B$57:$Y$63,Y$57,$C$70:$D81)</f>
        <v>0.92420367132353565</v>
      </c>
      <c r="Z81" s="7"/>
      <c r="AA81" s="7"/>
      <c r="AB81" s="7"/>
      <c r="AC81" s="7"/>
    </row>
    <row r="82" spans="1:29" customFormat="1">
      <c r="A82" s="7"/>
      <c r="B82" s="7" t="s">
        <v>100</v>
      </c>
      <c r="C82" s="50" t="s">
        <v>101</v>
      </c>
      <c r="D82" s="50" t="s">
        <v>102</v>
      </c>
      <c r="E82" s="35">
        <f ca="1">DSUM($B$57:$Y$63,E$57,$C$70:$D82)</f>
        <v>1.1328628227594896E-2</v>
      </c>
      <c r="F82" s="35">
        <f ca="1">DSUM($B$57:$Y$63,F$57,$C$70:$D82)</f>
        <v>2.4968654786946442E-2</v>
      </c>
      <c r="G82" s="35">
        <f ca="1">DSUM($B$57:$Y$63,G$57,$C$70:$D82)</f>
        <v>4.1361404785459278E-2</v>
      </c>
      <c r="H82" s="35">
        <f ca="1">DSUM($B$57:$Y$63,H$57,$C$70:$D82)</f>
        <v>6.0051857340439822E-2</v>
      </c>
      <c r="I82" s="35">
        <f ca="1">DSUM($B$57:$Y$63,I$57,$C$70:$D82)</f>
        <v>8.0999879415023887E-2</v>
      </c>
      <c r="J82" s="35">
        <f ca="1">DSUM($B$57:$Y$63,J$57,$C$70:$D82)</f>
        <v>0.1051055499180473</v>
      </c>
      <c r="K82" s="35">
        <f ca="1">DSUM($B$57:$Y$63,K$57,$C$70:$D82)</f>
        <v>0.13108345034744667</v>
      </c>
      <c r="L82" s="35">
        <f ca="1">DSUM($B$57:$Y$63,L$57,$C$70:$D82)</f>
        <v>0.15707243738278823</v>
      </c>
      <c r="M82" s="35">
        <f ca="1">DSUM($B$57:$Y$63,M$57,$C$70:$D82)</f>
        <v>0.18092962666082388</v>
      </c>
      <c r="N82" s="35">
        <f ca="1">DSUM($B$57:$Y$63,N$57,$C$70:$D82)</f>
        <v>0.20071165319162337</v>
      </c>
      <c r="O82" s="35">
        <f ca="1">DSUM($B$57:$Y$63,O$57,$C$70:$D82)</f>
        <v>0.21519152422578264</v>
      </c>
      <c r="P82" s="35">
        <f ca="1">DSUM($B$57:$Y$63,P$57,$C$70:$D82)</f>
        <v>0.22417913198384815</v>
      </c>
      <c r="Q82" s="35">
        <f ca="1">DSUM($B$57:$Y$63,Q$57,$C$70:$D82)</f>
        <v>0.22846558833494807</v>
      </c>
      <c r="R82" s="35">
        <f ca="1">DSUM($B$57:$Y$63,R$57,$C$70:$D82)</f>
        <v>0.22940886778991654</v>
      </c>
      <c r="S82" s="35">
        <f ca="1">DSUM($B$57:$Y$63,S$57,$C$70:$D82)</f>
        <v>0.22839389067140756</v>
      </c>
      <c r="T82" s="35">
        <f ca="1">DSUM($B$57:$Y$63,T$57,$C$70:$D82)</f>
        <v>0.23906713597087959</v>
      </c>
      <c r="U82" s="35">
        <f ca="1">DSUM($B$57:$Y$63,U$57,$C$70:$D82)</f>
        <v>0.23634533534513608</v>
      </c>
      <c r="V82" s="35">
        <f ca="1">DSUM($B$57:$Y$63,V$57,$C$70:$D82)</f>
        <v>0.23374421794819678</v>
      </c>
      <c r="W82" s="35">
        <f ca="1">DSUM($B$57:$Y$63,W$57,$C$70:$D82)</f>
        <v>0.23101062182093013</v>
      </c>
      <c r="X82" s="35">
        <f ca="1">DSUM($B$57:$Y$63,X$57,$C$70:$D82)</f>
        <v>0.22741752233513829</v>
      </c>
      <c r="Y82" s="35">
        <f ca="1">DSUM($B$57:$Y$63,Y$57,$C$70:$D82)</f>
        <v>3.2801299160585295</v>
      </c>
      <c r="Z82" s="7"/>
      <c r="AA82" s="7"/>
      <c r="AB82" s="7"/>
      <c r="AC82" s="7"/>
    </row>
    <row r="83" spans="1:29" customFormat="1">
      <c r="A83" s="7"/>
      <c r="B83" s="7" t="s">
        <v>103</v>
      </c>
      <c r="C83" s="50" t="s">
        <v>104</v>
      </c>
      <c r="D83" s="50" t="s">
        <v>105</v>
      </c>
      <c r="E83" s="35">
        <f ca="1">DSUM($B$57:$Y$63,E$57,$C$70:$D83)</f>
        <v>1.8535217946451167E-2</v>
      </c>
      <c r="F83" s="35">
        <f ca="1">DSUM($B$57:$Y$63,F$57,$C$70:$D83)</f>
        <v>4.0852206375564609E-2</v>
      </c>
      <c r="G83" s="35">
        <f ca="1">DSUM($B$57:$Y$63,G$57,$C$70:$D83)</f>
        <v>6.7673034798904019E-2</v>
      </c>
      <c r="H83" s="35">
        <f ca="1">DSUM($B$57:$Y$63,H$57,$C$70:$D83)</f>
        <v>9.8253225503769095E-2</v>
      </c>
      <c r="I83" s="35">
        <f ca="1">DSUM($B$57:$Y$63,I$57,$C$70:$D83)</f>
        <v>0.13252711523683502</v>
      </c>
      <c r="J83" s="35">
        <f ca="1">DSUM($B$57:$Y$63,J$57,$C$70:$D83)</f>
        <v>0.17196735879876324</v>
      </c>
      <c r="K83" s="35">
        <f ca="1">DSUM($B$57:$Y$63,K$57,$C$70:$D83)</f>
        <v>0.21447083199750822</v>
      </c>
      <c r="L83" s="35">
        <f ca="1">DSUM($B$57:$Y$63,L$57,$C$70:$D83)</f>
        <v>0.25699244443193953</v>
      </c>
      <c r="M83" s="35">
        <f ca="1">DSUM($B$57:$Y$63,M$57,$C$70:$D83)</f>
        <v>0.29602613800668298</v>
      </c>
      <c r="N83" s="35">
        <f ca="1">DSUM($B$57:$Y$63,N$57,$C$70:$D83)</f>
        <v>0.32839229618616206</v>
      </c>
      <c r="O83" s="35">
        <f ca="1">DSUM($B$57:$Y$63,O$57,$C$70:$D83)</f>
        <v>0.35208338746947332</v>
      </c>
      <c r="P83" s="35">
        <f ca="1">DSUM($B$57:$Y$63,P$57,$C$70:$D83)</f>
        <v>0.3667883689788124</v>
      </c>
      <c r="Q83" s="35">
        <f ca="1">DSUM($B$57:$Y$63,Q$57,$C$70:$D83)</f>
        <v>0.37380161021944713</v>
      </c>
      <c r="R83" s="35">
        <f ca="1">DSUM($B$57:$Y$63,R$57,$C$70:$D83)</f>
        <v>0.3753449471470075</v>
      </c>
      <c r="S83" s="35">
        <f ca="1">DSUM($B$57:$Y$63,S$57,$C$70:$D83)</f>
        <v>0.3736843028285366</v>
      </c>
      <c r="T83" s="35">
        <f ca="1">DSUM($B$57:$Y$63,T$57,$C$70:$D83)</f>
        <v>0.391147222773227</v>
      </c>
      <c r="U83" s="35">
        <f ca="1">DSUM($B$57:$Y$63,U$57,$C$70:$D83)</f>
        <v>0.38669397682045958</v>
      </c>
      <c r="V83" s="35">
        <f ca="1">DSUM($B$57:$Y$63,V$57,$C$70:$D83)</f>
        <v>0.38243818548474096</v>
      </c>
      <c r="W83" s="35">
        <f ca="1">DSUM($B$57:$Y$63,W$57,$C$70:$D83)</f>
        <v>0.37796564044411174</v>
      </c>
      <c r="X83" s="35">
        <f ca="1">DSUM($B$57:$Y$63,X$57,$C$70:$D83)</f>
        <v>0.37208682786994596</v>
      </c>
      <c r="Y83" s="35">
        <f ca="1">DSUM($B$57:$Y$63,Y$57,$C$70:$D83)</f>
        <v>5.3667506484787353</v>
      </c>
      <c r="Z83" s="7"/>
      <c r="AA83" s="7"/>
      <c r="AB83" s="7"/>
      <c r="AC83" s="7"/>
    </row>
    <row r="84" spans="1:29" customFormat="1">
      <c r="A84" s="7"/>
      <c r="B84" s="7" t="s">
        <v>106</v>
      </c>
      <c r="C84" s="50" t="s">
        <v>107</v>
      </c>
      <c r="D84" s="50" t="s">
        <v>108</v>
      </c>
      <c r="E84" s="35">
        <f ca="1">DSUM($B$57:$Y$63,E$57,$C$70:$D84)</f>
        <v>2.7259345612491784E-2</v>
      </c>
      <c r="F84" s="35">
        <f ca="1">DSUM($B$57:$Y$63,F$57,$C$70:$D84)</f>
        <v>6.00804595792504E-2</v>
      </c>
      <c r="G84" s="35">
        <f ca="1">DSUM($B$57:$Y$63,G$57,$C$70:$D84)</f>
        <v>9.9525273970825168E-2</v>
      </c>
      <c r="H84" s="35">
        <f ca="1">DSUM($B$57:$Y$63,H$57,$C$70:$D84)</f>
        <v>0.14449890145813671</v>
      </c>
      <c r="I84" s="35">
        <f ca="1">DSUM($B$57:$Y$63,I$57,$C$70:$D84)</f>
        <v>0.19490477250951865</v>
      </c>
      <c r="J84" s="35">
        <f ca="1">DSUM($B$57:$Y$63,J$57,$C$70:$D84)</f>
        <v>0.25290868880559331</v>
      </c>
      <c r="K84" s="35">
        <f ca="1">DSUM($B$57:$Y$63,K$57,$C$70:$D84)</f>
        <v>0.31541763091801694</v>
      </c>
      <c r="L84" s="35">
        <f ca="1">DSUM($B$57:$Y$63,L$57,$C$70:$D84)</f>
        <v>0.37795325001347618</v>
      </c>
      <c r="M84" s="35">
        <f ca="1">DSUM($B$57:$Y$63,M$57,$C$70:$D84)</f>
        <v>0.43535926200427433</v>
      </c>
      <c r="N84" s="35">
        <f ca="1">DSUM($B$57:$Y$63,N$57,$C$70:$D84)</f>
        <v>0.48295947337011491</v>
      </c>
      <c r="O84" s="35">
        <f ca="1">DSUM($B$57:$Y$63,O$57,$C$70:$D84)</f>
        <v>0.51780145079355933</v>
      </c>
      <c r="P84" s="35">
        <f ca="1">DSUM($B$57:$Y$63,P$57,$C$70:$D84)</f>
        <v>0.5394277502169833</v>
      </c>
      <c r="Q84" s="35">
        <f ca="1">DSUM($B$57:$Y$63,Q$57,$C$70:$D84)</f>
        <v>0.54974197297900096</v>
      </c>
      <c r="R84" s="35">
        <f ca="1">DSUM($B$57:$Y$63,R$57,$C$70:$D84)</f>
        <v>0.55201172534050169</v>
      </c>
      <c r="S84" s="35">
        <f ca="1">DSUM($B$57:$Y$63,S$57,$C$70:$D84)</f>
        <v>0.54956945152708336</v>
      </c>
      <c r="T84" s="35">
        <f ca="1">DSUM($B$57:$Y$63,T$57,$C$70:$D84)</f>
        <v>0.57525179157567896</v>
      </c>
      <c r="U84" s="35">
        <f ca="1">DSUM($B$57:$Y$63,U$57,$C$70:$D84)</f>
        <v>0.56870249871736867</v>
      </c>
      <c r="V84" s="35">
        <f ca="1">DSUM($B$57:$Y$63,V$57,$C$70:$D84)</f>
        <v>0.56244359810933919</v>
      </c>
      <c r="W84" s="35">
        <f ca="1">DSUM($B$57:$Y$63,W$57,$C$70:$D84)</f>
        <v>0.55586592249839284</v>
      </c>
      <c r="X84" s="35">
        <f ca="1">DSUM($B$57:$Y$63,X$57,$C$70:$D84)</f>
        <v>0.54722007952998419</v>
      </c>
      <c r="Y84" s="35">
        <f ca="1">DSUM($B$57:$Y$63,Y$57,$C$70:$D84)</f>
        <v>7.8927645288873629</v>
      </c>
      <c r="Z84" s="7"/>
      <c r="AA84" s="7"/>
      <c r="AB84" s="7"/>
      <c r="AC84" s="7"/>
    </row>
    <row r="85" spans="1:29" customFormat="1">
      <c r="A85" s="7"/>
      <c r="B85" s="7" t="s">
        <v>109</v>
      </c>
      <c r="C85" s="50" t="s">
        <v>110</v>
      </c>
      <c r="D85" s="50" t="s">
        <v>111</v>
      </c>
      <c r="E85" s="35">
        <f ca="1">DSUM($B$57:$Y$63,E$57,$C$70:$D85)</f>
        <v>5.2006926431002784E-2</v>
      </c>
      <c r="F85" s="35">
        <f ca="1">DSUM($B$57:$Y$63,F$57,$C$70:$D85)</f>
        <v>0.11462491013896689</v>
      </c>
      <c r="G85" s="35">
        <f ca="1">DSUM($B$57:$Y$63,G$57,$C$70:$D85)</f>
        <v>0.18987996538897697</v>
      </c>
      <c r="H85" s="35">
        <f ca="1">DSUM($B$57:$Y$63,H$57,$C$70:$D85)</f>
        <v>0.27568320400363028</v>
      </c>
      <c r="I85" s="35">
        <f ca="1">DSUM($B$57:$Y$63,I$57,$C$70:$D85)</f>
        <v>0.37185038515043423</v>
      </c>
      <c r="J85" s="35">
        <f ca="1">DSUM($B$57:$Y$63,J$57,$C$70:$D85)</f>
        <v>0.48251354817726855</v>
      </c>
      <c r="K85" s="35">
        <f ca="1">DSUM($B$57:$Y$63,K$57,$C$70:$D85)</f>
        <v>0.60177165510082142</v>
      </c>
      <c r="L85" s="35">
        <f ca="1">DSUM($B$57:$Y$63,L$57,$C$70:$D85)</f>
        <v>0.72108065788643416</v>
      </c>
      <c r="M85" s="35">
        <f ca="1">DSUM($B$57:$Y$63,M$57,$C$70:$D85)</f>
        <v>0.83060310515070634</v>
      </c>
      <c r="N85" s="35">
        <f ca="1">DSUM($B$57:$Y$63,N$57,$C$70:$D85)</f>
        <v>0.9214174895381666</v>
      </c>
      <c r="O85" s="35">
        <f ca="1">DSUM($B$57:$Y$63,O$57,$C$70:$D85)</f>
        <v>0.98789099122565249</v>
      </c>
      <c r="P85" s="35">
        <f ca="1">DSUM($B$57:$Y$63,P$57,$C$70:$D85)</f>
        <v>1.0291508724816956</v>
      </c>
      <c r="Q85" s="35">
        <f ca="1">DSUM($B$57:$Y$63,Q$57,$C$70:$D85)</f>
        <v>1.0488289319627495</v>
      </c>
      <c r="R85" s="35">
        <f ca="1">DSUM($B$57:$Y$63,R$57,$C$70:$D85)</f>
        <v>1.0531592943184427</v>
      </c>
      <c r="S85" s="35">
        <f ca="1">DSUM($B$57:$Y$63,S$57,$C$70:$D85)</f>
        <v>1.0484997857467988</v>
      </c>
      <c r="T85" s="35">
        <f ca="1">DSUM($B$57:$Y$63,T$57,$C$70:$D85)</f>
        <v>1.09749801147351</v>
      </c>
      <c r="U85" s="35">
        <f ca="1">DSUM($B$57:$Y$63,U$57,$C$70:$D85)</f>
        <v>1.0850028989092102</v>
      </c>
      <c r="V85" s="35">
        <f ca="1">DSUM($B$57:$Y$63,V$57,$C$70:$D85)</f>
        <v>1.0730618131587297</v>
      </c>
      <c r="W85" s="35">
        <f ca="1">DSUM($B$57:$Y$63,W$57,$C$70:$D85)</f>
        <v>1.0605125503683301</v>
      </c>
      <c r="X85" s="35">
        <f ca="1">DSUM($B$57:$Y$63,X$57,$C$70:$D85)</f>
        <v>1.044017520532178</v>
      </c>
      <c r="Y85" s="35">
        <f ca="1">DSUM($B$57:$Y$63,Y$57,$C$70:$D85)</f>
        <v>15.058264054694284</v>
      </c>
      <c r="Z85" s="7"/>
      <c r="AA85" s="7"/>
      <c r="AB85" s="7"/>
      <c r="AC85" s="7"/>
    </row>
    <row r="86" spans="1:29" customFormat="1">
      <c r="A86" s="7"/>
      <c r="B86" s="7" t="s">
        <v>112</v>
      </c>
      <c r="C86" s="50" t="s">
        <v>113</v>
      </c>
      <c r="D86" s="50" t="s">
        <v>114</v>
      </c>
      <c r="E86" s="35">
        <f ca="1">DSUM($B$57:$Y$63,E$57,$C$70:$D86)</f>
        <v>5.2006926431002784E-2</v>
      </c>
      <c r="F86" s="35">
        <f ca="1">DSUM($B$57:$Y$63,F$57,$C$70:$D86)</f>
        <v>0.11462491013896689</v>
      </c>
      <c r="G86" s="35">
        <f ca="1">DSUM($B$57:$Y$63,G$57,$C$70:$D86)</f>
        <v>0.18987996538897697</v>
      </c>
      <c r="H86" s="35">
        <f ca="1">DSUM($B$57:$Y$63,H$57,$C$70:$D86)</f>
        <v>0.27568320400363028</v>
      </c>
      <c r="I86" s="35">
        <f ca="1">DSUM($B$57:$Y$63,I$57,$C$70:$D86)</f>
        <v>0.37185038515043423</v>
      </c>
      <c r="J86" s="35">
        <f ca="1">DSUM($B$57:$Y$63,J$57,$C$70:$D86)</f>
        <v>0.48251354817726855</v>
      </c>
      <c r="K86" s="35">
        <f ca="1">DSUM($B$57:$Y$63,K$57,$C$70:$D86)</f>
        <v>0.60177165510082142</v>
      </c>
      <c r="L86" s="35">
        <f ca="1">DSUM($B$57:$Y$63,L$57,$C$70:$D86)</f>
        <v>0.72108065788643416</v>
      </c>
      <c r="M86" s="35">
        <f ca="1">DSUM($B$57:$Y$63,M$57,$C$70:$D86)</f>
        <v>0.83060310515070634</v>
      </c>
      <c r="N86" s="35">
        <f ca="1">DSUM($B$57:$Y$63,N$57,$C$70:$D86)</f>
        <v>0.9214174895381666</v>
      </c>
      <c r="O86" s="35">
        <f ca="1">DSUM($B$57:$Y$63,O$57,$C$70:$D86)</f>
        <v>0.98789099122565249</v>
      </c>
      <c r="P86" s="35">
        <f ca="1">DSUM($B$57:$Y$63,P$57,$C$70:$D86)</f>
        <v>1.0291508724816956</v>
      </c>
      <c r="Q86" s="35">
        <f ca="1">DSUM($B$57:$Y$63,Q$57,$C$70:$D86)</f>
        <v>1.0488289319627495</v>
      </c>
      <c r="R86" s="35">
        <f ca="1">DSUM($B$57:$Y$63,R$57,$C$70:$D86)</f>
        <v>1.0531592943184427</v>
      </c>
      <c r="S86" s="35">
        <f ca="1">DSUM($B$57:$Y$63,S$57,$C$70:$D86)</f>
        <v>1.0484997857467988</v>
      </c>
      <c r="T86" s="35">
        <f ca="1">DSUM($B$57:$Y$63,T$57,$C$70:$D86)</f>
        <v>1.09749801147351</v>
      </c>
      <c r="U86" s="35">
        <f ca="1">DSUM($B$57:$Y$63,U$57,$C$70:$D86)</f>
        <v>1.0850028989092102</v>
      </c>
      <c r="V86" s="35">
        <f ca="1">DSUM($B$57:$Y$63,V$57,$C$70:$D86)</f>
        <v>1.0730618131587297</v>
      </c>
      <c r="W86" s="35">
        <f ca="1">DSUM($B$57:$Y$63,W$57,$C$70:$D86)</f>
        <v>1.0605125503683301</v>
      </c>
      <c r="X86" s="35">
        <f ca="1">DSUM($B$57:$Y$63,X$57,$C$70:$D86)</f>
        <v>1.044017520532178</v>
      </c>
      <c r="Y86" s="35">
        <f ca="1">DSUM($B$57:$Y$63,Y$57,$C$70:$D86)</f>
        <v>15.058264054694284</v>
      </c>
      <c r="Z86" s="7"/>
      <c r="AA86" s="7"/>
      <c r="AB86" s="7"/>
      <c r="AC86" s="7"/>
    </row>
    <row r="87" spans="1:29" customFormat="1">
      <c r="A87" s="7"/>
      <c r="B87" s="7" t="s">
        <v>115</v>
      </c>
      <c r="C87" s="50" t="s">
        <v>116</v>
      </c>
      <c r="D87" s="50" t="s">
        <v>117</v>
      </c>
      <c r="E87" s="35">
        <f ca="1">DSUM($B$57:$Y$63,E$57,$C$70:$D87)</f>
        <v>5.2006926431002784E-2</v>
      </c>
      <c r="F87" s="35">
        <f ca="1">DSUM($B$57:$Y$63,F$57,$C$70:$D87)</f>
        <v>0.11462491013896689</v>
      </c>
      <c r="G87" s="35">
        <f ca="1">DSUM($B$57:$Y$63,G$57,$C$70:$D87)</f>
        <v>0.18987996538897697</v>
      </c>
      <c r="H87" s="35">
        <f ca="1">DSUM($B$57:$Y$63,H$57,$C$70:$D87)</f>
        <v>0.27568320400363028</v>
      </c>
      <c r="I87" s="35">
        <f ca="1">DSUM($B$57:$Y$63,I$57,$C$70:$D87)</f>
        <v>0.37185038515043423</v>
      </c>
      <c r="J87" s="35">
        <f ca="1">DSUM($B$57:$Y$63,J$57,$C$70:$D87)</f>
        <v>0.48251354817726855</v>
      </c>
      <c r="K87" s="35">
        <f ca="1">DSUM($B$57:$Y$63,K$57,$C$70:$D87)</f>
        <v>0.60177165510082142</v>
      </c>
      <c r="L87" s="35">
        <f ca="1">DSUM($B$57:$Y$63,L$57,$C$70:$D87)</f>
        <v>0.72108065788643416</v>
      </c>
      <c r="M87" s="35">
        <f ca="1">DSUM($B$57:$Y$63,M$57,$C$70:$D87)</f>
        <v>0.83060310515070634</v>
      </c>
      <c r="N87" s="35">
        <f ca="1">DSUM($B$57:$Y$63,N$57,$C$70:$D87)</f>
        <v>0.9214174895381666</v>
      </c>
      <c r="O87" s="35">
        <f ca="1">DSUM($B$57:$Y$63,O$57,$C$70:$D87)</f>
        <v>0.98789099122565249</v>
      </c>
      <c r="P87" s="35">
        <f ca="1">DSUM($B$57:$Y$63,P$57,$C$70:$D87)</f>
        <v>1.0291508724816956</v>
      </c>
      <c r="Q87" s="35">
        <f ca="1">DSUM($B$57:$Y$63,Q$57,$C$70:$D87)</f>
        <v>1.0488289319627495</v>
      </c>
      <c r="R87" s="35">
        <f ca="1">DSUM($B$57:$Y$63,R$57,$C$70:$D87)</f>
        <v>1.0531592943184427</v>
      </c>
      <c r="S87" s="35">
        <f ca="1">DSUM($B$57:$Y$63,S$57,$C$70:$D87)</f>
        <v>1.0484997857467988</v>
      </c>
      <c r="T87" s="35">
        <f ca="1">DSUM($B$57:$Y$63,T$57,$C$70:$D87)</f>
        <v>1.09749801147351</v>
      </c>
      <c r="U87" s="35">
        <f ca="1">DSUM($B$57:$Y$63,U$57,$C$70:$D87)</f>
        <v>1.0850028989092102</v>
      </c>
      <c r="V87" s="35">
        <f ca="1">DSUM($B$57:$Y$63,V$57,$C$70:$D87)</f>
        <v>1.0730618131587297</v>
      </c>
      <c r="W87" s="35">
        <f ca="1">DSUM($B$57:$Y$63,W$57,$C$70:$D87)</f>
        <v>1.0605125503683301</v>
      </c>
      <c r="X87" s="35">
        <f ca="1">DSUM($B$57:$Y$63,X$57,$C$70:$D87)</f>
        <v>1.044017520532178</v>
      </c>
      <c r="Y87" s="35">
        <f ca="1">DSUM($B$57:$Y$63,Y$57,$C$70:$D87)</f>
        <v>15.058264054694284</v>
      </c>
      <c r="Z87" s="7"/>
      <c r="AA87" s="7"/>
      <c r="AB87" s="7"/>
      <c r="AC87" s="7"/>
    </row>
    <row r="88" spans="1:29" customFormat="1">
      <c r="A88" s="7"/>
      <c r="B88" s="7" t="s">
        <v>118</v>
      </c>
      <c r="C88" s="50" t="s">
        <v>119</v>
      </c>
      <c r="D88" s="50" t="s">
        <v>120</v>
      </c>
      <c r="E88" s="35">
        <f ca="1">DSUM($B$57:$Y$63,E$57,$C$70:$D88)</f>
        <v>5.2006926431002784E-2</v>
      </c>
      <c r="F88" s="35">
        <f ca="1">DSUM($B$57:$Y$63,F$57,$C$70:$D88)</f>
        <v>0.11462491013896689</v>
      </c>
      <c r="G88" s="35">
        <f ca="1">DSUM($B$57:$Y$63,G$57,$C$70:$D88)</f>
        <v>0.18987996538897697</v>
      </c>
      <c r="H88" s="35">
        <f ca="1">DSUM($B$57:$Y$63,H$57,$C$70:$D88)</f>
        <v>0.27568320400363028</v>
      </c>
      <c r="I88" s="35">
        <f ca="1">DSUM($B$57:$Y$63,I$57,$C$70:$D88)</f>
        <v>0.37185038515043423</v>
      </c>
      <c r="J88" s="35">
        <f ca="1">DSUM($B$57:$Y$63,J$57,$C$70:$D88)</f>
        <v>0.48251354817726855</v>
      </c>
      <c r="K88" s="35">
        <f ca="1">DSUM($B$57:$Y$63,K$57,$C$70:$D88)</f>
        <v>0.60177165510082142</v>
      </c>
      <c r="L88" s="35">
        <f ca="1">DSUM($B$57:$Y$63,L$57,$C$70:$D88)</f>
        <v>0.72108065788643416</v>
      </c>
      <c r="M88" s="35">
        <f ca="1">DSUM($B$57:$Y$63,M$57,$C$70:$D88)</f>
        <v>0.83060310515070634</v>
      </c>
      <c r="N88" s="35">
        <f ca="1">DSUM($B$57:$Y$63,N$57,$C$70:$D88)</f>
        <v>0.9214174895381666</v>
      </c>
      <c r="O88" s="35">
        <f ca="1">DSUM($B$57:$Y$63,O$57,$C$70:$D88)</f>
        <v>0.98789099122565249</v>
      </c>
      <c r="P88" s="35">
        <f ca="1">DSUM($B$57:$Y$63,P$57,$C$70:$D88)</f>
        <v>1.0291508724816956</v>
      </c>
      <c r="Q88" s="35">
        <f ca="1">DSUM($B$57:$Y$63,Q$57,$C$70:$D88)</f>
        <v>1.0488289319627495</v>
      </c>
      <c r="R88" s="35">
        <f ca="1">DSUM($B$57:$Y$63,R$57,$C$70:$D88)</f>
        <v>1.0531592943184427</v>
      </c>
      <c r="S88" s="35">
        <f ca="1">DSUM($B$57:$Y$63,S$57,$C$70:$D88)</f>
        <v>1.0484997857467988</v>
      </c>
      <c r="T88" s="35">
        <f ca="1">DSUM($B$57:$Y$63,T$57,$C$70:$D88)</f>
        <v>1.09749801147351</v>
      </c>
      <c r="U88" s="35">
        <f ca="1">DSUM($B$57:$Y$63,U$57,$C$70:$D88)</f>
        <v>1.0850028989092102</v>
      </c>
      <c r="V88" s="35">
        <f ca="1">DSUM($B$57:$Y$63,V$57,$C$70:$D88)</f>
        <v>1.0730618131587297</v>
      </c>
      <c r="W88" s="35">
        <f ca="1">DSUM($B$57:$Y$63,W$57,$C$70:$D88)</f>
        <v>1.0605125503683301</v>
      </c>
      <c r="X88" s="35">
        <f ca="1">DSUM($B$57:$Y$63,X$57,$C$70:$D88)</f>
        <v>1.044017520532178</v>
      </c>
      <c r="Y88" s="35">
        <f ca="1">DSUM($B$57:$Y$63,Y$57,$C$70:$D88)</f>
        <v>15.058264054694284</v>
      </c>
      <c r="Z88" s="7"/>
      <c r="AA88" s="7"/>
      <c r="AB88" s="7"/>
      <c r="AC88" s="7"/>
    </row>
    <row r="89" spans="1:29" customFormat="1">
      <c r="A89" s="7"/>
      <c r="B89" s="7" t="s">
        <v>121</v>
      </c>
      <c r="C89" s="50" t="s">
        <v>122</v>
      </c>
      <c r="D89" s="50" t="s">
        <v>123</v>
      </c>
      <c r="E89" s="35">
        <f ca="1">DSUM($B$57:$Y$63,E$57,$C$70:$D89)</f>
        <v>5.2006926431002784E-2</v>
      </c>
      <c r="F89" s="35">
        <f ca="1">DSUM($B$57:$Y$63,F$57,$C$70:$D89)</f>
        <v>0.11462491013896689</v>
      </c>
      <c r="G89" s="35">
        <f ca="1">DSUM($B$57:$Y$63,G$57,$C$70:$D89)</f>
        <v>0.18987996538897697</v>
      </c>
      <c r="H89" s="35">
        <f ca="1">DSUM($B$57:$Y$63,H$57,$C$70:$D89)</f>
        <v>0.27568320400363028</v>
      </c>
      <c r="I89" s="35">
        <f ca="1">DSUM($B$57:$Y$63,I$57,$C$70:$D89)</f>
        <v>0.37185038515043423</v>
      </c>
      <c r="J89" s="35">
        <f ca="1">DSUM($B$57:$Y$63,J$57,$C$70:$D89)</f>
        <v>0.48251354817726855</v>
      </c>
      <c r="K89" s="35">
        <f ca="1">DSUM($B$57:$Y$63,K$57,$C$70:$D89)</f>
        <v>0.60177165510082142</v>
      </c>
      <c r="L89" s="35">
        <f ca="1">DSUM($B$57:$Y$63,L$57,$C$70:$D89)</f>
        <v>0.72108065788643416</v>
      </c>
      <c r="M89" s="35">
        <f ca="1">DSUM($B$57:$Y$63,M$57,$C$70:$D89)</f>
        <v>0.83060310515070634</v>
      </c>
      <c r="N89" s="35">
        <f ca="1">DSUM($B$57:$Y$63,N$57,$C$70:$D89)</f>
        <v>0.9214174895381666</v>
      </c>
      <c r="O89" s="35">
        <f ca="1">DSUM($B$57:$Y$63,O$57,$C$70:$D89)</f>
        <v>0.98789099122565249</v>
      </c>
      <c r="P89" s="35">
        <f ca="1">DSUM($B$57:$Y$63,P$57,$C$70:$D89)</f>
        <v>1.0291508724816956</v>
      </c>
      <c r="Q89" s="35">
        <f ca="1">DSUM($B$57:$Y$63,Q$57,$C$70:$D89)</f>
        <v>1.0488289319627495</v>
      </c>
      <c r="R89" s="35">
        <f ca="1">DSUM($B$57:$Y$63,R$57,$C$70:$D89)</f>
        <v>1.0531592943184427</v>
      </c>
      <c r="S89" s="35">
        <f ca="1">DSUM($B$57:$Y$63,S$57,$C$70:$D89)</f>
        <v>1.0484997857467988</v>
      </c>
      <c r="T89" s="35">
        <f ca="1">DSUM($B$57:$Y$63,T$57,$C$70:$D89)</f>
        <v>1.09749801147351</v>
      </c>
      <c r="U89" s="35">
        <f ca="1">DSUM($B$57:$Y$63,U$57,$C$70:$D89)</f>
        <v>1.0850028989092102</v>
      </c>
      <c r="V89" s="35">
        <f ca="1">DSUM($B$57:$Y$63,V$57,$C$70:$D89)</f>
        <v>1.0730618131587297</v>
      </c>
      <c r="W89" s="35">
        <f ca="1">DSUM($B$57:$Y$63,W$57,$C$70:$D89)</f>
        <v>1.0605125503683301</v>
      </c>
      <c r="X89" s="35">
        <f ca="1">DSUM($B$57:$Y$63,X$57,$C$70:$D89)</f>
        <v>1.044017520532178</v>
      </c>
      <c r="Y89" s="35">
        <f ca="1">DSUM($B$57:$Y$63,Y$57,$C$70:$D89)</f>
        <v>15.058264054694284</v>
      </c>
      <c r="Z89" s="7"/>
      <c r="AA89" s="7"/>
      <c r="AB89" s="7"/>
      <c r="AC89" s="7"/>
    </row>
    <row r="90" spans="1:29" customFormat="1">
      <c r="A90" s="7"/>
      <c r="B90" s="7" t="s">
        <v>124</v>
      </c>
      <c r="C90" s="50" t="s">
        <v>125</v>
      </c>
      <c r="D90" s="50" t="s">
        <v>126</v>
      </c>
      <c r="E90" s="35">
        <f ca="1">DSUM($B$57:$Y$63,E$57,$C$70:$D90)</f>
        <v>5.2006926431002784E-2</v>
      </c>
      <c r="F90" s="35">
        <f ca="1">DSUM($B$57:$Y$63,F$57,$C$70:$D90)</f>
        <v>0.11462491013896689</v>
      </c>
      <c r="G90" s="35">
        <f ca="1">DSUM($B$57:$Y$63,G$57,$C$70:$D90)</f>
        <v>0.18987996538897697</v>
      </c>
      <c r="H90" s="35">
        <f ca="1">DSUM($B$57:$Y$63,H$57,$C$70:$D90)</f>
        <v>0.27568320400363028</v>
      </c>
      <c r="I90" s="35">
        <f ca="1">DSUM($B$57:$Y$63,I$57,$C$70:$D90)</f>
        <v>0.37185038515043423</v>
      </c>
      <c r="J90" s="35">
        <f ca="1">DSUM($B$57:$Y$63,J$57,$C$70:$D90)</f>
        <v>0.48251354817726855</v>
      </c>
      <c r="K90" s="35">
        <f ca="1">DSUM($B$57:$Y$63,K$57,$C$70:$D90)</f>
        <v>0.60177165510082142</v>
      </c>
      <c r="L90" s="35">
        <f ca="1">DSUM($B$57:$Y$63,L$57,$C$70:$D90)</f>
        <v>0.72108065788643416</v>
      </c>
      <c r="M90" s="35">
        <f ca="1">DSUM($B$57:$Y$63,M$57,$C$70:$D90)</f>
        <v>0.83060310515070634</v>
      </c>
      <c r="N90" s="35">
        <f ca="1">DSUM($B$57:$Y$63,N$57,$C$70:$D90)</f>
        <v>0.9214174895381666</v>
      </c>
      <c r="O90" s="35">
        <f ca="1">DSUM($B$57:$Y$63,O$57,$C$70:$D90)</f>
        <v>0.98789099122565249</v>
      </c>
      <c r="P90" s="35">
        <f ca="1">DSUM($B$57:$Y$63,P$57,$C$70:$D90)</f>
        <v>1.0291508724816956</v>
      </c>
      <c r="Q90" s="35">
        <f ca="1">DSUM($B$57:$Y$63,Q$57,$C$70:$D90)</f>
        <v>1.0488289319627495</v>
      </c>
      <c r="R90" s="35">
        <f ca="1">DSUM($B$57:$Y$63,R$57,$C$70:$D90)</f>
        <v>1.0531592943184427</v>
      </c>
      <c r="S90" s="35">
        <f ca="1">DSUM($B$57:$Y$63,S$57,$C$70:$D90)</f>
        <v>1.0484997857467988</v>
      </c>
      <c r="T90" s="35">
        <f ca="1">DSUM($B$57:$Y$63,T$57,$C$70:$D90)</f>
        <v>1.09749801147351</v>
      </c>
      <c r="U90" s="35">
        <f ca="1">DSUM($B$57:$Y$63,U$57,$C$70:$D90)</f>
        <v>1.0850028989092102</v>
      </c>
      <c r="V90" s="35">
        <f ca="1">DSUM($B$57:$Y$63,V$57,$C$70:$D90)</f>
        <v>1.0730618131587297</v>
      </c>
      <c r="W90" s="35">
        <f ca="1">DSUM($B$57:$Y$63,W$57,$C$70:$D90)</f>
        <v>1.0605125503683301</v>
      </c>
      <c r="X90" s="35">
        <f ca="1">DSUM($B$57:$Y$63,X$57,$C$70:$D90)</f>
        <v>1.044017520532178</v>
      </c>
      <c r="Y90" s="35">
        <f ca="1">DSUM($B$57:$Y$63,Y$57,$C$70:$D90)</f>
        <v>15.058264054694284</v>
      </c>
      <c r="Z90" s="7"/>
      <c r="AA90" s="7"/>
      <c r="AB90" s="7"/>
      <c r="AC90" s="7"/>
    </row>
    <row r="91" spans="1:29" customFormat="1">
      <c r="A91" s="7"/>
      <c r="B91" s="7" t="s">
        <v>127</v>
      </c>
      <c r="C91" s="50" t="s">
        <v>128</v>
      </c>
      <c r="D91" s="50" t="s">
        <v>129</v>
      </c>
      <c r="E91" s="35">
        <f ca="1">DSUM($B$57:$Y$63,E$57,$C$70:$D91)</f>
        <v>5.2006926431002784E-2</v>
      </c>
      <c r="F91" s="35">
        <f ca="1">DSUM($B$57:$Y$63,F$57,$C$70:$D91)</f>
        <v>0.11462491013896689</v>
      </c>
      <c r="G91" s="35">
        <f ca="1">DSUM($B$57:$Y$63,G$57,$C$70:$D91)</f>
        <v>0.18987996538897697</v>
      </c>
      <c r="H91" s="35">
        <f ca="1">DSUM($B$57:$Y$63,H$57,$C$70:$D91)</f>
        <v>0.27568320400363028</v>
      </c>
      <c r="I91" s="35">
        <f ca="1">DSUM($B$57:$Y$63,I$57,$C$70:$D91)</f>
        <v>0.37185038515043423</v>
      </c>
      <c r="J91" s="35">
        <f ca="1">DSUM($B$57:$Y$63,J$57,$C$70:$D91)</f>
        <v>0.48251354817726855</v>
      </c>
      <c r="K91" s="35">
        <f ca="1">DSUM($B$57:$Y$63,K$57,$C$70:$D91)</f>
        <v>0.60177165510082142</v>
      </c>
      <c r="L91" s="35">
        <f ca="1">DSUM($B$57:$Y$63,L$57,$C$70:$D91)</f>
        <v>0.72108065788643416</v>
      </c>
      <c r="M91" s="35">
        <f ca="1">DSUM($B$57:$Y$63,M$57,$C$70:$D91)</f>
        <v>0.83060310515070634</v>
      </c>
      <c r="N91" s="35">
        <f ca="1">DSUM($B$57:$Y$63,N$57,$C$70:$D91)</f>
        <v>0.9214174895381666</v>
      </c>
      <c r="O91" s="35">
        <f ca="1">DSUM($B$57:$Y$63,O$57,$C$70:$D91)</f>
        <v>0.98789099122565249</v>
      </c>
      <c r="P91" s="35">
        <f ca="1">DSUM($B$57:$Y$63,P$57,$C$70:$D91)</f>
        <v>1.0291508724816956</v>
      </c>
      <c r="Q91" s="35">
        <f ca="1">DSUM($B$57:$Y$63,Q$57,$C$70:$D91)</f>
        <v>1.0488289319627495</v>
      </c>
      <c r="R91" s="35">
        <f ca="1">DSUM($B$57:$Y$63,R$57,$C$70:$D91)</f>
        <v>1.0531592943184427</v>
      </c>
      <c r="S91" s="35">
        <f ca="1">DSUM($B$57:$Y$63,S$57,$C$70:$D91)</f>
        <v>1.0484997857467988</v>
      </c>
      <c r="T91" s="35">
        <f ca="1">DSUM($B$57:$Y$63,T$57,$C$70:$D91)</f>
        <v>1.09749801147351</v>
      </c>
      <c r="U91" s="35">
        <f ca="1">DSUM($B$57:$Y$63,U$57,$C$70:$D91)</f>
        <v>1.0850028989092102</v>
      </c>
      <c r="V91" s="35">
        <f ca="1">DSUM($B$57:$Y$63,V$57,$C$70:$D91)</f>
        <v>1.0730618131587297</v>
      </c>
      <c r="W91" s="35">
        <f ca="1">DSUM($B$57:$Y$63,W$57,$C$70:$D91)</f>
        <v>1.0605125503683301</v>
      </c>
      <c r="X91" s="35">
        <f ca="1">DSUM($B$57:$Y$63,X$57,$C$70:$D91)</f>
        <v>1.044017520532178</v>
      </c>
      <c r="Y91" s="35">
        <f ca="1">DSUM($B$57:$Y$63,Y$57,$C$70:$D91)</f>
        <v>15.058264054694284</v>
      </c>
      <c r="Z91" s="7"/>
      <c r="AA91" s="7"/>
      <c r="AB91" s="7"/>
      <c r="AC91" s="7"/>
    </row>
    <row r="92" spans="1:29" customFormat="1">
      <c r="A92" s="7"/>
      <c r="B92" s="7" t="s">
        <v>371</v>
      </c>
      <c r="C92" s="50" t="s">
        <v>131</v>
      </c>
      <c r="D92" s="50" t="s">
        <v>361</v>
      </c>
      <c r="E92" s="35">
        <f ca="1">DSUM($B$57:$Y$63,E$57,$C$70:$D92)</f>
        <v>5.2006926431002784E-2</v>
      </c>
      <c r="F92" s="35">
        <f ca="1">DSUM($B$57:$Y$63,F$57,$C$70:$D92)</f>
        <v>0.11462491013896689</v>
      </c>
      <c r="G92" s="35">
        <f ca="1">DSUM($B$57:$Y$63,G$57,$C$70:$D92)</f>
        <v>0.18987996538897697</v>
      </c>
      <c r="H92" s="35">
        <f ca="1">DSUM($B$57:$Y$63,H$57,$C$70:$D92)</f>
        <v>0.27568320400363028</v>
      </c>
      <c r="I92" s="35">
        <f ca="1">DSUM($B$57:$Y$63,I$57,$C$70:$D92)</f>
        <v>0.37185038515043423</v>
      </c>
      <c r="J92" s="35">
        <f ca="1">DSUM($B$57:$Y$63,J$57,$C$70:$D92)</f>
        <v>0.48251354817726855</v>
      </c>
      <c r="K92" s="35">
        <f ca="1">DSUM($B$57:$Y$63,K$57,$C$70:$D92)</f>
        <v>0.60177165510082142</v>
      </c>
      <c r="L92" s="35">
        <f ca="1">DSUM($B$57:$Y$63,L$57,$C$70:$D92)</f>
        <v>0.72108065788643416</v>
      </c>
      <c r="M92" s="35">
        <f ca="1">DSUM($B$57:$Y$63,M$57,$C$70:$D92)</f>
        <v>0.83060310515070634</v>
      </c>
      <c r="N92" s="35">
        <f ca="1">DSUM($B$57:$Y$63,N$57,$C$70:$D92)</f>
        <v>0.9214174895381666</v>
      </c>
      <c r="O92" s="35">
        <f ca="1">DSUM($B$57:$Y$63,O$57,$C$70:$D92)</f>
        <v>0.98789099122565249</v>
      </c>
      <c r="P92" s="35">
        <f ca="1">DSUM($B$57:$Y$63,P$57,$C$70:$D92)</f>
        <v>1.0291508724816956</v>
      </c>
      <c r="Q92" s="35">
        <f ca="1">DSUM($B$57:$Y$63,Q$57,$C$70:$D92)</f>
        <v>1.0488289319627495</v>
      </c>
      <c r="R92" s="35">
        <f ca="1">DSUM($B$57:$Y$63,R$57,$C$70:$D92)</f>
        <v>1.0531592943184427</v>
      </c>
      <c r="S92" s="35">
        <f ca="1">DSUM($B$57:$Y$63,S$57,$C$70:$D92)</f>
        <v>1.0484997857467988</v>
      </c>
      <c r="T92" s="35">
        <f ca="1">DSUM($B$57:$Y$63,T$57,$C$70:$D92)</f>
        <v>1.09749801147351</v>
      </c>
      <c r="U92" s="35">
        <f ca="1">DSUM($B$57:$Y$63,U$57,$C$70:$D92)</f>
        <v>1.0850028989092102</v>
      </c>
      <c r="V92" s="35">
        <f ca="1">DSUM($B$57:$Y$63,V$57,$C$70:$D92)</f>
        <v>1.0730618131587297</v>
      </c>
      <c r="W92" s="35">
        <f ca="1">DSUM($B$57:$Y$63,W$57,$C$70:$D92)</f>
        <v>1.0605125503683301</v>
      </c>
      <c r="X92" s="35">
        <f ca="1">DSUM($B$57:$Y$63,X$57,$C$70:$D92)</f>
        <v>1.044017520532178</v>
      </c>
      <c r="Y92" s="35">
        <f ca="1">DSUM($B$57:$Y$63,Y$57,$C$70:$D92)</f>
        <v>15.058264054694284</v>
      </c>
      <c r="Z92" s="7"/>
      <c r="AA92" s="7"/>
      <c r="AB92" s="7"/>
      <c r="AC92" s="7"/>
    </row>
    <row r="93" spans="1:29" customFormat="1">
      <c r="A93" s="7"/>
      <c r="B93" s="7" t="s">
        <v>372</v>
      </c>
      <c r="C93" s="50" t="s">
        <v>351</v>
      </c>
      <c r="D93" s="50" t="s">
        <v>362</v>
      </c>
      <c r="E93" s="35">
        <f ca="1">DSUM($B$57:$Y$63,E$57,$C$70:$D93)</f>
        <v>5.2006926431002784E-2</v>
      </c>
      <c r="F93" s="35">
        <f ca="1">DSUM($B$57:$Y$63,F$57,$C$70:$D93)</f>
        <v>0.11462491013896689</v>
      </c>
      <c r="G93" s="35">
        <f ca="1">DSUM($B$57:$Y$63,G$57,$C$70:$D93)</f>
        <v>0.18987996538897697</v>
      </c>
      <c r="H93" s="35">
        <f ca="1">DSUM($B$57:$Y$63,H$57,$C$70:$D93)</f>
        <v>0.27568320400363028</v>
      </c>
      <c r="I93" s="35">
        <f ca="1">DSUM($B$57:$Y$63,I$57,$C$70:$D93)</f>
        <v>0.37185038515043423</v>
      </c>
      <c r="J93" s="35">
        <f ca="1">DSUM($B$57:$Y$63,J$57,$C$70:$D93)</f>
        <v>0.48251354817726855</v>
      </c>
      <c r="K93" s="35">
        <f ca="1">DSUM($B$57:$Y$63,K$57,$C$70:$D93)</f>
        <v>0.60177165510082142</v>
      </c>
      <c r="L93" s="35">
        <f ca="1">DSUM($B$57:$Y$63,L$57,$C$70:$D93)</f>
        <v>0.72108065788643416</v>
      </c>
      <c r="M93" s="35">
        <f ca="1">DSUM($B$57:$Y$63,M$57,$C$70:$D93)</f>
        <v>0.83060310515070634</v>
      </c>
      <c r="N93" s="35">
        <f ca="1">DSUM($B$57:$Y$63,N$57,$C$70:$D93)</f>
        <v>0.9214174895381666</v>
      </c>
      <c r="O93" s="35">
        <f ca="1">DSUM($B$57:$Y$63,O$57,$C$70:$D93)</f>
        <v>0.98789099122565249</v>
      </c>
      <c r="P93" s="35">
        <f ca="1">DSUM($B$57:$Y$63,P$57,$C$70:$D93)</f>
        <v>1.0291508724816956</v>
      </c>
      <c r="Q93" s="35">
        <f ca="1">DSUM($B$57:$Y$63,Q$57,$C$70:$D93)</f>
        <v>1.0488289319627495</v>
      </c>
      <c r="R93" s="35">
        <f ca="1">DSUM($B$57:$Y$63,R$57,$C$70:$D93)</f>
        <v>1.0531592943184427</v>
      </c>
      <c r="S93" s="35">
        <f ca="1">DSUM($B$57:$Y$63,S$57,$C$70:$D93)</f>
        <v>1.0484997857467988</v>
      </c>
      <c r="T93" s="35">
        <f ca="1">DSUM($B$57:$Y$63,T$57,$C$70:$D93)</f>
        <v>1.09749801147351</v>
      </c>
      <c r="U93" s="35">
        <f ca="1">DSUM($B$57:$Y$63,U$57,$C$70:$D93)</f>
        <v>1.0850028989092102</v>
      </c>
      <c r="V93" s="35">
        <f ca="1">DSUM($B$57:$Y$63,V$57,$C$70:$D93)</f>
        <v>1.0730618131587297</v>
      </c>
      <c r="W93" s="35">
        <f ca="1">DSUM($B$57:$Y$63,W$57,$C$70:$D93)</f>
        <v>1.0605125503683301</v>
      </c>
      <c r="X93" s="35">
        <f ca="1">DSUM($B$57:$Y$63,X$57,$C$70:$D93)</f>
        <v>1.044017520532178</v>
      </c>
      <c r="Y93" s="35">
        <f ca="1">DSUM($B$57:$Y$63,Y$57,$C$70:$D93)</f>
        <v>15.058264054694284</v>
      </c>
      <c r="Z93" s="7"/>
      <c r="AA93" s="7"/>
      <c r="AB93" s="7"/>
      <c r="AC93" s="7"/>
    </row>
    <row r="94" spans="1:29" customFormat="1">
      <c r="A94" s="7"/>
      <c r="B94" s="7" t="s">
        <v>373</v>
      </c>
      <c r="C94" s="50" t="s">
        <v>352</v>
      </c>
      <c r="D94" s="50" t="s">
        <v>363</v>
      </c>
      <c r="E94" s="35">
        <f ca="1">DSUM($B$57:$Y$63,E$57,$C$70:$D94)</f>
        <v>5.2006926431002784E-2</v>
      </c>
      <c r="F94" s="35">
        <f ca="1">DSUM($B$57:$Y$63,F$57,$C$70:$D94)</f>
        <v>0.11462491013896689</v>
      </c>
      <c r="G94" s="35">
        <f ca="1">DSUM($B$57:$Y$63,G$57,$C$70:$D94)</f>
        <v>0.18987996538897697</v>
      </c>
      <c r="H94" s="35">
        <f ca="1">DSUM($B$57:$Y$63,H$57,$C$70:$D94)</f>
        <v>0.27568320400363028</v>
      </c>
      <c r="I94" s="35">
        <f ca="1">DSUM($B$57:$Y$63,I$57,$C$70:$D94)</f>
        <v>0.37185038515043423</v>
      </c>
      <c r="J94" s="35">
        <f ca="1">DSUM($B$57:$Y$63,J$57,$C$70:$D94)</f>
        <v>0.48251354817726855</v>
      </c>
      <c r="K94" s="35">
        <f ca="1">DSUM($B$57:$Y$63,K$57,$C$70:$D94)</f>
        <v>0.60177165510082142</v>
      </c>
      <c r="L94" s="35">
        <f ca="1">DSUM($B$57:$Y$63,L$57,$C$70:$D94)</f>
        <v>0.72108065788643416</v>
      </c>
      <c r="M94" s="35">
        <f ca="1">DSUM($B$57:$Y$63,M$57,$C$70:$D94)</f>
        <v>0.83060310515070634</v>
      </c>
      <c r="N94" s="35">
        <f ca="1">DSUM($B$57:$Y$63,N$57,$C$70:$D94)</f>
        <v>0.9214174895381666</v>
      </c>
      <c r="O94" s="35">
        <f ca="1">DSUM($B$57:$Y$63,O$57,$C$70:$D94)</f>
        <v>0.98789099122565249</v>
      </c>
      <c r="P94" s="35">
        <f ca="1">DSUM($B$57:$Y$63,P$57,$C$70:$D94)</f>
        <v>1.0291508724816956</v>
      </c>
      <c r="Q94" s="35">
        <f ca="1">DSUM($B$57:$Y$63,Q$57,$C$70:$D94)</f>
        <v>1.0488289319627495</v>
      </c>
      <c r="R94" s="35">
        <f ca="1">DSUM($B$57:$Y$63,R$57,$C$70:$D94)</f>
        <v>1.0531592943184427</v>
      </c>
      <c r="S94" s="35">
        <f ca="1">DSUM($B$57:$Y$63,S$57,$C$70:$D94)</f>
        <v>1.0484997857467988</v>
      </c>
      <c r="T94" s="35">
        <f ca="1">DSUM($B$57:$Y$63,T$57,$C$70:$D94)</f>
        <v>1.09749801147351</v>
      </c>
      <c r="U94" s="35">
        <f ca="1">DSUM($B$57:$Y$63,U$57,$C$70:$D94)</f>
        <v>1.0850028989092102</v>
      </c>
      <c r="V94" s="35">
        <f ca="1">DSUM($B$57:$Y$63,V$57,$C$70:$D94)</f>
        <v>1.0730618131587297</v>
      </c>
      <c r="W94" s="35">
        <f ca="1">DSUM($B$57:$Y$63,W$57,$C$70:$D94)</f>
        <v>1.0605125503683301</v>
      </c>
      <c r="X94" s="35">
        <f ca="1">DSUM($B$57:$Y$63,X$57,$C$70:$D94)</f>
        <v>1.044017520532178</v>
      </c>
      <c r="Y94" s="35">
        <f ca="1">DSUM($B$57:$Y$63,Y$57,$C$70:$D94)</f>
        <v>15.058264054694284</v>
      </c>
      <c r="Z94" s="7"/>
      <c r="AA94" s="7"/>
      <c r="AB94" s="7"/>
      <c r="AC94" s="7"/>
    </row>
    <row r="95" spans="1:29" customFormat="1">
      <c r="A95" s="7"/>
      <c r="B95" s="7" t="s">
        <v>374</v>
      </c>
      <c r="C95" s="50" t="s">
        <v>353</v>
      </c>
      <c r="D95" s="50" t="s">
        <v>364</v>
      </c>
      <c r="E95" s="35">
        <f ca="1">DSUM($B$57:$Y$63,E$57,$C$70:$D95)</f>
        <v>5.2006926431002784E-2</v>
      </c>
      <c r="F95" s="35">
        <f ca="1">DSUM($B$57:$Y$63,F$57,$C$70:$D95)</f>
        <v>0.11462491013896689</v>
      </c>
      <c r="G95" s="35">
        <f ca="1">DSUM($B$57:$Y$63,G$57,$C$70:$D95)</f>
        <v>0.18987996538897697</v>
      </c>
      <c r="H95" s="35">
        <f ca="1">DSUM($B$57:$Y$63,H$57,$C$70:$D95)</f>
        <v>0.27568320400363028</v>
      </c>
      <c r="I95" s="35">
        <f ca="1">DSUM($B$57:$Y$63,I$57,$C$70:$D95)</f>
        <v>0.37185038515043423</v>
      </c>
      <c r="J95" s="35">
        <f ca="1">DSUM($B$57:$Y$63,J$57,$C$70:$D95)</f>
        <v>0.48251354817726855</v>
      </c>
      <c r="K95" s="35">
        <f ca="1">DSUM($B$57:$Y$63,K$57,$C$70:$D95)</f>
        <v>0.60177165510082142</v>
      </c>
      <c r="L95" s="35">
        <f ca="1">DSUM($B$57:$Y$63,L$57,$C$70:$D95)</f>
        <v>0.72108065788643416</v>
      </c>
      <c r="M95" s="35">
        <f ca="1">DSUM($B$57:$Y$63,M$57,$C$70:$D95)</f>
        <v>0.83060310515070634</v>
      </c>
      <c r="N95" s="35">
        <f ca="1">DSUM($B$57:$Y$63,N$57,$C$70:$D95)</f>
        <v>0.9214174895381666</v>
      </c>
      <c r="O95" s="35">
        <f ca="1">DSUM($B$57:$Y$63,O$57,$C$70:$D95)</f>
        <v>0.98789099122565249</v>
      </c>
      <c r="P95" s="35">
        <f ca="1">DSUM($B$57:$Y$63,P$57,$C$70:$D95)</f>
        <v>1.0291508724816956</v>
      </c>
      <c r="Q95" s="35">
        <f ca="1">DSUM($B$57:$Y$63,Q$57,$C$70:$D95)</f>
        <v>1.0488289319627495</v>
      </c>
      <c r="R95" s="35">
        <f ca="1">DSUM($B$57:$Y$63,R$57,$C$70:$D95)</f>
        <v>1.0531592943184427</v>
      </c>
      <c r="S95" s="35">
        <f ca="1">DSUM($B$57:$Y$63,S$57,$C$70:$D95)</f>
        <v>1.0484997857467988</v>
      </c>
      <c r="T95" s="35">
        <f ca="1">DSUM($B$57:$Y$63,T$57,$C$70:$D95)</f>
        <v>1.09749801147351</v>
      </c>
      <c r="U95" s="35">
        <f ca="1">DSUM($B$57:$Y$63,U$57,$C$70:$D95)</f>
        <v>1.0850028989092102</v>
      </c>
      <c r="V95" s="35">
        <f ca="1">DSUM($B$57:$Y$63,V$57,$C$70:$D95)</f>
        <v>1.0730618131587297</v>
      </c>
      <c r="W95" s="35">
        <f ca="1">DSUM($B$57:$Y$63,W$57,$C$70:$D95)</f>
        <v>1.0605125503683301</v>
      </c>
      <c r="X95" s="35">
        <f ca="1">DSUM($B$57:$Y$63,X$57,$C$70:$D95)</f>
        <v>1.044017520532178</v>
      </c>
      <c r="Y95" s="35">
        <f ca="1">DSUM($B$57:$Y$63,Y$57,$C$70:$D95)</f>
        <v>15.058264054694284</v>
      </c>
      <c r="Z95" s="7"/>
      <c r="AA95" s="7"/>
      <c r="AB95" s="7"/>
      <c r="AC95" s="7"/>
    </row>
    <row r="96" spans="1:29" customFormat="1">
      <c r="A96" s="7"/>
      <c r="B96" s="7" t="s">
        <v>375</v>
      </c>
      <c r="C96" s="50" t="s">
        <v>354</v>
      </c>
      <c r="D96" s="50" t="s">
        <v>365</v>
      </c>
      <c r="E96" s="35">
        <f ca="1">DSUM($B$57:$Y$63,E$57,$C$70:$D96)</f>
        <v>5.2006926431002784E-2</v>
      </c>
      <c r="F96" s="35">
        <f ca="1">DSUM($B$57:$Y$63,F$57,$C$70:$D96)</f>
        <v>0.11462491013896689</v>
      </c>
      <c r="G96" s="35">
        <f ca="1">DSUM($B$57:$Y$63,G$57,$C$70:$D96)</f>
        <v>0.18987996538897697</v>
      </c>
      <c r="H96" s="35">
        <f ca="1">DSUM($B$57:$Y$63,H$57,$C$70:$D96)</f>
        <v>0.27568320400363028</v>
      </c>
      <c r="I96" s="35">
        <f ca="1">DSUM($B$57:$Y$63,I$57,$C$70:$D96)</f>
        <v>0.37185038515043423</v>
      </c>
      <c r="J96" s="35">
        <f ca="1">DSUM($B$57:$Y$63,J$57,$C$70:$D96)</f>
        <v>0.48251354817726855</v>
      </c>
      <c r="K96" s="35">
        <f ca="1">DSUM($B$57:$Y$63,K$57,$C$70:$D96)</f>
        <v>0.60177165510082142</v>
      </c>
      <c r="L96" s="35">
        <f ca="1">DSUM($B$57:$Y$63,L$57,$C$70:$D96)</f>
        <v>0.72108065788643416</v>
      </c>
      <c r="M96" s="35">
        <f ca="1">DSUM($B$57:$Y$63,M$57,$C$70:$D96)</f>
        <v>0.83060310515070634</v>
      </c>
      <c r="N96" s="35">
        <f ca="1">DSUM($B$57:$Y$63,N$57,$C$70:$D96)</f>
        <v>0.9214174895381666</v>
      </c>
      <c r="O96" s="35">
        <f ca="1">DSUM($B$57:$Y$63,O$57,$C$70:$D96)</f>
        <v>0.98789099122565249</v>
      </c>
      <c r="P96" s="35">
        <f ca="1">DSUM($B$57:$Y$63,P$57,$C$70:$D96)</f>
        <v>1.0291508724816956</v>
      </c>
      <c r="Q96" s="35">
        <f ca="1">DSUM($B$57:$Y$63,Q$57,$C$70:$D96)</f>
        <v>1.0488289319627495</v>
      </c>
      <c r="R96" s="35">
        <f ca="1">DSUM($B$57:$Y$63,R$57,$C$70:$D96)</f>
        <v>1.0531592943184427</v>
      </c>
      <c r="S96" s="35">
        <f ca="1">DSUM($B$57:$Y$63,S$57,$C$70:$D96)</f>
        <v>1.0484997857467988</v>
      </c>
      <c r="T96" s="35">
        <f ca="1">DSUM($B$57:$Y$63,T$57,$C$70:$D96)</f>
        <v>1.09749801147351</v>
      </c>
      <c r="U96" s="35">
        <f ca="1">DSUM($B$57:$Y$63,U$57,$C$70:$D96)</f>
        <v>1.0850028989092102</v>
      </c>
      <c r="V96" s="35">
        <f ca="1">DSUM($B$57:$Y$63,V$57,$C$70:$D96)</f>
        <v>1.0730618131587297</v>
      </c>
      <c r="W96" s="35">
        <f ca="1">DSUM($B$57:$Y$63,W$57,$C$70:$D96)</f>
        <v>1.0605125503683301</v>
      </c>
      <c r="X96" s="35">
        <f ca="1">DSUM($B$57:$Y$63,X$57,$C$70:$D96)</f>
        <v>1.044017520532178</v>
      </c>
      <c r="Y96" s="35">
        <f ca="1">DSUM($B$57:$Y$63,Y$57,$C$70:$D96)</f>
        <v>15.058264054694284</v>
      </c>
      <c r="Z96" s="7"/>
      <c r="AA96" s="7"/>
      <c r="AB96" s="7"/>
      <c r="AC96" s="7"/>
    </row>
    <row r="97" spans="1:29" customFormat="1">
      <c r="A97" s="7"/>
      <c r="B97" s="7" t="s">
        <v>376</v>
      </c>
      <c r="C97" s="50" t="s">
        <v>355</v>
      </c>
      <c r="D97" s="50" t="s">
        <v>366</v>
      </c>
      <c r="E97" s="35">
        <f ca="1">DSUM($B$57:$Y$63,E$57,$C$70:$D97)</f>
        <v>5.2006926431002784E-2</v>
      </c>
      <c r="F97" s="35">
        <f ca="1">DSUM($B$57:$Y$63,F$57,$C$70:$D97)</f>
        <v>0.11462491013896689</v>
      </c>
      <c r="G97" s="35">
        <f ca="1">DSUM($B$57:$Y$63,G$57,$C$70:$D97)</f>
        <v>0.18987996538897697</v>
      </c>
      <c r="H97" s="35">
        <f ca="1">DSUM($B$57:$Y$63,H$57,$C$70:$D97)</f>
        <v>0.27568320400363028</v>
      </c>
      <c r="I97" s="35">
        <f ca="1">DSUM($B$57:$Y$63,I$57,$C$70:$D97)</f>
        <v>0.37185038515043423</v>
      </c>
      <c r="J97" s="35">
        <f ca="1">DSUM($B$57:$Y$63,J$57,$C$70:$D97)</f>
        <v>0.48251354817726855</v>
      </c>
      <c r="K97" s="35">
        <f ca="1">DSUM($B$57:$Y$63,K$57,$C$70:$D97)</f>
        <v>0.60177165510082142</v>
      </c>
      <c r="L97" s="35">
        <f ca="1">DSUM($B$57:$Y$63,L$57,$C$70:$D97)</f>
        <v>0.72108065788643416</v>
      </c>
      <c r="M97" s="35">
        <f ca="1">DSUM($B$57:$Y$63,M$57,$C$70:$D97)</f>
        <v>0.83060310515070634</v>
      </c>
      <c r="N97" s="35">
        <f ca="1">DSUM($B$57:$Y$63,N$57,$C$70:$D97)</f>
        <v>0.9214174895381666</v>
      </c>
      <c r="O97" s="35">
        <f ca="1">DSUM($B$57:$Y$63,O$57,$C$70:$D97)</f>
        <v>0.98789099122565249</v>
      </c>
      <c r="P97" s="35">
        <f ca="1">DSUM($B$57:$Y$63,P$57,$C$70:$D97)</f>
        <v>1.0291508724816956</v>
      </c>
      <c r="Q97" s="35">
        <f ca="1">DSUM($B$57:$Y$63,Q$57,$C$70:$D97)</f>
        <v>1.0488289319627495</v>
      </c>
      <c r="R97" s="35">
        <f ca="1">DSUM($B$57:$Y$63,R$57,$C$70:$D97)</f>
        <v>1.0531592943184427</v>
      </c>
      <c r="S97" s="35">
        <f ca="1">DSUM($B$57:$Y$63,S$57,$C$70:$D97)</f>
        <v>1.0484997857467988</v>
      </c>
      <c r="T97" s="35">
        <f ca="1">DSUM($B$57:$Y$63,T$57,$C$70:$D97)</f>
        <v>1.09749801147351</v>
      </c>
      <c r="U97" s="35">
        <f ca="1">DSUM($B$57:$Y$63,U$57,$C$70:$D97)</f>
        <v>1.0850028989092102</v>
      </c>
      <c r="V97" s="35">
        <f ca="1">DSUM($B$57:$Y$63,V$57,$C$70:$D97)</f>
        <v>1.0730618131587297</v>
      </c>
      <c r="W97" s="35">
        <f ca="1">DSUM($B$57:$Y$63,W$57,$C$70:$D97)</f>
        <v>1.0605125503683301</v>
      </c>
      <c r="X97" s="35">
        <f ca="1">DSUM($B$57:$Y$63,X$57,$C$70:$D97)</f>
        <v>1.044017520532178</v>
      </c>
      <c r="Y97" s="35">
        <f ca="1">DSUM($B$57:$Y$63,Y$57,$C$70:$D97)</f>
        <v>15.058264054694284</v>
      </c>
      <c r="Z97" s="7"/>
      <c r="AA97" s="7"/>
      <c r="AB97" s="7"/>
      <c r="AC97" s="7"/>
    </row>
    <row r="98" spans="1:29" customFormat="1">
      <c r="A98" s="7"/>
      <c r="B98" s="7" t="s">
        <v>377</v>
      </c>
      <c r="C98" s="50" t="s">
        <v>356</v>
      </c>
      <c r="D98" s="50" t="s">
        <v>367</v>
      </c>
      <c r="E98" s="35">
        <f ca="1">DSUM($B$57:$Y$63,E$57,$C$70:$D98)</f>
        <v>5.2006926431002784E-2</v>
      </c>
      <c r="F98" s="35">
        <f ca="1">DSUM($B$57:$Y$63,F$57,$C$70:$D98)</f>
        <v>0.11462491013896689</v>
      </c>
      <c r="G98" s="35">
        <f ca="1">DSUM($B$57:$Y$63,G$57,$C$70:$D98)</f>
        <v>0.18987996538897697</v>
      </c>
      <c r="H98" s="35">
        <f ca="1">DSUM($B$57:$Y$63,H$57,$C$70:$D98)</f>
        <v>0.27568320400363028</v>
      </c>
      <c r="I98" s="35">
        <f ca="1">DSUM($B$57:$Y$63,I$57,$C$70:$D98)</f>
        <v>0.37185038515043423</v>
      </c>
      <c r="J98" s="35">
        <f ca="1">DSUM($B$57:$Y$63,J$57,$C$70:$D98)</f>
        <v>0.48251354817726855</v>
      </c>
      <c r="K98" s="35">
        <f ca="1">DSUM($B$57:$Y$63,K$57,$C$70:$D98)</f>
        <v>0.60177165510082142</v>
      </c>
      <c r="L98" s="35">
        <f ca="1">DSUM($B$57:$Y$63,L$57,$C$70:$D98)</f>
        <v>0.72108065788643416</v>
      </c>
      <c r="M98" s="35">
        <f ca="1">DSUM($B$57:$Y$63,M$57,$C$70:$D98)</f>
        <v>0.83060310515070634</v>
      </c>
      <c r="N98" s="35">
        <f ca="1">DSUM($B$57:$Y$63,N$57,$C$70:$D98)</f>
        <v>0.9214174895381666</v>
      </c>
      <c r="O98" s="35">
        <f ca="1">DSUM($B$57:$Y$63,O$57,$C$70:$D98)</f>
        <v>0.98789099122565249</v>
      </c>
      <c r="P98" s="35">
        <f ca="1">DSUM($B$57:$Y$63,P$57,$C$70:$D98)</f>
        <v>1.0291508724816956</v>
      </c>
      <c r="Q98" s="35">
        <f ca="1">DSUM($B$57:$Y$63,Q$57,$C$70:$D98)</f>
        <v>1.0488289319627495</v>
      </c>
      <c r="R98" s="35">
        <f ca="1">DSUM($B$57:$Y$63,R$57,$C$70:$D98)</f>
        <v>1.0531592943184427</v>
      </c>
      <c r="S98" s="35">
        <f ca="1">DSUM($B$57:$Y$63,S$57,$C$70:$D98)</f>
        <v>1.0484997857467988</v>
      </c>
      <c r="T98" s="35">
        <f ca="1">DSUM($B$57:$Y$63,T$57,$C$70:$D98)</f>
        <v>1.09749801147351</v>
      </c>
      <c r="U98" s="35">
        <f ca="1">DSUM($B$57:$Y$63,U$57,$C$70:$D98)</f>
        <v>1.0850028989092102</v>
      </c>
      <c r="V98" s="35">
        <f ca="1">DSUM($B$57:$Y$63,V$57,$C$70:$D98)</f>
        <v>1.0730618131587297</v>
      </c>
      <c r="W98" s="35">
        <f ca="1">DSUM($B$57:$Y$63,W$57,$C$70:$D98)</f>
        <v>1.0605125503683301</v>
      </c>
      <c r="X98" s="35">
        <f ca="1">DSUM($B$57:$Y$63,X$57,$C$70:$D98)</f>
        <v>1.044017520532178</v>
      </c>
      <c r="Y98" s="35">
        <f ca="1">DSUM($B$57:$Y$63,Y$57,$C$70:$D98)</f>
        <v>15.058264054694284</v>
      </c>
      <c r="Z98" s="7"/>
      <c r="AA98" s="7"/>
      <c r="AB98" s="7"/>
      <c r="AC98" s="7"/>
    </row>
    <row r="99" spans="1:29" customFormat="1">
      <c r="A99" s="7"/>
      <c r="B99" s="7" t="s">
        <v>378</v>
      </c>
      <c r="C99" s="50" t="s">
        <v>357</v>
      </c>
      <c r="D99" s="50" t="s">
        <v>368</v>
      </c>
      <c r="E99" s="35">
        <f ca="1">DSUM($B$57:$Y$63,E$57,$C$70:$D99)</f>
        <v>5.2006926431002784E-2</v>
      </c>
      <c r="F99" s="35">
        <f ca="1">DSUM($B$57:$Y$63,F$57,$C$70:$D99)</f>
        <v>0.11462491013896689</v>
      </c>
      <c r="G99" s="35">
        <f ca="1">DSUM($B$57:$Y$63,G$57,$C$70:$D99)</f>
        <v>0.18987996538897697</v>
      </c>
      <c r="H99" s="35">
        <f ca="1">DSUM($B$57:$Y$63,H$57,$C$70:$D99)</f>
        <v>0.27568320400363028</v>
      </c>
      <c r="I99" s="35">
        <f ca="1">DSUM($B$57:$Y$63,I$57,$C$70:$D99)</f>
        <v>0.37185038515043423</v>
      </c>
      <c r="J99" s="35">
        <f ca="1">DSUM($B$57:$Y$63,J$57,$C$70:$D99)</f>
        <v>0.48251354817726855</v>
      </c>
      <c r="K99" s="35">
        <f ca="1">DSUM($B$57:$Y$63,K$57,$C$70:$D99)</f>
        <v>0.60177165510082142</v>
      </c>
      <c r="L99" s="35">
        <f ca="1">DSUM($B$57:$Y$63,L$57,$C$70:$D99)</f>
        <v>0.72108065788643416</v>
      </c>
      <c r="M99" s="35">
        <f ca="1">DSUM($B$57:$Y$63,M$57,$C$70:$D99)</f>
        <v>0.83060310515070634</v>
      </c>
      <c r="N99" s="35">
        <f ca="1">DSUM($B$57:$Y$63,N$57,$C$70:$D99)</f>
        <v>0.9214174895381666</v>
      </c>
      <c r="O99" s="35">
        <f ca="1">DSUM($B$57:$Y$63,O$57,$C$70:$D99)</f>
        <v>0.98789099122565249</v>
      </c>
      <c r="P99" s="35">
        <f ca="1">DSUM($B$57:$Y$63,P$57,$C$70:$D99)</f>
        <v>1.0291508724816956</v>
      </c>
      <c r="Q99" s="35">
        <f ca="1">DSUM($B$57:$Y$63,Q$57,$C$70:$D99)</f>
        <v>1.0488289319627495</v>
      </c>
      <c r="R99" s="35">
        <f ca="1">DSUM($B$57:$Y$63,R$57,$C$70:$D99)</f>
        <v>1.0531592943184427</v>
      </c>
      <c r="S99" s="35">
        <f ca="1">DSUM($B$57:$Y$63,S$57,$C$70:$D99)</f>
        <v>1.0484997857467988</v>
      </c>
      <c r="T99" s="35">
        <f ca="1">DSUM($B$57:$Y$63,T$57,$C$70:$D99)</f>
        <v>1.09749801147351</v>
      </c>
      <c r="U99" s="35">
        <f ca="1">DSUM($B$57:$Y$63,U$57,$C$70:$D99)</f>
        <v>1.0850028989092102</v>
      </c>
      <c r="V99" s="35">
        <f ca="1">DSUM($B$57:$Y$63,V$57,$C$70:$D99)</f>
        <v>1.0730618131587297</v>
      </c>
      <c r="W99" s="35">
        <f ca="1">DSUM($B$57:$Y$63,W$57,$C$70:$D99)</f>
        <v>1.0605125503683301</v>
      </c>
      <c r="X99" s="35">
        <f ca="1">DSUM($B$57:$Y$63,X$57,$C$70:$D99)</f>
        <v>1.044017520532178</v>
      </c>
      <c r="Y99" s="35">
        <f ca="1">DSUM($B$57:$Y$63,Y$57,$C$70:$D99)</f>
        <v>15.058264054694284</v>
      </c>
      <c r="Z99" s="7"/>
      <c r="AA99" s="7"/>
      <c r="AB99" s="7"/>
      <c r="AC99" s="7"/>
    </row>
    <row r="100" spans="1:29" customFormat="1">
      <c r="A100" s="7"/>
      <c r="B100" s="7" t="s">
        <v>379</v>
      </c>
      <c r="C100" s="50" t="s">
        <v>358</v>
      </c>
      <c r="D100" s="50" t="s">
        <v>369</v>
      </c>
      <c r="E100" s="35">
        <f ca="1">DSUM($B$57:$Y$63,E$57,$C$70:$D100)</f>
        <v>5.2006926431002784E-2</v>
      </c>
      <c r="F100" s="35">
        <f ca="1">DSUM($B$57:$Y$63,F$57,$C$70:$D100)</f>
        <v>0.11462491013896689</v>
      </c>
      <c r="G100" s="35">
        <f ca="1">DSUM($B$57:$Y$63,G$57,$C$70:$D100)</f>
        <v>0.18987996538897697</v>
      </c>
      <c r="H100" s="35">
        <f ca="1">DSUM($B$57:$Y$63,H$57,$C$70:$D100)</f>
        <v>0.27568320400363028</v>
      </c>
      <c r="I100" s="35">
        <f ca="1">DSUM($B$57:$Y$63,I$57,$C$70:$D100)</f>
        <v>0.37185038515043423</v>
      </c>
      <c r="J100" s="35">
        <f ca="1">DSUM($B$57:$Y$63,J$57,$C$70:$D100)</f>
        <v>0.48251354817726855</v>
      </c>
      <c r="K100" s="35">
        <f ca="1">DSUM($B$57:$Y$63,K$57,$C$70:$D100)</f>
        <v>0.60177165510082142</v>
      </c>
      <c r="L100" s="35">
        <f ca="1">DSUM($B$57:$Y$63,L$57,$C$70:$D100)</f>
        <v>0.72108065788643416</v>
      </c>
      <c r="M100" s="35">
        <f ca="1">DSUM($B$57:$Y$63,M$57,$C$70:$D100)</f>
        <v>0.83060310515070634</v>
      </c>
      <c r="N100" s="35">
        <f ca="1">DSUM($B$57:$Y$63,N$57,$C$70:$D100)</f>
        <v>0.9214174895381666</v>
      </c>
      <c r="O100" s="35">
        <f ca="1">DSUM($B$57:$Y$63,O$57,$C$70:$D100)</f>
        <v>0.98789099122565249</v>
      </c>
      <c r="P100" s="35">
        <f ca="1">DSUM($B$57:$Y$63,P$57,$C$70:$D100)</f>
        <v>1.0291508724816956</v>
      </c>
      <c r="Q100" s="35">
        <f ca="1">DSUM($B$57:$Y$63,Q$57,$C$70:$D100)</f>
        <v>1.0488289319627495</v>
      </c>
      <c r="R100" s="35">
        <f ca="1">DSUM($B$57:$Y$63,R$57,$C$70:$D100)</f>
        <v>1.0531592943184427</v>
      </c>
      <c r="S100" s="35">
        <f ca="1">DSUM($B$57:$Y$63,S$57,$C$70:$D100)</f>
        <v>1.0484997857467988</v>
      </c>
      <c r="T100" s="35">
        <f ca="1">DSUM($B$57:$Y$63,T$57,$C$70:$D100)</f>
        <v>1.09749801147351</v>
      </c>
      <c r="U100" s="35">
        <f ca="1">DSUM($B$57:$Y$63,U$57,$C$70:$D100)</f>
        <v>1.0850028989092102</v>
      </c>
      <c r="V100" s="35">
        <f ca="1">DSUM($B$57:$Y$63,V$57,$C$70:$D100)</f>
        <v>1.0730618131587297</v>
      </c>
      <c r="W100" s="35">
        <f ca="1">DSUM($B$57:$Y$63,W$57,$C$70:$D100)</f>
        <v>1.0605125503683301</v>
      </c>
      <c r="X100" s="35">
        <f ca="1">DSUM($B$57:$Y$63,X$57,$C$70:$D100)</f>
        <v>1.044017520532178</v>
      </c>
      <c r="Y100" s="35">
        <f ca="1">DSUM($B$57:$Y$63,Y$57,$C$70:$D100)</f>
        <v>15.058264054694284</v>
      </c>
      <c r="Z100" s="7"/>
      <c r="AA100" s="7"/>
      <c r="AB100" s="7"/>
      <c r="AC100" s="7"/>
    </row>
    <row r="101" spans="1:29" customFormat="1">
      <c r="A101" s="7"/>
      <c r="B101" s="7" t="s">
        <v>380</v>
      </c>
      <c r="C101" s="50" t="s">
        <v>359</v>
      </c>
      <c r="D101" s="50" t="s">
        <v>370</v>
      </c>
      <c r="E101" s="35">
        <f ca="1">DSUM($B$57:$Y$63,E$57,$C$70:$D101)</f>
        <v>5.2006926431002784E-2</v>
      </c>
      <c r="F101" s="35">
        <f ca="1">DSUM($B$57:$Y$63,F$57,$C$70:$D101)</f>
        <v>0.11462491013896689</v>
      </c>
      <c r="G101" s="35">
        <f ca="1">DSUM($B$57:$Y$63,G$57,$C$70:$D101)</f>
        <v>0.18987996538897697</v>
      </c>
      <c r="H101" s="35">
        <f ca="1">DSUM($B$57:$Y$63,H$57,$C$70:$D101)</f>
        <v>0.27568320400363028</v>
      </c>
      <c r="I101" s="35">
        <f ca="1">DSUM($B$57:$Y$63,I$57,$C$70:$D101)</f>
        <v>0.37185038515043423</v>
      </c>
      <c r="J101" s="35">
        <f ca="1">DSUM($B$57:$Y$63,J$57,$C$70:$D101)</f>
        <v>0.48251354817726855</v>
      </c>
      <c r="K101" s="35">
        <f ca="1">DSUM($B$57:$Y$63,K$57,$C$70:$D101)</f>
        <v>0.60177165510082142</v>
      </c>
      <c r="L101" s="35">
        <f ca="1">DSUM($B$57:$Y$63,L$57,$C$70:$D101)</f>
        <v>0.72108065788643416</v>
      </c>
      <c r="M101" s="35">
        <f ca="1">DSUM($B$57:$Y$63,M$57,$C$70:$D101)</f>
        <v>0.83060310515070634</v>
      </c>
      <c r="N101" s="35">
        <f ca="1">DSUM($B$57:$Y$63,N$57,$C$70:$D101)</f>
        <v>0.9214174895381666</v>
      </c>
      <c r="O101" s="35">
        <f ca="1">DSUM($B$57:$Y$63,O$57,$C$70:$D101)</f>
        <v>0.98789099122565249</v>
      </c>
      <c r="P101" s="35">
        <f ca="1">DSUM($B$57:$Y$63,P$57,$C$70:$D101)</f>
        <v>1.0291508724816956</v>
      </c>
      <c r="Q101" s="35">
        <f ca="1">DSUM($B$57:$Y$63,Q$57,$C$70:$D101)</f>
        <v>1.0488289319627495</v>
      </c>
      <c r="R101" s="35">
        <f ca="1">DSUM($B$57:$Y$63,R$57,$C$70:$D101)</f>
        <v>1.0531592943184427</v>
      </c>
      <c r="S101" s="35">
        <f ca="1">DSUM($B$57:$Y$63,S$57,$C$70:$D101)</f>
        <v>1.0484997857467988</v>
      </c>
      <c r="T101" s="35">
        <f ca="1">DSUM($B$57:$Y$63,T$57,$C$70:$D101)</f>
        <v>1.09749801147351</v>
      </c>
      <c r="U101" s="35">
        <f ca="1">DSUM($B$57:$Y$63,U$57,$C$70:$D101)</f>
        <v>1.0850028989092102</v>
      </c>
      <c r="V101" s="35">
        <f ca="1">DSUM($B$57:$Y$63,V$57,$C$70:$D101)</f>
        <v>1.0730618131587297</v>
      </c>
      <c r="W101" s="35">
        <f ca="1">DSUM($B$57:$Y$63,W$57,$C$70:$D101)</f>
        <v>1.0605125503683301</v>
      </c>
      <c r="X101" s="35">
        <f ca="1">DSUM($B$57:$Y$63,X$57,$C$70:$D101)</f>
        <v>1.044017520532178</v>
      </c>
      <c r="Y101" s="35">
        <f ca="1">DSUM($B$57:$Y$63,Y$57,$C$70:$D101)</f>
        <v>15.058264054694284</v>
      </c>
      <c r="Z101" s="7"/>
      <c r="AA101" s="7"/>
      <c r="AB101" s="7"/>
      <c r="AC101" s="7"/>
    </row>
    <row r="102" spans="1:29" customFormat="1">
      <c r="A102" s="7"/>
      <c r="B102" s="7" t="s">
        <v>381</v>
      </c>
      <c r="C102" s="50" t="s">
        <v>360</v>
      </c>
      <c r="D102" s="50" t="s">
        <v>132</v>
      </c>
      <c r="E102" s="35">
        <f ca="1">DSUM($B$57:$Y$63,E$57,$C$70:$D102)</f>
        <v>5.2006926431002784E-2</v>
      </c>
      <c r="F102" s="35">
        <f ca="1">DSUM($B$57:$Y$63,F$57,$C$70:$D102)</f>
        <v>0.11462491013896689</v>
      </c>
      <c r="G102" s="35">
        <f ca="1">DSUM($B$57:$Y$63,G$57,$C$70:$D102)</f>
        <v>0.18987996538897697</v>
      </c>
      <c r="H102" s="35">
        <f ca="1">DSUM($B$57:$Y$63,H$57,$C$70:$D102)</f>
        <v>0.27568320400363028</v>
      </c>
      <c r="I102" s="35">
        <f ca="1">DSUM($B$57:$Y$63,I$57,$C$70:$D102)</f>
        <v>0.37185038515043423</v>
      </c>
      <c r="J102" s="35">
        <f ca="1">DSUM($B$57:$Y$63,J$57,$C$70:$D102)</f>
        <v>0.48251354817726855</v>
      </c>
      <c r="K102" s="35">
        <f ca="1">DSUM($B$57:$Y$63,K$57,$C$70:$D102)</f>
        <v>0.60177165510082142</v>
      </c>
      <c r="L102" s="35">
        <f ca="1">DSUM($B$57:$Y$63,L$57,$C$70:$D102)</f>
        <v>0.72108065788643416</v>
      </c>
      <c r="M102" s="35">
        <f ca="1">DSUM($B$57:$Y$63,M$57,$C$70:$D102)</f>
        <v>0.83060310515070634</v>
      </c>
      <c r="N102" s="35">
        <f ca="1">DSUM($B$57:$Y$63,N$57,$C$70:$D102)</f>
        <v>0.9214174895381666</v>
      </c>
      <c r="O102" s="35">
        <f ca="1">DSUM($B$57:$Y$63,O$57,$C$70:$D102)</f>
        <v>0.98789099122565249</v>
      </c>
      <c r="P102" s="35">
        <f ca="1">DSUM($B$57:$Y$63,P$57,$C$70:$D102)</f>
        <v>1.0291508724816956</v>
      </c>
      <c r="Q102" s="35">
        <f ca="1">DSUM($B$57:$Y$63,Q$57,$C$70:$D102)</f>
        <v>1.0488289319627495</v>
      </c>
      <c r="R102" s="35">
        <f ca="1">DSUM($B$57:$Y$63,R$57,$C$70:$D102)</f>
        <v>1.0531592943184427</v>
      </c>
      <c r="S102" s="35">
        <f ca="1">DSUM($B$57:$Y$63,S$57,$C$70:$D102)</f>
        <v>1.0484997857467988</v>
      </c>
      <c r="T102" s="35">
        <f ca="1">DSUM($B$57:$Y$63,T$57,$C$70:$D102)</f>
        <v>1.09749801147351</v>
      </c>
      <c r="U102" s="35">
        <f ca="1">DSUM($B$57:$Y$63,U$57,$C$70:$D102)</f>
        <v>1.0850028989092102</v>
      </c>
      <c r="V102" s="35">
        <f ca="1">DSUM($B$57:$Y$63,V$57,$C$70:$D102)</f>
        <v>1.0730618131587297</v>
      </c>
      <c r="W102" s="35">
        <f ca="1">DSUM($B$57:$Y$63,W$57,$C$70:$D102)</f>
        <v>1.0605125503683301</v>
      </c>
      <c r="X102" s="35">
        <f ca="1">DSUM($B$57:$Y$63,X$57,$C$70:$D102)</f>
        <v>1.044017520532178</v>
      </c>
      <c r="Y102" s="35">
        <f ca="1">DSUM($B$57:$Y$63,Y$57,$C$70:$D102)</f>
        <v>15.058264054694284</v>
      </c>
      <c r="Z102" s="7"/>
      <c r="AA102" s="7"/>
      <c r="AB102" s="7"/>
      <c r="AC102" s="7"/>
    </row>
    <row r="103" spans="1:29" customForma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row>
    <row r="104" spans="1:2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row>
    <row r="105" spans="1:29" customFormat="1" ht="15">
      <c r="A105" s="55" t="s">
        <v>133</v>
      </c>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row>
    <row r="106" spans="1:29" customFormat="1" ht="15">
      <c r="A106" s="7"/>
      <c r="B106" s="7"/>
      <c r="C106" s="7"/>
      <c r="D106" s="129" t="str">
        <f>C8</f>
        <v>ASHP</v>
      </c>
      <c r="E106" s="58">
        <f t="shared" ref="E106:X106" si="19">E11</f>
        <v>2016</v>
      </c>
      <c r="F106" s="59">
        <f t="shared" si="19"/>
        <v>2017</v>
      </c>
      <c r="G106" s="59">
        <f t="shared" si="19"/>
        <v>2018</v>
      </c>
      <c r="H106" s="59">
        <f t="shared" si="19"/>
        <v>2019</v>
      </c>
      <c r="I106" s="59">
        <f t="shared" si="19"/>
        <v>2020</v>
      </c>
      <c r="J106" s="59">
        <f t="shared" si="19"/>
        <v>2021</v>
      </c>
      <c r="K106" s="59">
        <f t="shared" si="19"/>
        <v>2022</v>
      </c>
      <c r="L106" s="59">
        <f t="shared" si="19"/>
        <v>2023</v>
      </c>
      <c r="M106" s="59">
        <f t="shared" si="19"/>
        <v>2024</v>
      </c>
      <c r="N106" s="59">
        <f t="shared" si="19"/>
        <v>2025</v>
      </c>
      <c r="O106" s="59">
        <f t="shared" si="19"/>
        <v>2026</v>
      </c>
      <c r="P106" s="59">
        <f t="shared" si="19"/>
        <v>2027</v>
      </c>
      <c r="Q106" s="59">
        <f t="shared" si="19"/>
        <v>2028</v>
      </c>
      <c r="R106" s="59">
        <f t="shared" si="19"/>
        <v>2029</v>
      </c>
      <c r="S106" s="59">
        <f t="shared" si="19"/>
        <v>2030</v>
      </c>
      <c r="T106" s="59">
        <f t="shared" si="19"/>
        <v>2031</v>
      </c>
      <c r="U106" s="59">
        <f t="shared" si="19"/>
        <v>2032</v>
      </c>
      <c r="V106" s="59">
        <f t="shared" si="19"/>
        <v>2033</v>
      </c>
      <c r="W106" s="59">
        <f t="shared" si="19"/>
        <v>2034</v>
      </c>
      <c r="X106" s="59">
        <f t="shared" si="19"/>
        <v>2035</v>
      </c>
      <c r="Y106" s="60" t="s">
        <v>59</v>
      </c>
      <c r="Z106" s="7"/>
      <c r="AA106" s="7"/>
      <c r="AB106" s="7"/>
      <c r="AC106" s="7"/>
    </row>
    <row r="107" spans="1:29" customFormat="1" ht="15">
      <c r="A107" s="7"/>
      <c r="B107" s="7"/>
      <c r="C107" s="7"/>
      <c r="D107" s="7" t="str">
        <f>C8</f>
        <v>ASHP</v>
      </c>
      <c r="E107" s="61" t="str">
        <f>CONCATENATE("aMW_",E$11)</f>
        <v>aMW_2016</v>
      </c>
      <c r="F107" s="62" t="str">
        <f t="shared" ref="F107:X107" si="20">CONCATENATE("aMW_",F$11)</f>
        <v>aMW_2017</v>
      </c>
      <c r="G107" s="62" t="str">
        <f t="shared" si="20"/>
        <v>aMW_2018</v>
      </c>
      <c r="H107" s="62" t="str">
        <f t="shared" si="20"/>
        <v>aMW_2019</v>
      </c>
      <c r="I107" s="62" t="str">
        <f t="shared" si="20"/>
        <v>aMW_2020</v>
      </c>
      <c r="J107" s="62" t="str">
        <f t="shared" si="20"/>
        <v>aMW_2021</v>
      </c>
      <c r="K107" s="62" t="str">
        <f t="shared" si="20"/>
        <v>aMW_2022</v>
      </c>
      <c r="L107" s="62" t="str">
        <f t="shared" si="20"/>
        <v>aMW_2023</v>
      </c>
      <c r="M107" s="62" t="str">
        <f t="shared" si="20"/>
        <v>aMW_2024</v>
      </c>
      <c r="N107" s="62" t="str">
        <f t="shared" si="20"/>
        <v>aMW_2025</v>
      </c>
      <c r="O107" s="62" t="str">
        <f t="shared" si="20"/>
        <v>aMW_2026</v>
      </c>
      <c r="P107" s="62" t="str">
        <f t="shared" si="20"/>
        <v>aMW_2027</v>
      </c>
      <c r="Q107" s="62" t="str">
        <f t="shared" si="20"/>
        <v>aMW_2028</v>
      </c>
      <c r="R107" s="62" t="str">
        <f t="shared" si="20"/>
        <v>aMW_2029</v>
      </c>
      <c r="S107" s="62" t="str">
        <f t="shared" si="20"/>
        <v>aMW_2030</v>
      </c>
      <c r="T107" s="62" t="str">
        <f t="shared" si="20"/>
        <v>aMW_2031</v>
      </c>
      <c r="U107" s="62" t="str">
        <f t="shared" si="20"/>
        <v>aMW_2032</v>
      </c>
      <c r="V107" s="62" t="str">
        <f t="shared" si="20"/>
        <v>aMW_2033</v>
      </c>
      <c r="W107" s="62" t="str">
        <f t="shared" si="20"/>
        <v>aMW_2034</v>
      </c>
      <c r="X107" s="62" t="str">
        <f t="shared" si="20"/>
        <v>aMW_2035</v>
      </c>
      <c r="Y107" s="63" t="s">
        <v>59</v>
      </c>
      <c r="Z107" s="7"/>
      <c r="AA107" s="7"/>
      <c r="AB107" s="7"/>
      <c r="AC107" s="7"/>
    </row>
    <row r="108" spans="1:29" customFormat="1">
      <c r="A108" s="7"/>
      <c r="B108" s="7"/>
      <c r="C108" s="7"/>
      <c r="D108" s="7" t="s">
        <v>67</v>
      </c>
      <c r="E108" s="29">
        <f t="shared" ref="E108:Y108" si="21">E71</f>
        <v>0</v>
      </c>
      <c r="F108" s="29">
        <f t="shared" si="21"/>
        <v>0</v>
      </c>
      <c r="G108" s="29">
        <f t="shared" si="21"/>
        <v>0</v>
      </c>
      <c r="H108" s="29">
        <f t="shared" si="21"/>
        <v>0</v>
      </c>
      <c r="I108" s="29">
        <f t="shared" si="21"/>
        <v>0</v>
      </c>
      <c r="J108" s="29">
        <f t="shared" si="21"/>
        <v>0</v>
      </c>
      <c r="K108" s="29">
        <f t="shared" si="21"/>
        <v>0</v>
      </c>
      <c r="L108" s="29">
        <f t="shared" si="21"/>
        <v>0</v>
      </c>
      <c r="M108" s="29">
        <f t="shared" si="21"/>
        <v>0</v>
      </c>
      <c r="N108" s="29">
        <f t="shared" si="21"/>
        <v>0</v>
      </c>
      <c r="O108" s="29">
        <f t="shared" si="21"/>
        <v>0</v>
      </c>
      <c r="P108" s="29">
        <f t="shared" si="21"/>
        <v>0</v>
      </c>
      <c r="Q108" s="29">
        <f t="shared" si="21"/>
        <v>0</v>
      </c>
      <c r="R108" s="29">
        <f t="shared" si="21"/>
        <v>0</v>
      </c>
      <c r="S108" s="29">
        <f t="shared" si="21"/>
        <v>0</v>
      </c>
      <c r="T108" s="29">
        <f t="shared" si="21"/>
        <v>0</v>
      </c>
      <c r="U108" s="29">
        <f t="shared" si="21"/>
        <v>0</v>
      </c>
      <c r="V108" s="29">
        <f t="shared" si="21"/>
        <v>0</v>
      </c>
      <c r="W108" s="29">
        <f t="shared" si="21"/>
        <v>0</v>
      </c>
      <c r="X108" s="29">
        <f t="shared" si="21"/>
        <v>0</v>
      </c>
      <c r="Y108" s="29">
        <f t="shared" si="21"/>
        <v>0</v>
      </c>
      <c r="Z108" s="7"/>
      <c r="AA108" s="7"/>
      <c r="AB108" s="7"/>
      <c r="AC108" s="7"/>
    </row>
    <row r="109" spans="1:29" customFormat="1">
      <c r="A109" s="7"/>
      <c r="B109" s="7"/>
      <c r="C109" s="7"/>
      <c r="D109" s="7" t="s">
        <v>459</v>
      </c>
      <c r="E109" s="29">
        <f t="shared" ref="E109:Y120" si="22">E72-E71</f>
        <v>0</v>
      </c>
      <c r="F109" s="29">
        <f t="shared" si="22"/>
        <v>0</v>
      </c>
      <c r="G109" s="29">
        <f t="shared" si="22"/>
        <v>0</v>
      </c>
      <c r="H109" s="29">
        <f t="shared" si="22"/>
        <v>0</v>
      </c>
      <c r="I109" s="29">
        <f t="shared" si="22"/>
        <v>0</v>
      </c>
      <c r="J109" s="29">
        <f t="shared" si="22"/>
        <v>0</v>
      </c>
      <c r="K109" s="29">
        <f t="shared" si="22"/>
        <v>0</v>
      </c>
      <c r="L109" s="29">
        <f t="shared" si="22"/>
        <v>0</v>
      </c>
      <c r="M109" s="29">
        <f t="shared" si="22"/>
        <v>0</v>
      </c>
      <c r="N109" s="29">
        <f t="shared" si="22"/>
        <v>0</v>
      </c>
      <c r="O109" s="29">
        <f t="shared" si="22"/>
        <v>0</v>
      </c>
      <c r="P109" s="29">
        <f t="shared" si="22"/>
        <v>0</v>
      </c>
      <c r="Q109" s="29">
        <f t="shared" si="22"/>
        <v>0</v>
      </c>
      <c r="R109" s="29">
        <f t="shared" si="22"/>
        <v>0</v>
      </c>
      <c r="S109" s="29">
        <f t="shared" si="22"/>
        <v>0</v>
      </c>
      <c r="T109" s="29">
        <f t="shared" si="22"/>
        <v>0</v>
      </c>
      <c r="U109" s="29">
        <f t="shared" si="22"/>
        <v>0</v>
      </c>
      <c r="V109" s="29">
        <f t="shared" si="22"/>
        <v>0</v>
      </c>
      <c r="W109" s="29">
        <f t="shared" si="22"/>
        <v>0</v>
      </c>
      <c r="X109" s="29">
        <f t="shared" si="22"/>
        <v>0</v>
      </c>
      <c r="Y109" s="29">
        <f t="shared" si="22"/>
        <v>0</v>
      </c>
      <c r="Z109" s="7"/>
      <c r="AA109" s="7"/>
      <c r="AB109" s="7"/>
      <c r="AC109" s="7"/>
    </row>
    <row r="110" spans="1:29" customFormat="1">
      <c r="A110" s="7"/>
      <c r="B110" s="7"/>
      <c r="C110" s="7"/>
      <c r="D110" s="7" t="s">
        <v>73</v>
      </c>
      <c r="E110" s="29">
        <f t="shared" si="22"/>
        <v>0</v>
      </c>
      <c r="F110" s="29">
        <f t="shared" si="22"/>
        <v>0</v>
      </c>
      <c r="G110" s="29">
        <f t="shared" si="22"/>
        <v>0</v>
      </c>
      <c r="H110" s="29">
        <f t="shared" si="22"/>
        <v>0</v>
      </c>
      <c r="I110" s="29">
        <f t="shared" si="22"/>
        <v>0</v>
      </c>
      <c r="J110" s="29">
        <f t="shared" si="22"/>
        <v>0</v>
      </c>
      <c r="K110" s="29">
        <f t="shared" si="22"/>
        <v>0</v>
      </c>
      <c r="L110" s="29">
        <f t="shared" si="22"/>
        <v>0</v>
      </c>
      <c r="M110" s="29">
        <f t="shared" si="22"/>
        <v>0</v>
      </c>
      <c r="N110" s="29">
        <f t="shared" si="22"/>
        <v>0</v>
      </c>
      <c r="O110" s="29">
        <f t="shared" si="22"/>
        <v>0</v>
      </c>
      <c r="P110" s="29">
        <f t="shared" si="22"/>
        <v>0</v>
      </c>
      <c r="Q110" s="29">
        <f t="shared" si="22"/>
        <v>0</v>
      </c>
      <c r="R110" s="29">
        <f t="shared" si="22"/>
        <v>0</v>
      </c>
      <c r="S110" s="29">
        <f t="shared" si="22"/>
        <v>0</v>
      </c>
      <c r="T110" s="29">
        <f t="shared" si="22"/>
        <v>0</v>
      </c>
      <c r="U110" s="29">
        <f t="shared" si="22"/>
        <v>0</v>
      </c>
      <c r="V110" s="29">
        <f t="shared" si="22"/>
        <v>0</v>
      </c>
      <c r="W110" s="29">
        <f t="shared" si="22"/>
        <v>0</v>
      </c>
      <c r="X110" s="29">
        <f t="shared" si="22"/>
        <v>0</v>
      </c>
      <c r="Y110" s="29">
        <f t="shared" ref="Y110" si="23">Y73-Y72</f>
        <v>0</v>
      </c>
      <c r="Z110" s="7"/>
      <c r="AA110" s="7"/>
      <c r="AB110" s="7"/>
      <c r="AC110" s="7"/>
    </row>
    <row r="111" spans="1:29" customFormat="1">
      <c r="A111" s="7"/>
      <c r="B111" s="7"/>
      <c r="C111" s="7"/>
      <c r="D111" s="7" t="s">
        <v>76</v>
      </c>
      <c r="E111" s="29">
        <f t="shared" si="22"/>
        <v>0</v>
      </c>
      <c r="F111" s="29">
        <f t="shared" si="22"/>
        <v>0</v>
      </c>
      <c r="G111" s="29">
        <f t="shared" si="22"/>
        <v>0</v>
      </c>
      <c r="H111" s="29">
        <f t="shared" si="22"/>
        <v>0</v>
      </c>
      <c r="I111" s="29">
        <f t="shared" si="22"/>
        <v>0</v>
      </c>
      <c r="J111" s="29">
        <f t="shared" si="22"/>
        <v>0</v>
      </c>
      <c r="K111" s="29">
        <f t="shared" si="22"/>
        <v>0</v>
      </c>
      <c r="L111" s="29">
        <f t="shared" si="22"/>
        <v>0</v>
      </c>
      <c r="M111" s="29">
        <f t="shared" si="22"/>
        <v>0</v>
      </c>
      <c r="N111" s="29">
        <f t="shared" si="22"/>
        <v>0</v>
      </c>
      <c r="O111" s="29">
        <f t="shared" si="22"/>
        <v>0</v>
      </c>
      <c r="P111" s="29">
        <f t="shared" si="22"/>
        <v>0</v>
      </c>
      <c r="Q111" s="29">
        <f t="shared" si="22"/>
        <v>0</v>
      </c>
      <c r="R111" s="29">
        <f t="shared" si="22"/>
        <v>0</v>
      </c>
      <c r="S111" s="29">
        <f t="shared" si="22"/>
        <v>0</v>
      </c>
      <c r="T111" s="29">
        <f t="shared" si="22"/>
        <v>0</v>
      </c>
      <c r="U111" s="29">
        <f t="shared" si="22"/>
        <v>0</v>
      </c>
      <c r="V111" s="29">
        <f t="shared" si="22"/>
        <v>0</v>
      </c>
      <c r="W111" s="29">
        <f t="shared" si="22"/>
        <v>0</v>
      </c>
      <c r="X111" s="29">
        <f t="shared" si="22"/>
        <v>0</v>
      </c>
      <c r="Y111" s="29">
        <f t="shared" ref="Y111" si="24">Y74-Y73</f>
        <v>0</v>
      </c>
      <c r="Z111" s="7"/>
      <c r="AA111" s="7"/>
      <c r="AB111" s="7"/>
      <c r="AC111" s="7"/>
    </row>
    <row r="112" spans="1:29" customFormat="1">
      <c r="A112" s="7"/>
      <c r="B112" s="7"/>
      <c r="C112" s="7"/>
      <c r="D112" s="7" t="s">
        <v>79</v>
      </c>
      <c r="E112" s="29">
        <f t="shared" si="22"/>
        <v>0</v>
      </c>
      <c r="F112" s="29">
        <f t="shared" si="22"/>
        <v>0</v>
      </c>
      <c r="G112" s="29">
        <f t="shared" si="22"/>
        <v>0</v>
      </c>
      <c r="H112" s="29">
        <f t="shared" si="22"/>
        <v>0</v>
      </c>
      <c r="I112" s="29">
        <f t="shared" si="22"/>
        <v>0</v>
      </c>
      <c r="J112" s="29">
        <f t="shared" si="22"/>
        <v>0</v>
      </c>
      <c r="K112" s="29">
        <f t="shared" si="22"/>
        <v>0</v>
      </c>
      <c r="L112" s="29">
        <f t="shared" si="22"/>
        <v>0</v>
      </c>
      <c r="M112" s="29">
        <f t="shared" si="22"/>
        <v>0</v>
      </c>
      <c r="N112" s="29">
        <f t="shared" si="22"/>
        <v>0</v>
      </c>
      <c r="O112" s="29">
        <f t="shared" si="22"/>
        <v>0</v>
      </c>
      <c r="P112" s="29">
        <f t="shared" si="22"/>
        <v>0</v>
      </c>
      <c r="Q112" s="29">
        <f t="shared" si="22"/>
        <v>0</v>
      </c>
      <c r="R112" s="29">
        <f t="shared" si="22"/>
        <v>0</v>
      </c>
      <c r="S112" s="29">
        <f t="shared" si="22"/>
        <v>0</v>
      </c>
      <c r="T112" s="29">
        <f t="shared" si="22"/>
        <v>0</v>
      </c>
      <c r="U112" s="29">
        <f t="shared" si="22"/>
        <v>0</v>
      </c>
      <c r="V112" s="29">
        <f t="shared" si="22"/>
        <v>0</v>
      </c>
      <c r="W112" s="29">
        <f t="shared" si="22"/>
        <v>0</v>
      </c>
      <c r="X112" s="29">
        <f t="shared" si="22"/>
        <v>0</v>
      </c>
      <c r="Y112" s="29">
        <f t="shared" ref="Y112" si="25">Y75-Y74</f>
        <v>0</v>
      </c>
      <c r="Z112" s="7"/>
      <c r="AA112" s="7"/>
      <c r="AB112" s="7"/>
      <c r="AC112" s="7"/>
    </row>
    <row r="113" spans="1:29" customFormat="1">
      <c r="A113" s="7"/>
      <c r="B113" s="7"/>
      <c r="C113" s="7"/>
      <c r="D113" s="7" t="s">
        <v>82</v>
      </c>
      <c r="E113" s="29">
        <f t="shared" si="22"/>
        <v>0</v>
      </c>
      <c r="F113" s="29">
        <f>F76-F75</f>
        <v>0</v>
      </c>
      <c r="G113" s="29">
        <f t="shared" si="22"/>
        <v>0</v>
      </c>
      <c r="H113" s="29">
        <f t="shared" si="22"/>
        <v>0</v>
      </c>
      <c r="I113" s="29">
        <f t="shared" si="22"/>
        <v>0</v>
      </c>
      <c r="J113" s="29">
        <f t="shared" si="22"/>
        <v>0</v>
      </c>
      <c r="K113" s="29">
        <f t="shared" si="22"/>
        <v>0</v>
      </c>
      <c r="L113" s="29">
        <f t="shared" si="22"/>
        <v>0</v>
      </c>
      <c r="M113" s="29">
        <f t="shared" si="22"/>
        <v>0</v>
      </c>
      <c r="N113" s="29">
        <f t="shared" si="22"/>
        <v>0</v>
      </c>
      <c r="O113" s="29">
        <f t="shared" si="22"/>
        <v>0</v>
      </c>
      <c r="P113" s="29">
        <f t="shared" si="22"/>
        <v>0</v>
      </c>
      <c r="Q113" s="29">
        <f t="shared" si="22"/>
        <v>0</v>
      </c>
      <c r="R113" s="29">
        <f t="shared" si="22"/>
        <v>0</v>
      </c>
      <c r="S113" s="29">
        <f t="shared" si="22"/>
        <v>0</v>
      </c>
      <c r="T113" s="29">
        <f t="shared" si="22"/>
        <v>0</v>
      </c>
      <c r="U113" s="29">
        <f t="shared" si="22"/>
        <v>0</v>
      </c>
      <c r="V113" s="29">
        <f t="shared" si="22"/>
        <v>0</v>
      </c>
      <c r="W113" s="29">
        <f t="shared" si="22"/>
        <v>0</v>
      </c>
      <c r="X113" s="29">
        <f t="shared" si="22"/>
        <v>0</v>
      </c>
      <c r="Y113" s="29">
        <f t="shared" ref="Y113" si="26">Y76-Y75</f>
        <v>0</v>
      </c>
      <c r="Z113" s="7"/>
      <c r="AA113" s="7"/>
      <c r="AB113" s="7"/>
      <c r="AC113" s="7"/>
    </row>
    <row r="114" spans="1:29" customFormat="1">
      <c r="A114" s="7"/>
      <c r="B114" s="7"/>
      <c r="C114" s="7"/>
      <c r="D114" s="7" t="s">
        <v>85</v>
      </c>
      <c r="E114" s="29">
        <f t="shared" si="22"/>
        <v>0</v>
      </c>
      <c r="F114" s="29">
        <f t="shared" si="22"/>
        <v>0</v>
      </c>
      <c r="G114" s="29">
        <f t="shared" si="22"/>
        <v>0</v>
      </c>
      <c r="H114" s="29">
        <f t="shared" si="22"/>
        <v>0</v>
      </c>
      <c r="I114" s="29">
        <f t="shared" si="22"/>
        <v>0</v>
      </c>
      <c r="J114" s="29">
        <f t="shared" si="22"/>
        <v>0</v>
      </c>
      <c r="K114" s="29">
        <f t="shared" si="22"/>
        <v>0</v>
      </c>
      <c r="L114" s="29">
        <f t="shared" si="22"/>
        <v>0</v>
      </c>
      <c r="M114" s="29">
        <f t="shared" si="22"/>
        <v>0</v>
      </c>
      <c r="N114" s="29">
        <f t="shared" si="22"/>
        <v>0</v>
      </c>
      <c r="O114" s="29">
        <f t="shared" si="22"/>
        <v>0</v>
      </c>
      <c r="P114" s="29">
        <f t="shared" si="22"/>
        <v>0</v>
      </c>
      <c r="Q114" s="29">
        <f t="shared" si="22"/>
        <v>0</v>
      </c>
      <c r="R114" s="29">
        <f t="shared" si="22"/>
        <v>0</v>
      </c>
      <c r="S114" s="29">
        <f t="shared" si="22"/>
        <v>0</v>
      </c>
      <c r="T114" s="29">
        <f t="shared" si="22"/>
        <v>0</v>
      </c>
      <c r="U114" s="29">
        <f t="shared" si="22"/>
        <v>0</v>
      </c>
      <c r="V114" s="29">
        <f t="shared" si="22"/>
        <v>0</v>
      </c>
      <c r="W114" s="29">
        <f t="shared" si="22"/>
        <v>0</v>
      </c>
      <c r="X114" s="29">
        <f t="shared" si="22"/>
        <v>0</v>
      </c>
      <c r="Y114" s="29">
        <f t="shared" ref="Y114" si="27">Y77-Y76</f>
        <v>0</v>
      </c>
      <c r="Z114" s="7"/>
      <c r="AA114" s="7"/>
      <c r="AB114" s="7"/>
      <c r="AC114" s="7"/>
    </row>
    <row r="115" spans="1:29" customFormat="1">
      <c r="A115" s="7"/>
      <c r="B115" s="7"/>
      <c r="C115" s="7"/>
      <c r="D115" s="7" t="s">
        <v>88</v>
      </c>
      <c r="E115" s="29">
        <f t="shared" si="22"/>
        <v>0</v>
      </c>
      <c r="F115" s="29">
        <f t="shared" si="22"/>
        <v>0</v>
      </c>
      <c r="G115" s="29">
        <f t="shared" si="22"/>
        <v>0</v>
      </c>
      <c r="H115" s="29">
        <f t="shared" si="22"/>
        <v>0</v>
      </c>
      <c r="I115" s="29">
        <f t="shared" si="22"/>
        <v>0</v>
      </c>
      <c r="J115" s="29">
        <f t="shared" si="22"/>
        <v>0</v>
      </c>
      <c r="K115" s="29">
        <f t="shared" si="22"/>
        <v>0</v>
      </c>
      <c r="L115" s="29">
        <f t="shared" si="22"/>
        <v>0</v>
      </c>
      <c r="M115" s="29">
        <f t="shared" si="22"/>
        <v>0</v>
      </c>
      <c r="N115" s="29">
        <f t="shared" si="22"/>
        <v>0</v>
      </c>
      <c r="O115" s="29">
        <f t="shared" si="22"/>
        <v>0</v>
      </c>
      <c r="P115" s="29">
        <f t="shared" si="22"/>
        <v>0</v>
      </c>
      <c r="Q115" s="29">
        <f t="shared" si="22"/>
        <v>0</v>
      </c>
      <c r="R115" s="29">
        <f t="shared" si="22"/>
        <v>0</v>
      </c>
      <c r="S115" s="29">
        <f t="shared" si="22"/>
        <v>0</v>
      </c>
      <c r="T115" s="29">
        <f t="shared" si="22"/>
        <v>0</v>
      </c>
      <c r="U115" s="29">
        <f t="shared" si="22"/>
        <v>0</v>
      </c>
      <c r="V115" s="29">
        <f t="shared" si="22"/>
        <v>0</v>
      </c>
      <c r="W115" s="29">
        <f t="shared" si="22"/>
        <v>0</v>
      </c>
      <c r="X115" s="29">
        <f t="shared" si="22"/>
        <v>0</v>
      </c>
      <c r="Y115" s="29">
        <f t="shared" ref="Y115" si="28">Y78-Y77</f>
        <v>0</v>
      </c>
      <c r="Z115" s="7"/>
      <c r="AA115" s="7"/>
      <c r="AB115" s="7"/>
      <c r="AC115" s="7"/>
    </row>
    <row r="116" spans="1:29" customFormat="1">
      <c r="A116" s="7"/>
      <c r="B116" s="7"/>
      <c r="C116" s="7"/>
      <c r="D116" s="7" t="s">
        <v>91</v>
      </c>
      <c r="E116" s="29">
        <f t="shared" si="22"/>
        <v>0</v>
      </c>
      <c r="F116" s="29">
        <f t="shared" si="22"/>
        <v>0</v>
      </c>
      <c r="G116" s="29">
        <f t="shared" si="22"/>
        <v>0</v>
      </c>
      <c r="H116" s="29">
        <f t="shared" si="22"/>
        <v>0</v>
      </c>
      <c r="I116" s="29">
        <f t="shared" si="22"/>
        <v>0</v>
      </c>
      <c r="J116" s="29">
        <f t="shared" si="22"/>
        <v>0</v>
      </c>
      <c r="K116" s="29">
        <f t="shared" si="22"/>
        <v>0</v>
      </c>
      <c r="L116" s="29">
        <f t="shared" si="22"/>
        <v>0</v>
      </c>
      <c r="M116" s="29">
        <f t="shared" si="22"/>
        <v>0</v>
      </c>
      <c r="N116" s="29">
        <f t="shared" si="22"/>
        <v>0</v>
      </c>
      <c r="O116" s="29">
        <f t="shared" si="22"/>
        <v>0</v>
      </c>
      <c r="P116" s="29">
        <f t="shared" si="22"/>
        <v>0</v>
      </c>
      <c r="Q116" s="29">
        <f t="shared" si="22"/>
        <v>0</v>
      </c>
      <c r="R116" s="29">
        <f t="shared" si="22"/>
        <v>0</v>
      </c>
      <c r="S116" s="29">
        <f t="shared" si="22"/>
        <v>0</v>
      </c>
      <c r="T116" s="29">
        <f t="shared" si="22"/>
        <v>0</v>
      </c>
      <c r="U116" s="29">
        <f t="shared" si="22"/>
        <v>0</v>
      </c>
      <c r="V116" s="29">
        <f t="shared" si="22"/>
        <v>0</v>
      </c>
      <c r="W116" s="29">
        <f t="shared" si="22"/>
        <v>0</v>
      </c>
      <c r="X116" s="29">
        <f t="shared" si="22"/>
        <v>0</v>
      </c>
      <c r="Y116" s="29">
        <f t="shared" ref="Y116" si="29">Y79-Y78</f>
        <v>0</v>
      </c>
      <c r="Z116" s="7"/>
      <c r="AA116" s="7"/>
      <c r="AB116" s="7"/>
      <c r="AC116" s="7"/>
    </row>
    <row r="117" spans="1:29" customFormat="1">
      <c r="A117" s="7"/>
      <c r="B117" s="7"/>
      <c r="C117" s="7"/>
      <c r="D117" s="7" t="s">
        <v>94</v>
      </c>
      <c r="E117" s="29">
        <f t="shared" si="22"/>
        <v>0</v>
      </c>
      <c r="F117" s="29">
        <f t="shared" si="22"/>
        <v>0</v>
      </c>
      <c r="G117" s="29">
        <f t="shared" si="22"/>
        <v>0</v>
      </c>
      <c r="H117" s="29">
        <f t="shared" si="22"/>
        <v>0</v>
      </c>
      <c r="I117" s="29">
        <f t="shared" si="22"/>
        <v>0</v>
      </c>
      <c r="J117" s="29">
        <f t="shared" si="22"/>
        <v>0</v>
      </c>
      <c r="K117" s="29">
        <f t="shared" si="22"/>
        <v>0</v>
      </c>
      <c r="L117" s="29">
        <f t="shared" si="22"/>
        <v>0</v>
      </c>
      <c r="M117" s="29">
        <f t="shared" si="22"/>
        <v>0</v>
      </c>
      <c r="N117" s="29">
        <f t="shared" si="22"/>
        <v>0</v>
      </c>
      <c r="O117" s="29">
        <f t="shared" si="22"/>
        <v>0</v>
      </c>
      <c r="P117" s="29">
        <f t="shared" si="22"/>
        <v>0</v>
      </c>
      <c r="Q117" s="29">
        <f t="shared" si="22"/>
        <v>0</v>
      </c>
      <c r="R117" s="29">
        <f t="shared" si="22"/>
        <v>0</v>
      </c>
      <c r="S117" s="29">
        <f t="shared" si="22"/>
        <v>0</v>
      </c>
      <c r="T117" s="29">
        <f t="shared" si="22"/>
        <v>0</v>
      </c>
      <c r="U117" s="29">
        <f t="shared" si="22"/>
        <v>0</v>
      </c>
      <c r="V117" s="29">
        <f t="shared" si="22"/>
        <v>0</v>
      </c>
      <c r="W117" s="29">
        <f t="shared" si="22"/>
        <v>0</v>
      </c>
      <c r="X117" s="29">
        <f t="shared" si="22"/>
        <v>0</v>
      </c>
      <c r="Y117" s="29">
        <f t="shared" ref="Y117" si="30">Y80-Y79</f>
        <v>0</v>
      </c>
      <c r="Z117" s="7"/>
      <c r="AA117" s="7"/>
      <c r="AB117" s="7"/>
      <c r="AC117" s="7"/>
    </row>
    <row r="118" spans="1:29" customFormat="1">
      <c r="A118" s="7"/>
      <c r="B118" s="7"/>
      <c r="C118" s="7"/>
      <c r="D118" s="7" t="s">
        <v>97</v>
      </c>
      <c r="E118" s="29">
        <f t="shared" ca="1" si="22"/>
        <v>3.1919344864192322E-3</v>
      </c>
      <c r="F118" s="29">
        <f t="shared" ca="1" si="22"/>
        <v>7.0351245263585811E-3</v>
      </c>
      <c r="G118" s="29">
        <f t="shared" ca="1" si="22"/>
        <v>1.1653917110622828E-2</v>
      </c>
      <c r="H118" s="29">
        <f t="shared" ca="1" si="22"/>
        <v>1.6920106350702659E-2</v>
      </c>
      <c r="I118" s="29">
        <f t="shared" ca="1" si="22"/>
        <v>2.2822384432285691E-2</v>
      </c>
      <c r="J118" s="29">
        <f t="shared" ca="1" si="22"/>
        <v>2.9614356015344217E-2</v>
      </c>
      <c r="K118" s="29">
        <f t="shared" ca="1" si="22"/>
        <v>3.6933843829710343E-2</v>
      </c>
      <c r="L118" s="29">
        <f t="shared" ca="1" si="22"/>
        <v>4.425645538678679E-2</v>
      </c>
      <c r="M118" s="29">
        <f t="shared" ca="1" si="22"/>
        <v>5.0978415334249925E-2</v>
      </c>
      <c r="N118" s="29">
        <f t="shared" ca="1" si="22"/>
        <v>5.6552164549632612E-2</v>
      </c>
      <c r="O118" s="29">
        <f t="shared" ca="1" si="22"/>
        <v>6.063198770070518E-2</v>
      </c>
      <c r="P118" s="29">
        <f t="shared" ca="1" si="22"/>
        <v>6.3164320351846368E-2</v>
      </c>
      <c r="Q118" s="29">
        <f t="shared" ca="1" si="22"/>
        <v>6.4372064800400086E-2</v>
      </c>
      <c r="R118" s="29">
        <f t="shared" ca="1" si="22"/>
        <v>6.4637841570734059E-2</v>
      </c>
      <c r="S118" s="29">
        <f t="shared" ca="1" si="22"/>
        <v>6.4351863392051872E-2</v>
      </c>
      <c r="T118" s="29">
        <f t="shared" ca="1" si="22"/>
        <v>6.735913833028416E-2</v>
      </c>
      <c r="U118" s="29">
        <f t="shared" ca="1" si="22"/>
        <v>6.6592248543813279E-2</v>
      </c>
      <c r="V118" s="29">
        <f t="shared" ca="1" si="22"/>
        <v>6.5859362252930168E-2</v>
      </c>
      <c r="W118" s="29">
        <f t="shared" ca="1" si="22"/>
        <v>6.5089148986569256E-2</v>
      </c>
      <c r="X118" s="29">
        <f t="shared" ca="1" si="22"/>
        <v>6.4076763556363533E-2</v>
      </c>
      <c r="Y118" s="29">
        <f t="shared" ref="Y118" ca="1" si="31">Y81-Y80</f>
        <v>0.92420367132353565</v>
      </c>
      <c r="Z118" s="7"/>
      <c r="AA118" s="7"/>
      <c r="AB118" s="7"/>
      <c r="AC118" s="7"/>
    </row>
    <row r="119" spans="1:29" customFormat="1">
      <c r="A119" s="7"/>
      <c r="B119" s="7"/>
      <c r="C119" s="7"/>
      <c r="D119" s="7" t="s">
        <v>100</v>
      </c>
      <c r="E119" s="29">
        <f t="shared" ca="1" si="22"/>
        <v>8.1366937411756646E-3</v>
      </c>
      <c r="F119" s="29">
        <f t="shared" ca="1" si="22"/>
        <v>1.793353026058786E-2</v>
      </c>
      <c r="G119" s="29">
        <f t="shared" ca="1" si="22"/>
        <v>2.9707487674836448E-2</v>
      </c>
      <c r="H119" s="29">
        <f t="shared" ca="1" si="22"/>
        <v>4.3131750989737164E-2</v>
      </c>
      <c r="I119" s="29">
        <f t="shared" ca="1" si="22"/>
        <v>5.8177494982738193E-2</v>
      </c>
      <c r="J119" s="29">
        <f t="shared" ca="1" si="22"/>
        <v>7.5491193902703077E-2</v>
      </c>
      <c r="K119" s="29">
        <f t="shared" ca="1" si="22"/>
        <v>9.4149606517736323E-2</v>
      </c>
      <c r="L119" s="29">
        <f t="shared" ca="1" si="22"/>
        <v>0.11281598199600143</v>
      </c>
      <c r="M119" s="29">
        <f t="shared" ca="1" si="22"/>
        <v>0.12995121132657395</v>
      </c>
      <c r="N119" s="29">
        <f t="shared" ca="1" si="22"/>
        <v>0.14415948864199077</v>
      </c>
      <c r="O119" s="29">
        <f t="shared" ca="1" si="22"/>
        <v>0.15455953652507745</v>
      </c>
      <c r="P119" s="29">
        <f t="shared" ca="1" si="22"/>
        <v>0.16101481163200176</v>
      </c>
      <c r="Q119" s="29">
        <f t="shared" ca="1" si="22"/>
        <v>0.16409352353454798</v>
      </c>
      <c r="R119" s="29">
        <f t="shared" ca="1" si="22"/>
        <v>0.16477102621918249</v>
      </c>
      <c r="S119" s="29">
        <f t="shared" ca="1" si="22"/>
        <v>0.16404202727935568</v>
      </c>
      <c r="T119" s="29">
        <f t="shared" ca="1" si="22"/>
        <v>0.17170799764059541</v>
      </c>
      <c r="U119" s="29">
        <f t="shared" ca="1" si="22"/>
        <v>0.16975308680132278</v>
      </c>
      <c r="V119" s="29">
        <f t="shared" ca="1" si="22"/>
        <v>0.16788485569526662</v>
      </c>
      <c r="W119" s="29">
        <f t="shared" ca="1" si="22"/>
        <v>0.16592147283436087</v>
      </c>
      <c r="X119" s="29">
        <f t="shared" ca="1" si="22"/>
        <v>0.16334075877877474</v>
      </c>
      <c r="Y119" s="29">
        <f t="shared" ref="Y119" ca="1" si="32">Y82-Y81</f>
        <v>2.3559262447349938</v>
      </c>
      <c r="Z119" s="7"/>
      <c r="AA119" s="7"/>
      <c r="AB119" s="7"/>
      <c r="AC119" s="7"/>
    </row>
    <row r="120" spans="1:29" customFormat="1">
      <c r="A120" s="7"/>
      <c r="B120" s="7"/>
      <c r="C120" s="7"/>
      <c r="D120" s="7" t="s">
        <v>103</v>
      </c>
      <c r="E120" s="29">
        <f t="shared" ca="1" si="22"/>
        <v>7.2065897188562707E-3</v>
      </c>
      <c r="F120" s="29">
        <f t="shared" ref="F120:X133" ca="1" si="33">F83-F82</f>
        <v>1.5883551588618167E-2</v>
      </c>
      <c r="G120" s="29">
        <f t="shared" ca="1" si="33"/>
        <v>2.6311630013444741E-2</v>
      </c>
      <c r="H120" s="29">
        <f t="shared" ca="1" si="33"/>
        <v>3.8201368163329273E-2</v>
      </c>
      <c r="I120" s="29">
        <f t="shared" ca="1" si="33"/>
        <v>5.1527235821811138E-2</v>
      </c>
      <c r="J120" s="29">
        <f t="shared" ca="1" si="33"/>
        <v>6.6861808880715939E-2</v>
      </c>
      <c r="K120" s="29">
        <f t="shared" ca="1" si="33"/>
        <v>8.3387381650061543E-2</v>
      </c>
      <c r="L120" s="29">
        <f t="shared" ca="1" si="33"/>
        <v>9.9920007049151299E-2</v>
      </c>
      <c r="M120" s="29">
        <f t="shared" ca="1" si="33"/>
        <v>0.1150965113458591</v>
      </c>
      <c r="N120" s="29">
        <f t="shared" ca="1" si="33"/>
        <v>0.12768064299453868</v>
      </c>
      <c r="O120" s="29">
        <f t="shared" ca="1" si="33"/>
        <v>0.13689186324369068</v>
      </c>
      <c r="P120" s="29">
        <f t="shared" ca="1" si="33"/>
        <v>0.14260923699496425</v>
      </c>
      <c r="Q120" s="29">
        <f t="shared" ca="1" si="33"/>
        <v>0.14533602188449907</v>
      </c>
      <c r="R120" s="29">
        <f t="shared" ca="1" si="33"/>
        <v>0.14593607935709096</v>
      </c>
      <c r="S120" s="29">
        <f t="shared" ca="1" si="33"/>
        <v>0.14529041215712904</v>
      </c>
      <c r="T120" s="29">
        <f t="shared" ca="1" si="33"/>
        <v>0.15208008680234741</v>
      </c>
      <c r="U120" s="29">
        <f t="shared" ca="1" si="33"/>
        <v>0.15034864147532351</v>
      </c>
      <c r="V120" s="29">
        <f t="shared" ca="1" si="33"/>
        <v>0.14869396753654418</v>
      </c>
      <c r="W120" s="29">
        <f t="shared" ca="1" si="33"/>
        <v>0.14695501862318161</v>
      </c>
      <c r="X120" s="29">
        <f t="shared" ca="1" si="33"/>
        <v>0.14466930553480767</v>
      </c>
      <c r="Y120" s="29">
        <f t="shared" ref="Y120" ca="1" si="34">Y83-Y82</f>
        <v>2.0866207324202057</v>
      </c>
      <c r="Z120" s="7"/>
      <c r="AA120" s="7"/>
      <c r="AB120" s="7"/>
      <c r="AC120" s="7"/>
    </row>
    <row r="121" spans="1:29" customFormat="1">
      <c r="A121" s="7"/>
      <c r="B121" s="7"/>
      <c r="C121" s="7"/>
      <c r="D121" s="7" t="s">
        <v>106</v>
      </c>
      <c r="E121" s="29">
        <f t="shared" ref="E121:T139" ca="1" si="35">E84-E83</f>
        <v>8.7241276660406167E-3</v>
      </c>
      <c r="F121" s="29">
        <f t="shared" ca="1" si="35"/>
        <v>1.9228253203685791E-2</v>
      </c>
      <c r="G121" s="29">
        <f t="shared" ca="1" si="35"/>
        <v>3.1852239171921148E-2</v>
      </c>
      <c r="H121" s="29">
        <f t="shared" ca="1" si="35"/>
        <v>4.6245675954367613E-2</v>
      </c>
      <c r="I121" s="29">
        <f t="shared" ca="1" si="35"/>
        <v>6.2377657272683629E-2</v>
      </c>
      <c r="J121" s="29">
        <f t="shared" ca="1" si="35"/>
        <v>8.094133000683007E-2</v>
      </c>
      <c r="K121" s="29">
        <f t="shared" ca="1" si="35"/>
        <v>0.10094679892050873</v>
      </c>
      <c r="L121" s="29">
        <f t="shared" ca="1" si="35"/>
        <v>0.12096080558153666</v>
      </c>
      <c r="M121" s="29">
        <f t="shared" ca="1" si="35"/>
        <v>0.13933312399759135</v>
      </c>
      <c r="N121" s="29">
        <f t="shared" ca="1" si="35"/>
        <v>0.15456717718395285</v>
      </c>
      <c r="O121" s="29">
        <f t="shared" ca="1" si="35"/>
        <v>0.16571806332408601</v>
      </c>
      <c r="P121" s="29">
        <f t="shared" ca="1" si="35"/>
        <v>0.17263938123817091</v>
      </c>
      <c r="Q121" s="29">
        <f t="shared" ca="1" si="35"/>
        <v>0.17594036275955383</v>
      </c>
      <c r="R121" s="29">
        <f t="shared" ca="1" si="35"/>
        <v>0.17666677819349419</v>
      </c>
      <c r="S121" s="29">
        <f t="shared" ca="1" si="35"/>
        <v>0.17588514869854677</v>
      </c>
      <c r="T121" s="29">
        <f t="shared" ca="1" si="35"/>
        <v>0.18410456880245196</v>
      </c>
      <c r="U121" s="29">
        <f t="shared" ca="1" si="33"/>
        <v>0.18200852189690908</v>
      </c>
      <c r="V121" s="29">
        <f t="shared" ca="1" si="33"/>
        <v>0.18000541262459824</v>
      </c>
      <c r="W121" s="29">
        <f t="shared" ca="1" si="33"/>
        <v>0.1779002820542811</v>
      </c>
      <c r="X121" s="29">
        <f t="shared" ca="1" si="33"/>
        <v>0.17513325166003824</v>
      </c>
      <c r="Y121" s="29">
        <f t="shared" ref="Y121" ca="1" si="36">Y84-Y83</f>
        <v>2.5260138804086276</v>
      </c>
      <c r="Z121" s="7"/>
      <c r="AA121" s="7"/>
      <c r="AB121" s="7"/>
      <c r="AC121" s="7"/>
    </row>
    <row r="122" spans="1:29" customFormat="1">
      <c r="A122" s="7"/>
      <c r="B122" s="7"/>
      <c r="C122" s="7"/>
      <c r="D122" s="7" t="s">
        <v>109</v>
      </c>
      <c r="E122" s="29">
        <f t="shared" ca="1" si="35"/>
        <v>2.4747580818511E-2</v>
      </c>
      <c r="F122" s="29">
        <f t="shared" ca="1" si="33"/>
        <v>5.454445055971649E-2</v>
      </c>
      <c r="G122" s="29">
        <f t="shared" ca="1" si="33"/>
        <v>9.0354691418151806E-2</v>
      </c>
      <c r="H122" s="29">
        <f t="shared" ca="1" si="33"/>
        <v>0.13118430254549357</v>
      </c>
      <c r="I122" s="29">
        <f t="shared" ca="1" si="33"/>
        <v>0.17694561264091557</v>
      </c>
      <c r="J122" s="29">
        <f t="shared" ca="1" si="33"/>
        <v>0.22960485937167524</v>
      </c>
      <c r="K122" s="29">
        <f t="shared" ca="1" si="33"/>
        <v>0.28635402418280448</v>
      </c>
      <c r="L122" s="29">
        <f t="shared" ca="1" si="33"/>
        <v>0.34312740787295798</v>
      </c>
      <c r="M122" s="29">
        <f t="shared" ca="1" si="33"/>
        <v>0.39524384314643202</v>
      </c>
      <c r="N122" s="29">
        <f t="shared" ca="1" si="33"/>
        <v>0.43845801616805169</v>
      </c>
      <c r="O122" s="29">
        <f t="shared" ca="1" si="33"/>
        <v>0.47008954043209317</v>
      </c>
      <c r="P122" s="29">
        <f t="shared" ca="1" si="33"/>
        <v>0.48972312226471226</v>
      </c>
      <c r="Q122" s="29">
        <f t="shared" ca="1" si="33"/>
        <v>0.49908695898374855</v>
      </c>
      <c r="R122" s="29">
        <f t="shared" ca="1" si="33"/>
        <v>0.50114756897794099</v>
      </c>
      <c r="S122" s="29">
        <f t="shared" ca="1" si="33"/>
        <v>0.49893033421971544</v>
      </c>
      <c r="T122" s="29">
        <f t="shared" ca="1" si="33"/>
        <v>0.52224621989783104</v>
      </c>
      <c r="U122" s="29">
        <f t="shared" ca="1" si="33"/>
        <v>0.51630040019184154</v>
      </c>
      <c r="V122" s="29">
        <f t="shared" ca="1" si="33"/>
        <v>0.51061821504939053</v>
      </c>
      <c r="W122" s="29">
        <f t="shared" ca="1" si="33"/>
        <v>0.5046466278699373</v>
      </c>
      <c r="X122" s="29">
        <f t="shared" ca="1" si="33"/>
        <v>0.49679744100219381</v>
      </c>
      <c r="Y122" s="29">
        <f t="shared" ref="Y122" ca="1" si="37">Y85-Y84</f>
        <v>7.1654995258069212</v>
      </c>
      <c r="Z122" s="7"/>
      <c r="AA122" s="7"/>
      <c r="AB122" s="7"/>
      <c r="AC122" s="7"/>
    </row>
    <row r="123" spans="1:29" customFormat="1">
      <c r="A123" s="7"/>
      <c r="B123" s="7"/>
      <c r="C123" s="7"/>
      <c r="D123" s="7" t="s">
        <v>112</v>
      </c>
      <c r="E123" s="29">
        <f t="shared" ca="1" si="35"/>
        <v>0</v>
      </c>
      <c r="F123" s="29">
        <f t="shared" ca="1" si="33"/>
        <v>0</v>
      </c>
      <c r="G123" s="29">
        <f t="shared" ca="1" si="33"/>
        <v>0</v>
      </c>
      <c r="H123" s="29">
        <f t="shared" ca="1" si="33"/>
        <v>0</v>
      </c>
      <c r="I123" s="29">
        <f t="shared" ca="1" si="33"/>
        <v>0</v>
      </c>
      <c r="J123" s="29">
        <f t="shared" ca="1" si="33"/>
        <v>0</v>
      </c>
      <c r="K123" s="29">
        <f t="shared" ca="1" si="33"/>
        <v>0</v>
      </c>
      <c r="L123" s="29">
        <f t="shared" ca="1" si="33"/>
        <v>0</v>
      </c>
      <c r="M123" s="29">
        <f t="shared" ca="1" si="33"/>
        <v>0</v>
      </c>
      <c r="N123" s="29">
        <f t="shared" ca="1" si="33"/>
        <v>0</v>
      </c>
      <c r="O123" s="29">
        <f t="shared" ca="1" si="33"/>
        <v>0</v>
      </c>
      <c r="P123" s="29">
        <f t="shared" ca="1" si="33"/>
        <v>0</v>
      </c>
      <c r="Q123" s="29">
        <f t="shared" ca="1" si="33"/>
        <v>0</v>
      </c>
      <c r="R123" s="29">
        <f t="shared" ca="1" si="33"/>
        <v>0</v>
      </c>
      <c r="S123" s="29">
        <f t="shared" ca="1" si="33"/>
        <v>0</v>
      </c>
      <c r="T123" s="29">
        <f t="shared" ca="1" si="33"/>
        <v>0</v>
      </c>
      <c r="U123" s="29">
        <f t="shared" ca="1" si="33"/>
        <v>0</v>
      </c>
      <c r="V123" s="29">
        <f t="shared" ca="1" si="33"/>
        <v>0</v>
      </c>
      <c r="W123" s="29">
        <f t="shared" ca="1" si="33"/>
        <v>0</v>
      </c>
      <c r="X123" s="29">
        <f t="shared" ca="1" si="33"/>
        <v>0</v>
      </c>
      <c r="Y123" s="29">
        <f t="shared" ref="Y123" ca="1" si="38">Y86-Y85</f>
        <v>0</v>
      </c>
      <c r="Z123" s="7"/>
      <c r="AA123" s="7"/>
      <c r="AB123" s="7"/>
      <c r="AC123" s="7"/>
    </row>
    <row r="124" spans="1:29" customFormat="1">
      <c r="A124" s="7"/>
      <c r="B124" s="7"/>
      <c r="C124" s="7"/>
      <c r="D124" s="7" t="s">
        <v>115</v>
      </c>
      <c r="E124" s="29">
        <f t="shared" ca="1" si="35"/>
        <v>0</v>
      </c>
      <c r="F124" s="29">
        <f t="shared" ca="1" si="33"/>
        <v>0</v>
      </c>
      <c r="G124" s="29">
        <f t="shared" ca="1" si="33"/>
        <v>0</v>
      </c>
      <c r="H124" s="29">
        <f t="shared" ca="1" si="33"/>
        <v>0</v>
      </c>
      <c r="I124" s="29">
        <f t="shared" ca="1" si="33"/>
        <v>0</v>
      </c>
      <c r="J124" s="29">
        <f t="shared" ca="1" si="33"/>
        <v>0</v>
      </c>
      <c r="K124" s="29">
        <f t="shared" ca="1" si="33"/>
        <v>0</v>
      </c>
      <c r="L124" s="29">
        <f t="shared" ca="1" si="33"/>
        <v>0</v>
      </c>
      <c r="M124" s="29">
        <f t="shared" ca="1" si="33"/>
        <v>0</v>
      </c>
      <c r="N124" s="29">
        <f t="shared" ca="1" si="33"/>
        <v>0</v>
      </c>
      <c r="O124" s="29">
        <f t="shared" ca="1" si="33"/>
        <v>0</v>
      </c>
      <c r="P124" s="29">
        <f t="shared" ca="1" si="33"/>
        <v>0</v>
      </c>
      <c r="Q124" s="29">
        <f t="shared" ca="1" si="33"/>
        <v>0</v>
      </c>
      <c r="R124" s="29">
        <f t="shared" ca="1" si="33"/>
        <v>0</v>
      </c>
      <c r="S124" s="29">
        <f t="shared" ca="1" si="33"/>
        <v>0</v>
      </c>
      <c r="T124" s="29">
        <f t="shared" ca="1" si="33"/>
        <v>0</v>
      </c>
      <c r="U124" s="29">
        <f t="shared" ca="1" si="33"/>
        <v>0</v>
      </c>
      <c r="V124" s="29">
        <f t="shared" ca="1" si="33"/>
        <v>0</v>
      </c>
      <c r="W124" s="29">
        <f t="shared" ca="1" si="33"/>
        <v>0</v>
      </c>
      <c r="X124" s="29">
        <f t="shared" ca="1" si="33"/>
        <v>0</v>
      </c>
      <c r="Y124" s="29">
        <f t="shared" ref="Y124" ca="1" si="39">Y87-Y86</f>
        <v>0</v>
      </c>
      <c r="Z124" s="7"/>
      <c r="AA124" s="7"/>
      <c r="AB124" s="7"/>
      <c r="AC124" s="7"/>
    </row>
    <row r="125" spans="1:29" customFormat="1">
      <c r="A125" s="7"/>
      <c r="B125" s="7"/>
      <c r="C125" s="7"/>
      <c r="D125" s="7" t="s">
        <v>118</v>
      </c>
      <c r="E125" s="29">
        <f t="shared" ca="1" si="35"/>
        <v>0</v>
      </c>
      <c r="F125" s="29">
        <f t="shared" ca="1" si="33"/>
        <v>0</v>
      </c>
      <c r="G125" s="29">
        <f t="shared" ca="1" si="33"/>
        <v>0</v>
      </c>
      <c r="H125" s="29">
        <f t="shared" ca="1" si="33"/>
        <v>0</v>
      </c>
      <c r="I125" s="29">
        <f t="shared" ca="1" si="33"/>
        <v>0</v>
      </c>
      <c r="J125" s="29">
        <f t="shared" ca="1" si="33"/>
        <v>0</v>
      </c>
      <c r="K125" s="29">
        <f t="shared" ca="1" si="33"/>
        <v>0</v>
      </c>
      <c r="L125" s="29">
        <f t="shared" ca="1" si="33"/>
        <v>0</v>
      </c>
      <c r="M125" s="29">
        <f t="shared" ca="1" si="33"/>
        <v>0</v>
      </c>
      <c r="N125" s="29">
        <f t="shared" ca="1" si="33"/>
        <v>0</v>
      </c>
      <c r="O125" s="29">
        <f t="shared" ca="1" si="33"/>
        <v>0</v>
      </c>
      <c r="P125" s="29">
        <f t="shared" ca="1" si="33"/>
        <v>0</v>
      </c>
      <c r="Q125" s="29">
        <f t="shared" ca="1" si="33"/>
        <v>0</v>
      </c>
      <c r="R125" s="29">
        <f t="shared" ca="1" si="33"/>
        <v>0</v>
      </c>
      <c r="S125" s="29">
        <f t="shared" ca="1" si="33"/>
        <v>0</v>
      </c>
      <c r="T125" s="29">
        <f t="shared" ca="1" si="33"/>
        <v>0</v>
      </c>
      <c r="U125" s="29">
        <f t="shared" ca="1" si="33"/>
        <v>0</v>
      </c>
      <c r="V125" s="29">
        <f t="shared" ca="1" si="33"/>
        <v>0</v>
      </c>
      <c r="W125" s="29">
        <f t="shared" ca="1" si="33"/>
        <v>0</v>
      </c>
      <c r="X125" s="29">
        <f t="shared" ca="1" si="33"/>
        <v>0</v>
      </c>
      <c r="Y125" s="29">
        <f t="shared" ref="Y125" ca="1" si="40">Y88-Y87</f>
        <v>0</v>
      </c>
      <c r="Z125" s="7"/>
      <c r="AA125" s="7"/>
      <c r="AB125" s="7"/>
      <c r="AC125" s="7"/>
    </row>
    <row r="126" spans="1:29" customFormat="1">
      <c r="A126" s="7"/>
      <c r="B126" s="7"/>
      <c r="C126" s="7"/>
      <c r="D126" s="7" t="s">
        <v>121</v>
      </c>
      <c r="E126" s="29">
        <f t="shared" ca="1" si="35"/>
        <v>0</v>
      </c>
      <c r="F126" s="29">
        <f t="shared" ca="1" si="33"/>
        <v>0</v>
      </c>
      <c r="G126" s="29">
        <f t="shared" ca="1" si="33"/>
        <v>0</v>
      </c>
      <c r="H126" s="29">
        <f t="shared" ca="1" si="33"/>
        <v>0</v>
      </c>
      <c r="I126" s="29">
        <f t="shared" ca="1" si="33"/>
        <v>0</v>
      </c>
      <c r="J126" s="29">
        <f t="shared" ca="1" si="33"/>
        <v>0</v>
      </c>
      <c r="K126" s="29">
        <f t="shared" ca="1" si="33"/>
        <v>0</v>
      </c>
      <c r="L126" s="29">
        <f t="shared" ca="1" si="33"/>
        <v>0</v>
      </c>
      <c r="M126" s="29">
        <f t="shared" ca="1" si="33"/>
        <v>0</v>
      </c>
      <c r="N126" s="29">
        <f t="shared" ca="1" si="33"/>
        <v>0</v>
      </c>
      <c r="O126" s="29">
        <f t="shared" ca="1" si="33"/>
        <v>0</v>
      </c>
      <c r="P126" s="29">
        <f t="shared" ca="1" si="33"/>
        <v>0</v>
      </c>
      <c r="Q126" s="29">
        <f t="shared" ca="1" si="33"/>
        <v>0</v>
      </c>
      <c r="R126" s="29">
        <f t="shared" ca="1" si="33"/>
        <v>0</v>
      </c>
      <c r="S126" s="29">
        <f t="shared" ca="1" si="33"/>
        <v>0</v>
      </c>
      <c r="T126" s="29">
        <f t="shared" ca="1" si="33"/>
        <v>0</v>
      </c>
      <c r="U126" s="29">
        <f t="shared" ca="1" si="33"/>
        <v>0</v>
      </c>
      <c r="V126" s="29">
        <f t="shared" ca="1" si="33"/>
        <v>0</v>
      </c>
      <c r="W126" s="29">
        <f t="shared" ca="1" si="33"/>
        <v>0</v>
      </c>
      <c r="X126" s="29">
        <f t="shared" ca="1" si="33"/>
        <v>0</v>
      </c>
      <c r="Y126" s="29">
        <f t="shared" ref="Y126" ca="1" si="41">Y89-Y88</f>
        <v>0</v>
      </c>
      <c r="Z126" s="7"/>
      <c r="AA126" s="7"/>
      <c r="AB126" s="7"/>
      <c r="AC126" s="7"/>
    </row>
    <row r="127" spans="1:29" customFormat="1">
      <c r="A127" s="7"/>
      <c r="B127" s="7"/>
      <c r="C127" s="7"/>
      <c r="D127" s="7" t="s">
        <v>124</v>
      </c>
      <c r="E127" s="29">
        <f t="shared" ca="1" si="35"/>
        <v>0</v>
      </c>
      <c r="F127" s="29">
        <f t="shared" ca="1" si="33"/>
        <v>0</v>
      </c>
      <c r="G127" s="29">
        <f t="shared" ca="1" si="33"/>
        <v>0</v>
      </c>
      <c r="H127" s="29">
        <f t="shared" ca="1" si="33"/>
        <v>0</v>
      </c>
      <c r="I127" s="29">
        <f t="shared" ca="1" si="33"/>
        <v>0</v>
      </c>
      <c r="J127" s="29">
        <f t="shared" ca="1" si="33"/>
        <v>0</v>
      </c>
      <c r="K127" s="29">
        <f t="shared" ca="1" si="33"/>
        <v>0</v>
      </c>
      <c r="L127" s="29">
        <f t="shared" ca="1" si="33"/>
        <v>0</v>
      </c>
      <c r="M127" s="29">
        <f t="shared" ca="1" si="33"/>
        <v>0</v>
      </c>
      <c r="N127" s="29">
        <f t="shared" ca="1" si="33"/>
        <v>0</v>
      </c>
      <c r="O127" s="29">
        <f t="shared" ca="1" si="33"/>
        <v>0</v>
      </c>
      <c r="P127" s="29">
        <f t="shared" ca="1" si="33"/>
        <v>0</v>
      </c>
      <c r="Q127" s="29">
        <f t="shared" ca="1" si="33"/>
        <v>0</v>
      </c>
      <c r="R127" s="29">
        <f t="shared" ca="1" si="33"/>
        <v>0</v>
      </c>
      <c r="S127" s="29">
        <f t="shared" ca="1" si="33"/>
        <v>0</v>
      </c>
      <c r="T127" s="29">
        <f t="shared" ca="1" si="33"/>
        <v>0</v>
      </c>
      <c r="U127" s="29">
        <f t="shared" ca="1" si="33"/>
        <v>0</v>
      </c>
      <c r="V127" s="29">
        <f t="shared" ca="1" si="33"/>
        <v>0</v>
      </c>
      <c r="W127" s="29">
        <f t="shared" ca="1" si="33"/>
        <v>0</v>
      </c>
      <c r="X127" s="29">
        <f t="shared" ca="1" si="33"/>
        <v>0</v>
      </c>
      <c r="Y127" s="29">
        <f t="shared" ref="Y127" ca="1" si="42">Y90-Y89</f>
        <v>0</v>
      </c>
      <c r="Z127" s="7"/>
      <c r="AA127" s="7"/>
      <c r="AB127" s="7"/>
      <c r="AC127" s="7"/>
    </row>
    <row r="128" spans="1:29" customFormat="1">
      <c r="A128" s="7"/>
      <c r="B128" s="7"/>
      <c r="C128" s="7"/>
      <c r="D128" s="7" t="s">
        <v>127</v>
      </c>
      <c r="E128" s="29">
        <f t="shared" ca="1" si="35"/>
        <v>0</v>
      </c>
      <c r="F128" s="29">
        <f t="shared" ca="1" si="33"/>
        <v>0</v>
      </c>
      <c r="G128" s="29">
        <f t="shared" ca="1" si="33"/>
        <v>0</v>
      </c>
      <c r="H128" s="29">
        <f t="shared" ca="1" si="33"/>
        <v>0</v>
      </c>
      <c r="I128" s="29">
        <f t="shared" ca="1" si="33"/>
        <v>0</v>
      </c>
      <c r="J128" s="29">
        <f t="shared" ca="1" si="33"/>
        <v>0</v>
      </c>
      <c r="K128" s="29">
        <f t="shared" ca="1" si="33"/>
        <v>0</v>
      </c>
      <c r="L128" s="29">
        <f t="shared" ca="1" si="33"/>
        <v>0</v>
      </c>
      <c r="M128" s="29">
        <f t="shared" ca="1" si="33"/>
        <v>0</v>
      </c>
      <c r="N128" s="29">
        <f t="shared" ca="1" si="33"/>
        <v>0</v>
      </c>
      <c r="O128" s="29">
        <f t="shared" ca="1" si="33"/>
        <v>0</v>
      </c>
      <c r="P128" s="29">
        <f t="shared" ca="1" si="33"/>
        <v>0</v>
      </c>
      <c r="Q128" s="29">
        <f t="shared" ca="1" si="33"/>
        <v>0</v>
      </c>
      <c r="R128" s="29">
        <f t="shared" ca="1" si="33"/>
        <v>0</v>
      </c>
      <c r="S128" s="29">
        <f t="shared" ca="1" si="33"/>
        <v>0</v>
      </c>
      <c r="T128" s="29">
        <f t="shared" ca="1" si="33"/>
        <v>0</v>
      </c>
      <c r="U128" s="29">
        <f t="shared" ca="1" si="33"/>
        <v>0</v>
      </c>
      <c r="V128" s="29">
        <f t="shared" ca="1" si="33"/>
        <v>0</v>
      </c>
      <c r="W128" s="29">
        <f t="shared" ca="1" si="33"/>
        <v>0</v>
      </c>
      <c r="X128" s="29">
        <f t="shared" ca="1" si="33"/>
        <v>0</v>
      </c>
      <c r="Y128" s="29">
        <f t="shared" ref="Y128" ca="1" si="43">Y91-Y90</f>
        <v>0</v>
      </c>
      <c r="Z128" s="7"/>
      <c r="AA128" s="7"/>
      <c r="AB128" s="7"/>
      <c r="AC128" s="7"/>
    </row>
    <row r="129" spans="1:29" customFormat="1">
      <c r="A129" s="7"/>
      <c r="B129" s="7"/>
      <c r="C129" s="7"/>
      <c r="D129" s="7" t="s">
        <v>371</v>
      </c>
      <c r="E129" s="29">
        <f t="shared" ca="1" si="35"/>
        <v>0</v>
      </c>
      <c r="F129" s="29">
        <f t="shared" ca="1" si="33"/>
        <v>0</v>
      </c>
      <c r="G129" s="29">
        <f t="shared" ca="1" si="33"/>
        <v>0</v>
      </c>
      <c r="H129" s="29">
        <f t="shared" ca="1" si="33"/>
        <v>0</v>
      </c>
      <c r="I129" s="29">
        <f t="shared" ca="1" si="33"/>
        <v>0</v>
      </c>
      <c r="J129" s="29">
        <f t="shared" ca="1" si="33"/>
        <v>0</v>
      </c>
      <c r="K129" s="29">
        <f t="shared" ca="1" si="33"/>
        <v>0</v>
      </c>
      <c r="L129" s="29">
        <f t="shared" ca="1" si="33"/>
        <v>0</v>
      </c>
      <c r="M129" s="29">
        <f t="shared" ca="1" si="33"/>
        <v>0</v>
      </c>
      <c r="N129" s="29">
        <f t="shared" ca="1" si="33"/>
        <v>0</v>
      </c>
      <c r="O129" s="29">
        <f t="shared" ca="1" si="33"/>
        <v>0</v>
      </c>
      <c r="P129" s="29">
        <f t="shared" ca="1" si="33"/>
        <v>0</v>
      </c>
      <c r="Q129" s="29">
        <f t="shared" ca="1" si="33"/>
        <v>0</v>
      </c>
      <c r="R129" s="29">
        <f t="shared" ca="1" si="33"/>
        <v>0</v>
      </c>
      <c r="S129" s="29">
        <f t="shared" ca="1" si="33"/>
        <v>0</v>
      </c>
      <c r="T129" s="29">
        <f t="shared" ca="1" si="33"/>
        <v>0</v>
      </c>
      <c r="U129" s="29">
        <f t="shared" ca="1" si="33"/>
        <v>0</v>
      </c>
      <c r="V129" s="29">
        <f t="shared" ca="1" si="33"/>
        <v>0</v>
      </c>
      <c r="W129" s="29">
        <f t="shared" ca="1" si="33"/>
        <v>0</v>
      </c>
      <c r="X129" s="29">
        <f t="shared" ca="1" si="33"/>
        <v>0</v>
      </c>
      <c r="Y129" s="29">
        <f t="shared" ref="Y129" ca="1" si="44">Y92-Y91</f>
        <v>0</v>
      </c>
      <c r="Z129" s="7"/>
      <c r="AA129" s="7"/>
      <c r="AB129" s="7"/>
      <c r="AC129" s="7"/>
    </row>
    <row r="130" spans="1:29" customFormat="1">
      <c r="A130" s="7"/>
      <c r="B130" s="7"/>
      <c r="C130" s="7"/>
      <c r="D130" s="7" t="s">
        <v>372</v>
      </c>
      <c r="E130" s="29">
        <f t="shared" ca="1" si="35"/>
        <v>0</v>
      </c>
      <c r="F130" s="29">
        <f t="shared" ca="1" si="33"/>
        <v>0</v>
      </c>
      <c r="G130" s="29">
        <f t="shared" ca="1" si="33"/>
        <v>0</v>
      </c>
      <c r="H130" s="29">
        <f t="shared" ca="1" si="33"/>
        <v>0</v>
      </c>
      <c r="I130" s="29">
        <f t="shared" ca="1" si="33"/>
        <v>0</v>
      </c>
      <c r="J130" s="29">
        <f t="shared" ca="1" si="33"/>
        <v>0</v>
      </c>
      <c r="K130" s="29">
        <f t="shared" ca="1" si="33"/>
        <v>0</v>
      </c>
      <c r="L130" s="29">
        <f t="shared" ca="1" si="33"/>
        <v>0</v>
      </c>
      <c r="M130" s="29">
        <f t="shared" ca="1" si="33"/>
        <v>0</v>
      </c>
      <c r="N130" s="29">
        <f t="shared" ca="1" si="33"/>
        <v>0</v>
      </c>
      <c r="O130" s="29">
        <f t="shared" ca="1" si="33"/>
        <v>0</v>
      </c>
      <c r="P130" s="29">
        <f t="shared" ca="1" si="33"/>
        <v>0</v>
      </c>
      <c r="Q130" s="29">
        <f t="shared" ca="1" si="33"/>
        <v>0</v>
      </c>
      <c r="R130" s="29">
        <f t="shared" ca="1" si="33"/>
        <v>0</v>
      </c>
      <c r="S130" s="29">
        <f t="shared" ca="1" si="33"/>
        <v>0</v>
      </c>
      <c r="T130" s="29">
        <f t="shared" ca="1" si="33"/>
        <v>0</v>
      </c>
      <c r="U130" s="29">
        <f t="shared" ca="1" si="33"/>
        <v>0</v>
      </c>
      <c r="V130" s="29">
        <f t="shared" ca="1" si="33"/>
        <v>0</v>
      </c>
      <c r="W130" s="29">
        <f t="shared" ca="1" si="33"/>
        <v>0</v>
      </c>
      <c r="X130" s="29">
        <f t="shared" ca="1" si="33"/>
        <v>0</v>
      </c>
      <c r="Y130" s="29">
        <f t="shared" ref="Y130" ca="1" si="45">Y93-Y92</f>
        <v>0</v>
      </c>
      <c r="Z130" s="7"/>
      <c r="AA130" s="7"/>
      <c r="AB130" s="7"/>
      <c r="AC130" s="7"/>
    </row>
    <row r="131" spans="1:29" customFormat="1">
      <c r="A131" s="7"/>
      <c r="B131" s="7"/>
      <c r="C131" s="7"/>
      <c r="D131" s="7" t="s">
        <v>373</v>
      </c>
      <c r="E131" s="29">
        <f t="shared" ca="1" si="35"/>
        <v>0</v>
      </c>
      <c r="F131" s="29">
        <f t="shared" ca="1" si="33"/>
        <v>0</v>
      </c>
      <c r="G131" s="29">
        <f t="shared" ca="1" si="33"/>
        <v>0</v>
      </c>
      <c r="H131" s="29">
        <f t="shared" ca="1" si="33"/>
        <v>0</v>
      </c>
      <c r="I131" s="29">
        <f t="shared" ca="1" si="33"/>
        <v>0</v>
      </c>
      <c r="J131" s="29">
        <f t="shared" ca="1" si="33"/>
        <v>0</v>
      </c>
      <c r="K131" s="29">
        <f t="shared" ca="1" si="33"/>
        <v>0</v>
      </c>
      <c r="L131" s="29">
        <f t="shared" ca="1" si="33"/>
        <v>0</v>
      </c>
      <c r="M131" s="29">
        <f t="shared" ca="1" si="33"/>
        <v>0</v>
      </c>
      <c r="N131" s="29">
        <f t="shared" ca="1" si="33"/>
        <v>0</v>
      </c>
      <c r="O131" s="29">
        <f t="shared" ca="1" si="33"/>
        <v>0</v>
      </c>
      <c r="P131" s="29">
        <f t="shared" ca="1" si="33"/>
        <v>0</v>
      </c>
      <c r="Q131" s="29">
        <f t="shared" ca="1" si="33"/>
        <v>0</v>
      </c>
      <c r="R131" s="29">
        <f t="shared" ca="1" si="33"/>
        <v>0</v>
      </c>
      <c r="S131" s="29">
        <f t="shared" ca="1" si="33"/>
        <v>0</v>
      </c>
      <c r="T131" s="29">
        <f t="shared" ca="1" si="33"/>
        <v>0</v>
      </c>
      <c r="U131" s="29">
        <f t="shared" ca="1" si="33"/>
        <v>0</v>
      </c>
      <c r="V131" s="29">
        <f t="shared" ca="1" si="33"/>
        <v>0</v>
      </c>
      <c r="W131" s="29">
        <f t="shared" ca="1" si="33"/>
        <v>0</v>
      </c>
      <c r="X131" s="29">
        <f t="shared" ca="1" si="33"/>
        <v>0</v>
      </c>
      <c r="Y131" s="29">
        <f t="shared" ref="Y131" ca="1" si="46">Y94-Y93</f>
        <v>0</v>
      </c>
      <c r="Z131" s="7"/>
      <c r="AA131" s="7"/>
      <c r="AB131" s="7"/>
      <c r="AC131" s="7"/>
    </row>
    <row r="132" spans="1:29" customFormat="1">
      <c r="A132" s="7"/>
      <c r="B132" s="7"/>
      <c r="C132" s="7"/>
      <c r="D132" s="7" t="s">
        <v>374</v>
      </c>
      <c r="E132" s="29">
        <f t="shared" ca="1" si="35"/>
        <v>0</v>
      </c>
      <c r="F132" s="29">
        <f t="shared" ca="1" si="33"/>
        <v>0</v>
      </c>
      <c r="G132" s="29">
        <f t="shared" ca="1" si="33"/>
        <v>0</v>
      </c>
      <c r="H132" s="29">
        <f t="shared" ca="1" si="33"/>
        <v>0</v>
      </c>
      <c r="I132" s="29">
        <f t="shared" ca="1" si="33"/>
        <v>0</v>
      </c>
      <c r="J132" s="29">
        <f t="shared" ca="1" si="33"/>
        <v>0</v>
      </c>
      <c r="K132" s="29">
        <f t="shared" ca="1" si="33"/>
        <v>0</v>
      </c>
      <c r="L132" s="29">
        <f t="shared" ca="1" si="33"/>
        <v>0</v>
      </c>
      <c r="M132" s="29">
        <f t="shared" ca="1" si="33"/>
        <v>0</v>
      </c>
      <c r="N132" s="29">
        <f t="shared" ca="1" si="33"/>
        <v>0</v>
      </c>
      <c r="O132" s="29">
        <f t="shared" ca="1" si="33"/>
        <v>0</v>
      </c>
      <c r="P132" s="29">
        <f t="shared" ca="1" si="33"/>
        <v>0</v>
      </c>
      <c r="Q132" s="29">
        <f t="shared" ca="1" si="33"/>
        <v>0</v>
      </c>
      <c r="R132" s="29">
        <f t="shared" ca="1" si="33"/>
        <v>0</v>
      </c>
      <c r="S132" s="29">
        <f t="shared" ca="1" si="33"/>
        <v>0</v>
      </c>
      <c r="T132" s="29">
        <f t="shared" ca="1" si="33"/>
        <v>0</v>
      </c>
      <c r="U132" s="29">
        <f t="shared" ca="1" si="33"/>
        <v>0</v>
      </c>
      <c r="V132" s="29">
        <f t="shared" ca="1" si="33"/>
        <v>0</v>
      </c>
      <c r="W132" s="29">
        <f t="shared" ca="1" si="33"/>
        <v>0</v>
      </c>
      <c r="X132" s="29">
        <f t="shared" ca="1" si="33"/>
        <v>0</v>
      </c>
      <c r="Y132" s="29">
        <f t="shared" ref="Y132" ca="1" si="47">Y95-Y94</f>
        <v>0</v>
      </c>
      <c r="Z132" s="7"/>
      <c r="AA132" s="7"/>
      <c r="AB132" s="7"/>
      <c r="AC132" s="7"/>
    </row>
    <row r="133" spans="1:29" customFormat="1">
      <c r="A133" s="7"/>
      <c r="B133" s="7"/>
      <c r="C133" s="7"/>
      <c r="D133" s="7" t="s">
        <v>375</v>
      </c>
      <c r="E133" s="29">
        <f t="shared" ca="1" si="35"/>
        <v>0</v>
      </c>
      <c r="F133" s="29">
        <f t="shared" ca="1" si="33"/>
        <v>0</v>
      </c>
      <c r="G133" s="29">
        <f t="shared" ca="1" si="33"/>
        <v>0</v>
      </c>
      <c r="H133" s="29">
        <f t="shared" ca="1" si="33"/>
        <v>0</v>
      </c>
      <c r="I133" s="29">
        <f t="shared" ca="1" si="33"/>
        <v>0</v>
      </c>
      <c r="J133" s="29">
        <f t="shared" ca="1" si="33"/>
        <v>0</v>
      </c>
      <c r="K133" s="29">
        <f t="shared" ca="1" si="33"/>
        <v>0</v>
      </c>
      <c r="L133" s="29">
        <f t="shared" ca="1" si="33"/>
        <v>0</v>
      </c>
      <c r="M133" s="29">
        <f t="shared" ca="1" si="33"/>
        <v>0</v>
      </c>
      <c r="N133" s="29">
        <f t="shared" ca="1" si="33"/>
        <v>0</v>
      </c>
      <c r="O133" s="29">
        <f t="shared" ca="1" si="33"/>
        <v>0</v>
      </c>
      <c r="P133" s="29">
        <f t="shared" ref="F133:X139" ca="1" si="48">P96-P95</f>
        <v>0</v>
      </c>
      <c r="Q133" s="29">
        <f t="shared" ca="1" si="48"/>
        <v>0</v>
      </c>
      <c r="R133" s="29">
        <f t="shared" ca="1" si="48"/>
        <v>0</v>
      </c>
      <c r="S133" s="29">
        <f t="shared" ca="1" si="48"/>
        <v>0</v>
      </c>
      <c r="T133" s="29">
        <f t="shared" ca="1" si="48"/>
        <v>0</v>
      </c>
      <c r="U133" s="29">
        <f t="shared" ca="1" si="48"/>
        <v>0</v>
      </c>
      <c r="V133" s="29">
        <f t="shared" ca="1" si="48"/>
        <v>0</v>
      </c>
      <c r="W133" s="29">
        <f t="shared" ca="1" si="48"/>
        <v>0</v>
      </c>
      <c r="X133" s="29">
        <f t="shared" ca="1" si="48"/>
        <v>0</v>
      </c>
      <c r="Y133" s="29">
        <f t="shared" ref="Y133" ca="1" si="49">Y96-Y95</f>
        <v>0</v>
      </c>
      <c r="Z133" s="7"/>
      <c r="AA133" s="7"/>
      <c r="AB133" s="7"/>
      <c r="AC133" s="7"/>
    </row>
    <row r="134" spans="1:29" customFormat="1">
      <c r="A134" s="7"/>
      <c r="B134" s="7"/>
      <c r="C134" s="7"/>
      <c r="D134" s="7" t="s">
        <v>376</v>
      </c>
      <c r="E134" s="29">
        <f t="shared" ca="1" si="35"/>
        <v>0</v>
      </c>
      <c r="F134" s="29">
        <f t="shared" ca="1" si="48"/>
        <v>0</v>
      </c>
      <c r="G134" s="29">
        <f t="shared" ca="1" si="48"/>
        <v>0</v>
      </c>
      <c r="H134" s="29">
        <f t="shared" ca="1" si="48"/>
        <v>0</v>
      </c>
      <c r="I134" s="29">
        <f t="shared" ca="1" si="48"/>
        <v>0</v>
      </c>
      <c r="J134" s="29">
        <f t="shared" ca="1" si="48"/>
        <v>0</v>
      </c>
      <c r="K134" s="29">
        <f t="shared" ca="1" si="48"/>
        <v>0</v>
      </c>
      <c r="L134" s="29">
        <f t="shared" ca="1" si="48"/>
        <v>0</v>
      </c>
      <c r="M134" s="29">
        <f t="shared" ca="1" si="48"/>
        <v>0</v>
      </c>
      <c r="N134" s="29">
        <f t="shared" ca="1" si="48"/>
        <v>0</v>
      </c>
      <c r="O134" s="29">
        <f t="shared" ca="1" si="48"/>
        <v>0</v>
      </c>
      <c r="P134" s="29">
        <f t="shared" ca="1" si="48"/>
        <v>0</v>
      </c>
      <c r="Q134" s="29">
        <f t="shared" ca="1" si="48"/>
        <v>0</v>
      </c>
      <c r="R134" s="29">
        <f t="shared" ca="1" si="48"/>
        <v>0</v>
      </c>
      <c r="S134" s="29">
        <f t="shared" ca="1" si="48"/>
        <v>0</v>
      </c>
      <c r="T134" s="29">
        <f t="shared" ca="1" si="48"/>
        <v>0</v>
      </c>
      <c r="U134" s="29">
        <f t="shared" ca="1" si="48"/>
        <v>0</v>
      </c>
      <c r="V134" s="29">
        <f t="shared" ca="1" si="48"/>
        <v>0</v>
      </c>
      <c r="W134" s="29">
        <f t="shared" ca="1" si="48"/>
        <v>0</v>
      </c>
      <c r="X134" s="29">
        <f t="shared" ca="1" si="48"/>
        <v>0</v>
      </c>
      <c r="Y134" s="29">
        <f t="shared" ref="Y134" ca="1" si="50">Y97-Y96</f>
        <v>0</v>
      </c>
      <c r="Z134" s="7"/>
      <c r="AA134" s="7"/>
      <c r="AB134" s="7"/>
      <c r="AC134" s="7"/>
    </row>
    <row r="135" spans="1:29" customFormat="1">
      <c r="A135" s="7"/>
      <c r="B135" s="7"/>
      <c r="C135" s="7"/>
      <c r="D135" s="7" t="s">
        <v>377</v>
      </c>
      <c r="E135" s="29">
        <f t="shared" ca="1" si="35"/>
        <v>0</v>
      </c>
      <c r="F135" s="29">
        <f t="shared" ca="1" si="48"/>
        <v>0</v>
      </c>
      <c r="G135" s="29">
        <f t="shared" ca="1" si="48"/>
        <v>0</v>
      </c>
      <c r="H135" s="29">
        <f t="shared" ca="1" si="48"/>
        <v>0</v>
      </c>
      <c r="I135" s="29">
        <f t="shared" ca="1" si="48"/>
        <v>0</v>
      </c>
      <c r="J135" s="29">
        <f t="shared" ca="1" si="48"/>
        <v>0</v>
      </c>
      <c r="K135" s="29">
        <f t="shared" ca="1" si="48"/>
        <v>0</v>
      </c>
      <c r="L135" s="29">
        <f t="shared" ca="1" si="48"/>
        <v>0</v>
      </c>
      <c r="M135" s="29">
        <f t="shared" ca="1" si="48"/>
        <v>0</v>
      </c>
      <c r="N135" s="29">
        <f t="shared" ca="1" si="48"/>
        <v>0</v>
      </c>
      <c r="O135" s="29">
        <f t="shared" ca="1" si="48"/>
        <v>0</v>
      </c>
      <c r="P135" s="29">
        <f t="shared" ca="1" si="48"/>
        <v>0</v>
      </c>
      <c r="Q135" s="29">
        <f t="shared" ca="1" si="48"/>
        <v>0</v>
      </c>
      <c r="R135" s="29">
        <f t="shared" ca="1" si="48"/>
        <v>0</v>
      </c>
      <c r="S135" s="29">
        <f t="shared" ca="1" si="48"/>
        <v>0</v>
      </c>
      <c r="T135" s="29">
        <f t="shared" ca="1" si="48"/>
        <v>0</v>
      </c>
      <c r="U135" s="29">
        <f t="shared" ca="1" si="48"/>
        <v>0</v>
      </c>
      <c r="V135" s="29">
        <f t="shared" ca="1" si="48"/>
        <v>0</v>
      </c>
      <c r="W135" s="29">
        <f t="shared" ca="1" si="48"/>
        <v>0</v>
      </c>
      <c r="X135" s="29">
        <f t="shared" ca="1" si="48"/>
        <v>0</v>
      </c>
      <c r="Y135" s="29">
        <f t="shared" ref="Y135" ca="1" si="51">Y98-Y97</f>
        <v>0</v>
      </c>
      <c r="Z135" s="7"/>
      <c r="AA135" s="7"/>
      <c r="AB135" s="7"/>
      <c r="AC135" s="7"/>
    </row>
    <row r="136" spans="1:29" customFormat="1">
      <c r="A136" s="7"/>
      <c r="B136" s="7"/>
      <c r="C136" s="7"/>
      <c r="D136" s="7" t="s">
        <v>378</v>
      </c>
      <c r="E136" s="29">
        <f t="shared" ca="1" si="35"/>
        <v>0</v>
      </c>
      <c r="F136" s="29">
        <f t="shared" ca="1" si="48"/>
        <v>0</v>
      </c>
      <c r="G136" s="29">
        <f t="shared" ca="1" si="48"/>
        <v>0</v>
      </c>
      <c r="H136" s="29">
        <f t="shared" ca="1" si="48"/>
        <v>0</v>
      </c>
      <c r="I136" s="29">
        <f t="shared" ca="1" si="48"/>
        <v>0</v>
      </c>
      <c r="J136" s="29">
        <f t="shared" ca="1" si="48"/>
        <v>0</v>
      </c>
      <c r="K136" s="29">
        <f t="shared" ca="1" si="48"/>
        <v>0</v>
      </c>
      <c r="L136" s="29">
        <f t="shared" ca="1" si="48"/>
        <v>0</v>
      </c>
      <c r="M136" s="29">
        <f t="shared" ca="1" si="48"/>
        <v>0</v>
      </c>
      <c r="N136" s="29">
        <f t="shared" ca="1" si="48"/>
        <v>0</v>
      </c>
      <c r="O136" s="29">
        <f t="shared" ca="1" si="48"/>
        <v>0</v>
      </c>
      <c r="P136" s="29">
        <f t="shared" ca="1" si="48"/>
        <v>0</v>
      </c>
      <c r="Q136" s="29">
        <f t="shared" ca="1" si="48"/>
        <v>0</v>
      </c>
      <c r="R136" s="29">
        <f t="shared" ca="1" si="48"/>
        <v>0</v>
      </c>
      <c r="S136" s="29">
        <f t="shared" ca="1" si="48"/>
        <v>0</v>
      </c>
      <c r="T136" s="29">
        <f t="shared" ca="1" si="48"/>
        <v>0</v>
      </c>
      <c r="U136" s="29">
        <f t="shared" ca="1" si="48"/>
        <v>0</v>
      </c>
      <c r="V136" s="29">
        <f t="shared" ca="1" si="48"/>
        <v>0</v>
      </c>
      <c r="W136" s="29">
        <f t="shared" ca="1" si="48"/>
        <v>0</v>
      </c>
      <c r="X136" s="29">
        <f t="shared" ca="1" si="48"/>
        <v>0</v>
      </c>
      <c r="Y136" s="29">
        <f t="shared" ref="Y136" ca="1" si="52">Y99-Y98</f>
        <v>0</v>
      </c>
      <c r="Z136" s="7"/>
      <c r="AA136" s="7"/>
      <c r="AB136" s="7"/>
      <c r="AC136" s="7"/>
    </row>
    <row r="137" spans="1:29" customFormat="1">
      <c r="A137" s="7"/>
      <c r="B137" s="7"/>
      <c r="C137" s="7"/>
      <c r="D137" s="7" t="s">
        <v>379</v>
      </c>
      <c r="E137" s="29">
        <f t="shared" ca="1" si="35"/>
        <v>0</v>
      </c>
      <c r="F137" s="29">
        <f t="shared" ca="1" si="48"/>
        <v>0</v>
      </c>
      <c r="G137" s="29">
        <f t="shared" ca="1" si="48"/>
        <v>0</v>
      </c>
      <c r="H137" s="29">
        <f t="shared" ca="1" si="48"/>
        <v>0</v>
      </c>
      <c r="I137" s="29">
        <f t="shared" ca="1" si="48"/>
        <v>0</v>
      </c>
      <c r="J137" s="29">
        <f t="shared" ca="1" si="48"/>
        <v>0</v>
      </c>
      <c r="K137" s="29">
        <f t="shared" ca="1" si="48"/>
        <v>0</v>
      </c>
      <c r="L137" s="29">
        <f t="shared" ca="1" si="48"/>
        <v>0</v>
      </c>
      <c r="M137" s="29">
        <f t="shared" ca="1" si="48"/>
        <v>0</v>
      </c>
      <c r="N137" s="29">
        <f t="shared" ca="1" si="48"/>
        <v>0</v>
      </c>
      <c r="O137" s="29">
        <f t="shared" ca="1" si="48"/>
        <v>0</v>
      </c>
      <c r="P137" s="29">
        <f t="shared" ca="1" si="48"/>
        <v>0</v>
      </c>
      <c r="Q137" s="29">
        <f t="shared" ca="1" si="48"/>
        <v>0</v>
      </c>
      <c r="R137" s="29">
        <f t="shared" ca="1" si="48"/>
        <v>0</v>
      </c>
      <c r="S137" s="29">
        <f t="shared" ca="1" si="48"/>
        <v>0</v>
      </c>
      <c r="T137" s="29">
        <f t="shared" ca="1" si="48"/>
        <v>0</v>
      </c>
      <c r="U137" s="29">
        <f t="shared" ca="1" si="48"/>
        <v>0</v>
      </c>
      <c r="V137" s="29">
        <f t="shared" ca="1" si="48"/>
        <v>0</v>
      </c>
      <c r="W137" s="29">
        <f t="shared" ca="1" si="48"/>
        <v>0</v>
      </c>
      <c r="X137" s="29">
        <f t="shared" ca="1" si="48"/>
        <v>0</v>
      </c>
      <c r="Y137" s="29">
        <f t="shared" ref="Y137" ca="1" si="53">Y100-Y99</f>
        <v>0</v>
      </c>
      <c r="Z137" s="7"/>
      <c r="AA137" s="7"/>
      <c r="AB137" s="7"/>
      <c r="AC137" s="7"/>
    </row>
    <row r="138" spans="1:29" customFormat="1">
      <c r="A138" s="7"/>
      <c r="B138" s="7"/>
      <c r="C138" s="7"/>
      <c r="D138" s="7" t="s">
        <v>380</v>
      </c>
      <c r="E138" s="29">
        <f t="shared" ca="1" si="35"/>
        <v>0</v>
      </c>
      <c r="F138" s="29">
        <f t="shared" ca="1" si="48"/>
        <v>0</v>
      </c>
      <c r="G138" s="29">
        <f t="shared" ca="1" si="48"/>
        <v>0</v>
      </c>
      <c r="H138" s="29">
        <f t="shared" ca="1" si="48"/>
        <v>0</v>
      </c>
      <c r="I138" s="29">
        <f t="shared" ca="1" si="48"/>
        <v>0</v>
      </c>
      <c r="J138" s="29">
        <f t="shared" ca="1" si="48"/>
        <v>0</v>
      </c>
      <c r="K138" s="29">
        <f t="shared" ca="1" si="48"/>
        <v>0</v>
      </c>
      <c r="L138" s="29">
        <f t="shared" ca="1" si="48"/>
        <v>0</v>
      </c>
      <c r="M138" s="29">
        <f t="shared" ca="1" si="48"/>
        <v>0</v>
      </c>
      <c r="N138" s="29">
        <f t="shared" ca="1" si="48"/>
        <v>0</v>
      </c>
      <c r="O138" s="29">
        <f t="shared" ca="1" si="48"/>
        <v>0</v>
      </c>
      <c r="P138" s="29">
        <f t="shared" ca="1" si="48"/>
        <v>0</v>
      </c>
      <c r="Q138" s="29">
        <f t="shared" ca="1" si="48"/>
        <v>0</v>
      </c>
      <c r="R138" s="29">
        <f t="shared" ca="1" si="48"/>
        <v>0</v>
      </c>
      <c r="S138" s="29">
        <f t="shared" ca="1" si="48"/>
        <v>0</v>
      </c>
      <c r="T138" s="29">
        <f t="shared" ca="1" si="48"/>
        <v>0</v>
      </c>
      <c r="U138" s="29">
        <f t="shared" ca="1" si="48"/>
        <v>0</v>
      </c>
      <c r="V138" s="29">
        <f t="shared" ca="1" si="48"/>
        <v>0</v>
      </c>
      <c r="W138" s="29">
        <f t="shared" ca="1" si="48"/>
        <v>0</v>
      </c>
      <c r="X138" s="29">
        <f t="shared" ca="1" si="48"/>
        <v>0</v>
      </c>
      <c r="Y138" s="29">
        <f t="shared" ref="Y138" ca="1" si="54">Y101-Y100</f>
        <v>0</v>
      </c>
      <c r="Z138" s="7"/>
      <c r="AA138" s="7"/>
      <c r="AB138" s="7"/>
      <c r="AC138" s="7"/>
    </row>
    <row r="139" spans="1:29" customFormat="1">
      <c r="A139" s="7"/>
      <c r="B139" s="7"/>
      <c r="C139" s="7"/>
      <c r="D139" s="7" t="s">
        <v>381</v>
      </c>
      <c r="E139" s="29">
        <f t="shared" ca="1" si="35"/>
        <v>0</v>
      </c>
      <c r="F139" s="29">
        <f t="shared" ca="1" si="48"/>
        <v>0</v>
      </c>
      <c r="G139" s="29">
        <f t="shared" ca="1" si="48"/>
        <v>0</v>
      </c>
      <c r="H139" s="29">
        <f t="shared" ca="1" si="48"/>
        <v>0</v>
      </c>
      <c r="I139" s="29">
        <f t="shared" ca="1" si="48"/>
        <v>0</v>
      </c>
      <c r="J139" s="29">
        <f t="shared" ca="1" si="48"/>
        <v>0</v>
      </c>
      <c r="K139" s="29">
        <f t="shared" ca="1" si="48"/>
        <v>0</v>
      </c>
      <c r="L139" s="29">
        <f t="shared" ca="1" si="48"/>
        <v>0</v>
      </c>
      <c r="M139" s="29">
        <f t="shared" ca="1" si="48"/>
        <v>0</v>
      </c>
      <c r="N139" s="29">
        <f t="shared" ca="1" si="48"/>
        <v>0</v>
      </c>
      <c r="O139" s="29">
        <f t="shared" ca="1" si="48"/>
        <v>0</v>
      </c>
      <c r="P139" s="29">
        <f t="shared" ca="1" si="48"/>
        <v>0</v>
      </c>
      <c r="Q139" s="29">
        <f t="shared" ca="1" si="48"/>
        <v>0</v>
      </c>
      <c r="R139" s="29">
        <f t="shared" ca="1" si="48"/>
        <v>0</v>
      </c>
      <c r="S139" s="29">
        <f t="shared" ca="1" si="48"/>
        <v>0</v>
      </c>
      <c r="T139" s="29">
        <f t="shared" ca="1" si="48"/>
        <v>0</v>
      </c>
      <c r="U139" s="29">
        <f t="shared" ca="1" si="48"/>
        <v>0</v>
      </c>
      <c r="V139" s="29">
        <f t="shared" ca="1" si="48"/>
        <v>0</v>
      </c>
      <c r="W139" s="29">
        <f t="shared" ca="1" si="48"/>
        <v>0</v>
      </c>
      <c r="X139" s="29">
        <f t="shared" ca="1" si="48"/>
        <v>0</v>
      </c>
      <c r="Y139" s="29">
        <f t="shared" ref="Y139" ca="1" si="55">Y102-Y101</f>
        <v>0</v>
      </c>
      <c r="Z139" s="7"/>
      <c r="AA139" s="7"/>
      <c r="AB139" s="7"/>
      <c r="AC139" s="7"/>
    </row>
    <row r="140" spans="1:29" customForma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row>
    <row r="141" spans="1:29" customFormat="1" ht="15">
      <c r="A141" s="7"/>
      <c r="B141" s="7"/>
      <c r="C141" s="7"/>
      <c r="D141" s="65" t="s">
        <v>134</v>
      </c>
      <c r="E141" s="66">
        <f t="shared" ref="E141:W141" ca="1" si="56">SUM(E108:E139)</f>
        <v>5.2006926431002784E-2</v>
      </c>
      <c r="F141" s="66">
        <f t="shared" ca="1" si="56"/>
        <v>0.11462491013896689</v>
      </c>
      <c r="G141" s="66">
        <f t="shared" ca="1" si="56"/>
        <v>0.18987996538897697</v>
      </c>
      <c r="H141" s="66">
        <f t="shared" ca="1" si="56"/>
        <v>0.27568320400363028</v>
      </c>
      <c r="I141" s="66">
        <f t="shared" ca="1" si="56"/>
        <v>0.37185038515043423</v>
      </c>
      <c r="J141" s="66">
        <f t="shared" ca="1" si="56"/>
        <v>0.48251354817726855</v>
      </c>
      <c r="K141" s="66">
        <f t="shared" ca="1" si="56"/>
        <v>0.60177165510082142</v>
      </c>
      <c r="L141" s="66">
        <f t="shared" ca="1" si="56"/>
        <v>0.72108065788643416</v>
      </c>
      <c r="M141" s="66">
        <f t="shared" ca="1" si="56"/>
        <v>0.83060310515070634</v>
      </c>
      <c r="N141" s="66">
        <f t="shared" ca="1" si="56"/>
        <v>0.9214174895381666</v>
      </c>
      <c r="O141" s="66">
        <f t="shared" ca="1" si="56"/>
        <v>0.98789099122565249</v>
      </c>
      <c r="P141" s="66">
        <f t="shared" ca="1" si="56"/>
        <v>1.0291508724816956</v>
      </c>
      <c r="Q141" s="66">
        <f t="shared" ca="1" si="56"/>
        <v>1.0488289319627495</v>
      </c>
      <c r="R141" s="66">
        <f t="shared" ca="1" si="56"/>
        <v>1.0531592943184427</v>
      </c>
      <c r="S141" s="66">
        <f t="shared" ca="1" si="56"/>
        <v>1.0484997857467988</v>
      </c>
      <c r="T141" s="66">
        <f t="shared" ca="1" si="56"/>
        <v>1.09749801147351</v>
      </c>
      <c r="U141" s="66">
        <f t="shared" ca="1" si="56"/>
        <v>1.0850028989092102</v>
      </c>
      <c r="V141" s="66">
        <f t="shared" ca="1" si="56"/>
        <v>1.0730618131587297</v>
      </c>
      <c r="W141" s="66">
        <f t="shared" ca="1" si="56"/>
        <v>1.0605125503683301</v>
      </c>
      <c r="X141" s="66">
        <f ca="1">SUM(X108:X139)</f>
        <v>1.044017520532178</v>
      </c>
      <c r="Y141" s="66"/>
      <c r="AA141" s="7"/>
      <c r="AB141" s="7"/>
      <c r="AC141" s="7"/>
    </row>
    <row r="142" spans="1:29" ht="15">
      <c r="D142" s="65" t="s">
        <v>135</v>
      </c>
      <c r="E142" s="66">
        <f ca="1">E141</f>
        <v>5.2006926431002784E-2</v>
      </c>
      <c r="F142" s="66">
        <f t="shared" ref="F142:X142" ca="1" si="57">E142+F141</f>
        <v>0.16663183656996966</v>
      </c>
      <c r="G142" s="66">
        <f t="shared" ca="1" si="57"/>
        <v>0.35651180195894661</v>
      </c>
      <c r="H142" s="66">
        <f t="shared" ca="1" si="57"/>
        <v>0.63219500596257694</v>
      </c>
      <c r="I142" s="66">
        <f t="shared" ca="1" si="57"/>
        <v>1.0040453911130112</v>
      </c>
      <c r="J142" s="66">
        <f t="shared" ca="1" si="57"/>
        <v>1.4865589392902798</v>
      </c>
      <c r="K142" s="66">
        <f t="shared" ca="1" si="57"/>
        <v>2.0883305943911012</v>
      </c>
      <c r="L142" s="66">
        <f t="shared" ca="1" si="57"/>
        <v>2.8094112522775356</v>
      </c>
      <c r="M142" s="66">
        <f t="shared" ca="1" si="57"/>
        <v>3.640014357428242</v>
      </c>
      <c r="N142" s="66">
        <f t="shared" ca="1" si="57"/>
        <v>4.5614318469664088</v>
      </c>
      <c r="O142" s="66">
        <f t="shared" ca="1" si="57"/>
        <v>5.5493228381920616</v>
      </c>
      <c r="P142" s="66">
        <f t="shared" ca="1" si="57"/>
        <v>6.578473710673757</v>
      </c>
      <c r="Q142" s="66">
        <f t="shared" ca="1" si="57"/>
        <v>7.627302642636506</v>
      </c>
      <c r="R142" s="66">
        <f t="shared" ca="1" si="57"/>
        <v>8.6804619369549485</v>
      </c>
      <c r="S142" s="66">
        <f t="shared" ca="1" si="57"/>
        <v>9.7289617227017473</v>
      </c>
      <c r="T142" s="66">
        <f t="shared" ca="1" si="57"/>
        <v>10.826459734175257</v>
      </c>
      <c r="U142" s="66">
        <f t="shared" ca="1" si="57"/>
        <v>11.911462633084467</v>
      </c>
      <c r="V142" s="66">
        <f t="shared" ca="1" si="57"/>
        <v>12.984524446243196</v>
      </c>
      <c r="W142" s="66">
        <f t="shared" ca="1" si="57"/>
        <v>14.045036996611525</v>
      </c>
      <c r="X142" s="66">
        <f t="shared" ca="1" si="57"/>
        <v>15.089054517143703</v>
      </c>
      <c r="Y142" s="66">
        <f ca="1">SUM(Y108:Y139)</f>
        <v>15.058264054694284</v>
      </c>
      <c r="Z142"/>
    </row>
    <row r="143" spans="1:29">
      <c r="E143" s="53"/>
      <c r="F143" s="131"/>
      <c r="G143" s="131"/>
      <c r="H143" s="131"/>
      <c r="I143" s="131"/>
      <c r="J143" s="131"/>
      <c r="K143" s="131"/>
      <c r="L143" s="131"/>
      <c r="M143" s="131"/>
      <c r="N143" s="131"/>
      <c r="O143" s="131"/>
      <c r="P143" s="131"/>
      <c r="Q143" s="131"/>
      <c r="R143" s="131"/>
      <c r="S143" s="131"/>
      <c r="T143" s="131"/>
      <c r="U143" s="131"/>
      <c r="V143" s="131"/>
      <c r="W143" s="131"/>
      <c r="X143" s="131"/>
      <c r="Y143" s="131"/>
      <c r="Z143" s="131"/>
    </row>
    <row r="144" spans="1:29">
      <c r="E144" s="53"/>
      <c r="F144" s="131"/>
      <c r="G144" s="131"/>
      <c r="H144" s="131"/>
      <c r="I144" s="131"/>
      <c r="J144" s="131"/>
      <c r="K144" s="131"/>
      <c r="L144" s="131"/>
      <c r="M144" s="131"/>
      <c r="N144" s="131"/>
      <c r="O144" s="131"/>
      <c r="P144" s="131"/>
      <c r="Q144" s="131"/>
      <c r="R144" s="131"/>
      <c r="S144" s="131"/>
      <c r="T144" s="131"/>
      <c r="U144" s="131"/>
      <c r="V144" s="131"/>
      <c r="W144" s="131"/>
      <c r="X144" s="131"/>
      <c r="Y144" s="131"/>
      <c r="Z144" s="131"/>
    </row>
    <row r="145" spans="1:25" ht="15">
      <c r="A145" s="55" t="str">
        <f>CONCATENATE("ACHIEVABLE SAVINGS - CUMULATIVE BY MILL BIN - FOR MEASURE - ",D146)</f>
        <v>ACHIEVABLE SAVINGS - CUMULATIVE BY MILL BIN - FOR MEASURE - ASHP</v>
      </c>
      <c r="D145" s="7" t="s">
        <v>159</v>
      </c>
      <c r="E145" s="58">
        <f>E106</f>
        <v>2016</v>
      </c>
      <c r="F145" s="59">
        <f t="shared" ref="F145:X145" si="58">F106</f>
        <v>2017</v>
      </c>
      <c r="G145" s="59">
        <f t="shared" si="58"/>
        <v>2018</v>
      </c>
      <c r="H145" s="59">
        <f t="shared" si="58"/>
        <v>2019</v>
      </c>
      <c r="I145" s="59">
        <f t="shared" si="58"/>
        <v>2020</v>
      </c>
      <c r="J145" s="59">
        <f t="shared" si="58"/>
        <v>2021</v>
      </c>
      <c r="K145" s="59">
        <f t="shared" si="58"/>
        <v>2022</v>
      </c>
      <c r="L145" s="59">
        <f t="shared" si="58"/>
        <v>2023</v>
      </c>
      <c r="M145" s="59">
        <f t="shared" si="58"/>
        <v>2024</v>
      </c>
      <c r="N145" s="59">
        <f t="shared" si="58"/>
        <v>2025</v>
      </c>
      <c r="O145" s="59">
        <f t="shared" si="58"/>
        <v>2026</v>
      </c>
      <c r="P145" s="59">
        <f t="shared" si="58"/>
        <v>2027</v>
      </c>
      <c r="Q145" s="59">
        <f t="shared" si="58"/>
        <v>2028</v>
      </c>
      <c r="R145" s="59">
        <f t="shared" si="58"/>
        <v>2029</v>
      </c>
      <c r="S145" s="59">
        <f t="shared" si="58"/>
        <v>2030</v>
      </c>
      <c r="T145" s="59">
        <f t="shared" si="58"/>
        <v>2031</v>
      </c>
      <c r="U145" s="59">
        <f t="shared" si="58"/>
        <v>2032</v>
      </c>
      <c r="V145" s="59">
        <f t="shared" si="58"/>
        <v>2033</v>
      </c>
      <c r="W145" s="59">
        <f t="shared" si="58"/>
        <v>2034</v>
      </c>
      <c r="X145" s="59">
        <f t="shared" si="58"/>
        <v>2035</v>
      </c>
      <c r="Y145" s="60"/>
    </row>
    <row r="146" spans="1:25" ht="15">
      <c r="D146" s="129" t="str">
        <f>$C$8</f>
        <v>ASHP</v>
      </c>
      <c r="E146" s="61" t="str">
        <f>CONCATENATE("aMW_",E$11)</f>
        <v>aMW_2016</v>
      </c>
      <c r="F146" s="62" t="str">
        <f t="shared" ref="F146:X146" si="59">CONCATENATE("aMW_",F$11)</f>
        <v>aMW_2017</v>
      </c>
      <c r="G146" s="62" t="str">
        <f t="shared" si="59"/>
        <v>aMW_2018</v>
      </c>
      <c r="H146" s="62" t="str">
        <f t="shared" si="59"/>
        <v>aMW_2019</v>
      </c>
      <c r="I146" s="62" t="str">
        <f t="shared" si="59"/>
        <v>aMW_2020</v>
      </c>
      <c r="J146" s="62" t="str">
        <f t="shared" si="59"/>
        <v>aMW_2021</v>
      </c>
      <c r="K146" s="62" t="str">
        <f t="shared" si="59"/>
        <v>aMW_2022</v>
      </c>
      <c r="L146" s="62" t="str">
        <f t="shared" si="59"/>
        <v>aMW_2023</v>
      </c>
      <c r="M146" s="62" t="str">
        <f t="shared" si="59"/>
        <v>aMW_2024</v>
      </c>
      <c r="N146" s="62" t="str">
        <f t="shared" si="59"/>
        <v>aMW_2025</v>
      </c>
      <c r="O146" s="62" t="str">
        <f t="shared" si="59"/>
        <v>aMW_2026</v>
      </c>
      <c r="P146" s="62" t="str">
        <f t="shared" si="59"/>
        <v>aMW_2027</v>
      </c>
      <c r="Q146" s="62" t="str">
        <f t="shared" si="59"/>
        <v>aMW_2028</v>
      </c>
      <c r="R146" s="62" t="str">
        <f t="shared" si="59"/>
        <v>aMW_2029</v>
      </c>
      <c r="S146" s="62" t="str">
        <f t="shared" si="59"/>
        <v>aMW_2030</v>
      </c>
      <c r="T146" s="62" t="str">
        <f t="shared" si="59"/>
        <v>aMW_2031</v>
      </c>
      <c r="U146" s="62" t="str">
        <f t="shared" si="59"/>
        <v>aMW_2032</v>
      </c>
      <c r="V146" s="62" t="str">
        <f t="shared" si="59"/>
        <v>aMW_2033</v>
      </c>
      <c r="W146" s="62" t="str">
        <f t="shared" si="59"/>
        <v>aMW_2034</v>
      </c>
      <c r="X146" s="62" t="str">
        <f t="shared" si="59"/>
        <v>aMW_2035</v>
      </c>
      <c r="Y146" s="63"/>
    </row>
    <row r="147" spans="1:25">
      <c r="D147" s="7" t="s">
        <v>67</v>
      </c>
      <c r="E147" s="132">
        <f t="shared" ref="E147:E177" si="60">E108</f>
        <v>0</v>
      </c>
      <c r="F147" s="133">
        <f t="shared" ref="F147:X147" si="61">E147+F108</f>
        <v>0</v>
      </c>
      <c r="G147" s="133">
        <f t="shared" si="61"/>
        <v>0</v>
      </c>
      <c r="H147" s="133">
        <f t="shared" si="61"/>
        <v>0</v>
      </c>
      <c r="I147" s="133">
        <f t="shared" si="61"/>
        <v>0</v>
      </c>
      <c r="J147" s="133">
        <f t="shared" si="61"/>
        <v>0</v>
      </c>
      <c r="K147" s="133">
        <f t="shared" si="61"/>
        <v>0</v>
      </c>
      <c r="L147" s="133">
        <f t="shared" si="61"/>
        <v>0</v>
      </c>
      <c r="M147" s="133">
        <f t="shared" si="61"/>
        <v>0</v>
      </c>
      <c r="N147" s="133">
        <f t="shared" si="61"/>
        <v>0</v>
      </c>
      <c r="O147" s="133">
        <f t="shared" si="61"/>
        <v>0</v>
      </c>
      <c r="P147" s="133">
        <f t="shared" si="61"/>
        <v>0</v>
      </c>
      <c r="Q147" s="133">
        <f t="shared" si="61"/>
        <v>0</v>
      </c>
      <c r="R147" s="133">
        <f t="shared" si="61"/>
        <v>0</v>
      </c>
      <c r="S147" s="133">
        <f t="shared" si="61"/>
        <v>0</v>
      </c>
      <c r="T147" s="133">
        <f t="shared" si="61"/>
        <v>0</v>
      </c>
      <c r="U147" s="133">
        <f t="shared" si="61"/>
        <v>0</v>
      </c>
      <c r="V147" s="133">
        <f t="shared" si="61"/>
        <v>0</v>
      </c>
      <c r="W147" s="133">
        <f t="shared" si="61"/>
        <v>0</v>
      </c>
      <c r="X147" s="133">
        <f t="shared" si="61"/>
        <v>0</v>
      </c>
      <c r="Y147" s="133"/>
    </row>
    <row r="148" spans="1:25">
      <c r="D148" s="7" t="s">
        <v>459</v>
      </c>
      <c r="E148" s="132">
        <f t="shared" si="60"/>
        <v>0</v>
      </c>
      <c r="F148" s="133">
        <f t="shared" ref="F148:X148" si="62">E148+F109</f>
        <v>0</v>
      </c>
      <c r="G148" s="133">
        <f t="shared" si="62"/>
        <v>0</v>
      </c>
      <c r="H148" s="133">
        <f t="shared" si="62"/>
        <v>0</v>
      </c>
      <c r="I148" s="133">
        <f t="shared" si="62"/>
        <v>0</v>
      </c>
      <c r="J148" s="133">
        <f t="shared" si="62"/>
        <v>0</v>
      </c>
      <c r="K148" s="133">
        <f t="shared" si="62"/>
        <v>0</v>
      </c>
      <c r="L148" s="133">
        <f t="shared" si="62"/>
        <v>0</v>
      </c>
      <c r="M148" s="133">
        <f t="shared" si="62"/>
        <v>0</v>
      </c>
      <c r="N148" s="133">
        <f t="shared" si="62"/>
        <v>0</v>
      </c>
      <c r="O148" s="133">
        <f t="shared" si="62"/>
        <v>0</v>
      </c>
      <c r="P148" s="133">
        <f t="shared" si="62"/>
        <v>0</v>
      </c>
      <c r="Q148" s="133">
        <f t="shared" si="62"/>
        <v>0</v>
      </c>
      <c r="R148" s="133">
        <f t="shared" si="62"/>
        <v>0</v>
      </c>
      <c r="S148" s="133">
        <f t="shared" si="62"/>
        <v>0</v>
      </c>
      <c r="T148" s="133">
        <f t="shared" si="62"/>
        <v>0</v>
      </c>
      <c r="U148" s="133">
        <f t="shared" si="62"/>
        <v>0</v>
      </c>
      <c r="V148" s="133">
        <f t="shared" si="62"/>
        <v>0</v>
      </c>
      <c r="W148" s="133">
        <f t="shared" si="62"/>
        <v>0</v>
      </c>
      <c r="X148" s="133">
        <f t="shared" si="62"/>
        <v>0</v>
      </c>
      <c r="Y148" s="133"/>
    </row>
    <row r="149" spans="1:25">
      <c r="D149" s="7" t="s">
        <v>73</v>
      </c>
      <c r="E149" s="132">
        <f t="shared" si="60"/>
        <v>0</v>
      </c>
      <c r="F149" s="133">
        <f t="shared" ref="F149:X149" si="63">E149+F110</f>
        <v>0</v>
      </c>
      <c r="G149" s="133">
        <f t="shared" si="63"/>
        <v>0</v>
      </c>
      <c r="H149" s="133">
        <f t="shared" si="63"/>
        <v>0</v>
      </c>
      <c r="I149" s="133">
        <f t="shared" si="63"/>
        <v>0</v>
      </c>
      <c r="J149" s="133">
        <f t="shared" si="63"/>
        <v>0</v>
      </c>
      <c r="K149" s="133">
        <f t="shared" si="63"/>
        <v>0</v>
      </c>
      <c r="L149" s="133">
        <f t="shared" si="63"/>
        <v>0</v>
      </c>
      <c r="M149" s="133">
        <f t="shared" si="63"/>
        <v>0</v>
      </c>
      <c r="N149" s="133">
        <f t="shared" si="63"/>
        <v>0</v>
      </c>
      <c r="O149" s="133">
        <f t="shared" si="63"/>
        <v>0</v>
      </c>
      <c r="P149" s="133">
        <f t="shared" si="63"/>
        <v>0</v>
      </c>
      <c r="Q149" s="133">
        <f t="shared" si="63"/>
        <v>0</v>
      </c>
      <c r="R149" s="133">
        <f t="shared" si="63"/>
        <v>0</v>
      </c>
      <c r="S149" s="133">
        <f t="shared" si="63"/>
        <v>0</v>
      </c>
      <c r="T149" s="133">
        <f t="shared" si="63"/>
        <v>0</v>
      </c>
      <c r="U149" s="133">
        <f t="shared" si="63"/>
        <v>0</v>
      </c>
      <c r="V149" s="133">
        <f t="shared" si="63"/>
        <v>0</v>
      </c>
      <c r="W149" s="133">
        <f t="shared" si="63"/>
        <v>0</v>
      </c>
      <c r="X149" s="133">
        <f t="shared" si="63"/>
        <v>0</v>
      </c>
      <c r="Y149" s="133"/>
    </row>
    <row r="150" spans="1:25">
      <c r="D150" s="7" t="s">
        <v>76</v>
      </c>
      <c r="E150" s="132">
        <f t="shared" si="60"/>
        <v>0</v>
      </c>
      <c r="F150" s="133">
        <f t="shared" ref="F150:X150" si="64">E150+F111</f>
        <v>0</v>
      </c>
      <c r="G150" s="133">
        <f t="shared" si="64"/>
        <v>0</v>
      </c>
      <c r="H150" s="133">
        <f t="shared" si="64"/>
        <v>0</v>
      </c>
      <c r="I150" s="133">
        <f t="shared" si="64"/>
        <v>0</v>
      </c>
      <c r="J150" s="133">
        <f t="shared" si="64"/>
        <v>0</v>
      </c>
      <c r="K150" s="133">
        <f t="shared" si="64"/>
        <v>0</v>
      </c>
      <c r="L150" s="133">
        <f t="shared" si="64"/>
        <v>0</v>
      </c>
      <c r="M150" s="133">
        <f t="shared" si="64"/>
        <v>0</v>
      </c>
      <c r="N150" s="133">
        <f t="shared" si="64"/>
        <v>0</v>
      </c>
      <c r="O150" s="133">
        <f t="shared" si="64"/>
        <v>0</v>
      </c>
      <c r="P150" s="133">
        <f t="shared" si="64"/>
        <v>0</v>
      </c>
      <c r="Q150" s="133">
        <f t="shared" si="64"/>
        <v>0</v>
      </c>
      <c r="R150" s="133">
        <f t="shared" si="64"/>
        <v>0</v>
      </c>
      <c r="S150" s="133">
        <f t="shared" si="64"/>
        <v>0</v>
      </c>
      <c r="T150" s="133">
        <f t="shared" si="64"/>
        <v>0</v>
      </c>
      <c r="U150" s="133">
        <f t="shared" si="64"/>
        <v>0</v>
      </c>
      <c r="V150" s="133">
        <f t="shared" si="64"/>
        <v>0</v>
      </c>
      <c r="W150" s="133">
        <f t="shared" si="64"/>
        <v>0</v>
      </c>
      <c r="X150" s="133">
        <f t="shared" si="64"/>
        <v>0</v>
      </c>
      <c r="Y150" s="133"/>
    </row>
    <row r="151" spans="1:25">
      <c r="D151" s="7" t="s">
        <v>79</v>
      </c>
      <c r="E151" s="132">
        <f t="shared" si="60"/>
        <v>0</v>
      </c>
      <c r="F151" s="133">
        <f t="shared" ref="F151:X151" si="65">E151+F112</f>
        <v>0</v>
      </c>
      <c r="G151" s="133">
        <f t="shared" si="65"/>
        <v>0</v>
      </c>
      <c r="H151" s="133">
        <f t="shared" si="65"/>
        <v>0</v>
      </c>
      <c r="I151" s="133">
        <f t="shared" si="65"/>
        <v>0</v>
      </c>
      <c r="J151" s="133">
        <f t="shared" si="65"/>
        <v>0</v>
      </c>
      <c r="K151" s="133">
        <f t="shared" si="65"/>
        <v>0</v>
      </c>
      <c r="L151" s="133">
        <f t="shared" si="65"/>
        <v>0</v>
      </c>
      <c r="M151" s="133">
        <f t="shared" si="65"/>
        <v>0</v>
      </c>
      <c r="N151" s="133">
        <f t="shared" si="65"/>
        <v>0</v>
      </c>
      <c r="O151" s="133">
        <f t="shared" si="65"/>
        <v>0</v>
      </c>
      <c r="P151" s="133">
        <f t="shared" si="65"/>
        <v>0</v>
      </c>
      <c r="Q151" s="133">
        <f t="shared" si="65"/>
        <v>0</v>
      </c>
      <c r="R151" s="133">
        <f t="shared" si="65"/>
        <v>0</v>
      </c>
      <c r="S151" s="133">
        <f t="shared" si="65"/>
        <v>0</v>
      </c>
      <c r="T151" s="133">
        <f t="shared" si="65"/>
        <v>0</v>
      </c>
      <c r="U151" s="133">
        <f t="shared" si="65"/>
        <v>0</v>
      </c>
      <c r="V151" s="133">
        <f t="shared" si="65"/>
        <v>0</v>
      </c>
      <c r="W151" s="133">
        <f t="shared" si="65"/>
        <v>0</v>
      </c>
      <c r="X151" s="133">
        <f t="shared" si="65"/>
        <v>0</v>
      </c>
      <c r="Y151" s="133"/>
    </row>
    <row r="152" spans="1:25">
      <c r="D152" s="7" t="s">
        <v>82</v>
      </c>
      <c r="E152" s="132">
        <f t="shared" si="60"/>
        <v>0</v>
      </c>
      <c r="F152" s="133">
        <f t="shared" ref="F152:X152" si="66">E152+F113</f>
        <v>0</v>
      </c>
      <c r="G152" s="133">
        <f t="shared" si="66"/>
        <v>0</v>
      </c>
      <c r="H152" s="133">
        <f t="shared" si="66"/>
        <v>0</v>
      </c>
      <c r="I152" s="133">
        <f t="shared" si="66"/>
        <v>0</v>
      </c>
      <c r="J152" s="133">
        <f t="shared" si="66"/>
        <v>0</v>
      </c>
      <c r="K152" s="133">
        <f t="shared" si="66"/>
        <v>0</v>
      </c>
      <c r="L152" s="133">
        <f t="shared" si="66"/>
        <v>0</v>
      </c>
      <c r="M152" s="133">
        <f t="shared" si="66"/>
        <v>0</v>
      </c>
      <c r="N152" s="133">
        <f t="shared" si="66"/>
        <v>0</v>
      </c>
      <c r="O152" s="133">
        <f t="shared" si="66"/>
        <v>0</v>
      </c>
      <c r="P152" s="133">
        <f t="shared" si="66"/>
        <v>0</v>
      </c>
      <c r="Q152" s="133">
        <f t="shared" si="66"/>
        <v>0</v>
      </c>
      <c r="R152" s="133">
        <f t="shared" si="66"/>
        <v>0</v>
      </c>
      <c r="S152" s="133">
        <f t="shared" si="66"/>
        <v>0</v>
      </c>
      <c r="T152" s="133">
        <f t="shared" si="66"/>
        <v>0</v>
      </c>
      <c r="U152" s="133">
        <f t="shared" si="66"/>
        <v>0</v>
      </c>
      <c r="V152" s="133">
        <f t="shared" si="66"/>
        <v>0</v>
      </c>
      <c r="W152" s="133">
        <f t="shared" si="66"/>
        <v>0</v>
      </c>
      <c r="X152" s="133">
        <f t="shared" si="66"/>
        <v>0</v>
      </c>
      <c r="Y152" s="133"/>
    </row>
    <row r="153" spans="1:25">
      <c r="D153" s="7" t="s">
        <v>85</v>
      </c>
      <c r="E153" s="132">
        <f t="shared" si="60"/>
        <v>0</v>
      </c>
      <c r="F153" s="133">
        <f t="shared" ref="F153:X153" si="67">E153+F114</f>
        <v>0</v>
      </c>
      <c r="G153" s="133">
        <f t="shared" si="67"/>
        <v>0</v>
      </c>
      <c r="H153" s="133">
        <f t="shared" si="67"/>
        <v>0</v>
      </c>
      <c r="I153" s="133">
        <f t="shared" si="67"/>
        <v>0</v>
      </c>
      <c r="J153" s="133">
        <f t="shared" si="67"/>
        <v>0</v>
      </c>
      <c r="K153" s="133">
        <f t="shared" si="67"/>
        <v>0</v>
      </c>
      <c r="L153" s="133">
        <f t="shared" si="67"/>
        <v>0</v>
      </c>
      <c r="M153" s="133">
        <f t="shared" si="67"/>
        <v>0</v>
      </c>
      <c r="N153" s="133">
        <f t="shared" si="67"/>
        <v>0</v>
      </c>
      <c r="O153" s="133">
        <f t="shared" si="67"/>
        <v>0</v>
      </c>
      <c r="P153" s="133">
        <f t="shared" si="67"/>
        <v>0</v>
      </c>
      <c r="Q153" s="133">
        <f t="shared" si="67"/>
        <v>0</v>
      </c>
      <c r="R153" s="133">
        <f t="shared" si="67"/>
        <v>0</v>
      </c>
      <c r="S153" s="133">
        <f t="shared" si="67"/>
        <v>0</v>
      </c>
      <c r="T153" s="133">
        <f t="shared" si="67"/>
        <v>0</v>
      </c>
      <c r="U153" s="133">
        <f t="shared" si="67"/>
        <v>0</v>
      </c>
      <c r="V153" s="133">
        <f t="shared" si="67"/>
        <v>0</v>
      </c>
      <c r="W153" s="133">
        <f t="shared" si="67"/>
        <v>0</v>
      </c>
      <c r="X153" s="133">
        <f t="shared" si="67"/>
        <v>0</v>
      </c>
      <c r="Y153" s="133"/>
    </row>
    <row r="154" spans="1:25">
      <c r="D154" s="7" t="s">
        <v>88</v>
      </c>
      <c r="E154" s="132">
        <f t="shared" si="60"/>
        <v>0</v>
      </c>
      <c r="F154" s="133">
        <f t="shared" ref="F154:X154" si="68">E154+F115</f>
        <v>0</v>
      </c>
      <c r="G154" s="133">
        <f t="shared" si="68"/>
        <v>0</v>
      </c>
      <c r="H154" s="133">
        <f t="shared" si="68"/>
        <v>0</v>
      </c>
      <c r="I154" s="133">
        <f t="shared" si="68"/>
        <v>0</v>
      </c>
      <c r="J154" s="133">
        <f t="shared" si="68"/>
        <v>0</v>
      </c>
      <c r="K154" s="133">
        <f t="shared" si="68"/>
        <v>0</v>
      </c>
      <c r="L154" s="133">
        <f t="shared" si="68"/>
        <v>0</v>
      </c>
      <c r="M154" s="133">
        <f t="shared" si="68"/>
        <v>0</v>
      </c>
      <c r="N154" s="133">
        <f t="shared" si="68"/>
        <v>0</v>
      </c>
      <c r="O154" s="133">
        <f t="shared" si="68"/>
        <v>0</v>
      </c>
      <c r="P154" s="133">
        <f t="shared" si="68"/>
        <v>0</v>
      </c>
      <c r="Q154" s="133">
        <f t="shared" si="68"/>
        <v>0</v>
      </c>
      <c r="R154" s="133">
        <f t="shared" si="68"/>
        <v>0</v>
      </c>
      <c r="S154" s="133">
        <f t="shared" si="68"/>
        <v>0</v>
      </c>
      <c r="T154" s="133">
        <f t="shared" si="68"/>
        <v>0</v>
      </c>
      <c r="U154" s="133">
        <f t="shared" si="68"/>
        <v>0</v>
      </c>
      <c r="V154" s="133">
        <f t="shared" si="68"/>
        <v>0</v>
      </c>
      <c r="W154" s="133">
        <f t="shared" si="68"/>
        <v>0</v>
      </c>
      <c r="X154" s="133">
        <f t="shared" si="68"/>
        <v>0</v>
      </c>
      <c r="Y154" s="133"/>
    </row>
    <row r="155" spans="1:25">
      <c r="D155" s="7" t="s">
        <v>91</v>
      </c>
      <c r="E155" s="132">
        <f t="shared" si="60"/>
        <v>0</v>
      </c>
      <c r="F155" s="133">
        <f t="shared" ref="F155:X155" si="69">E155+F116</f>
        <v>0</v>
      </c>
      <c r="G155" s="133">
        <f t="shared" si="69"/>
        <v>0</v>
      </c>
      <c r="H155" s="133">
        <f t="shared" si="69"/>
        <v>0</v>
      </c>
      <c r="I155" s="133">
        <f t="shared" si="69"/>
        <v>0</v>
      </c>
      <c r="J155" s="133">
        <f t="shared" si="69"/>
        <v>0</v>
      </c>
      <c r="K155" s="133">
        <f t="shared" si="69"/>
        <v>0</v>
      </c>
      <c r="L155" s="133">
        <f t="shared" si="69"/>
        <v>0</v>
      </c>
      <c r="M155" s="133">
        <f t="shared" si="69"/>
        <v>0</v>
      </c>
      <c r="N155" s="133">
        <f t="shared" si="69"/>
        <v>0</v>
      </c>
      <c r="O155" s="133">
        <f t="shared" si="69"/>
        <v>0</v>
      </c>
      <c r="P155" s="133">
        <f t="shared" si="69"/>
        <v>0</v>
      </c>
      <c r="Q155" s="133">
        <f t="shared" si="69"/>
        <v>0</v>
      </c>
      <c r="R155" s="133">
        <f t="shared" si="69"/>
        <v>0</v>
      </c>
      <c r="S155" s="133">
        <f t="shared" si="69"/>
        <v>0</v>
      </c>
      <c r="T155" s="133">
        <f t="shared" si="69"/>
        <v>0</v>
      </c>
      <c r="U155" s="133">
        <f t="shared" si="69"/>
        <v>0</v>
      </c>
      <c r="V155" s="133">
        <f t="shared" si="69"/>
        <v>0</v>
      </c>
      <c r="W155" s="133">
        <f t="shared" si="69"/>
        <v>0</v>
      </c>
      <c r="X155" s="133">
        <f t="shared" si="69"/>
        <v>0</v>
      </c>
      <c r="Y155" s="133"/>
    </row>
    <row r="156" spans="1:25">
      <c r="D156" s="7" t="s">
        <v>94</v>
      </c>
      <c r="E156" s="132">
        <f t="shared" si="60"/>
        <v>0</v>
      </c>
      <c r="F156" s="133">
        <f t="shared" ref="F156:X156" si="70">E156+F117</f>
        <v>0</v>
      </c>
      <c r="G156" s="133">
        <f t="shared" si="70"/>
        <v>0</v>
      </c>
      <c r="H156" s="133">
        <f t="shared" si="70"/>
        <v>0</v>
      </c>
      <c r="I156" s="133">
        <f t="shared" si="70"/>
        <v>0</v>
      </c>
      <c r="J156" s="133">
        <f t="shared" si="70"/>
        <v>0</v>
      </c>
      <c r="K156" s="133">
        <f t="shared" si="70"/>
        <v>0</v>
      </c>
      <c r="L156" s="133">
        <f t="shared" si="70"/>
        <v>0</v>
      </c>
      <c r="M156" s="133">
        <f t="shared" si="70"/>
        <v>0</v>
      </c>
      <c r="N156" s="133">
        <f t="shared" si="70"/>
        <v>0</v>
      </c>
      <c r="O156" s="133">
        <f t="shared" si="70"/>
        <v>0</v>
      </c>
      <c r="P156" s="133">
        <f t="shared" si="70"/>
        <v>0</v>
      </c>
      <c r="Q156" s="133">
        <f t="shared" si="70"/>
        <v>0</v>
      </c>
      <c r="R156" s="133">
        <f t="shared" si="70"/>
        <v>0</v>
      </c>
      <c r="S156" s="133">
        <f t="shared" si="70"/>
        <v>0</v>
      </c>
      <c r="T156" s="133">
        <f t="shared" si="70"/>
        <v>0</v>
      </c>
      <c r="U156" s="133">
        <f t="shared" si="70"/>
        <v>0</v>
      </c>
      <c r="V156" s="133">
        <f t="shared" si="70"/>
        <v>0</v>
      </c>
      <c r="W156" s="133">
        <f t="shared" si="70"/>
        <v>0</v>
      </c>
      <c r="X156" s="133">
        <f t="shared" si="70"/>
        <v>0</v>
      </c>
      <c r="Y156" s="133"/>
    </row>
    <row r="157" spans="1:25">
      <c r="D157" s="7" t="s">
        <v>97</v>
      </c>
      <c r="E157" s="132">
        <f t="shared" ca="1" si="60"/>
        <v>3.1919344864192322E-3</v>
      </c>
      <c r="F157" s="133">
        <f t="shared" ref="F157:X157" ca="1" si="71">E157+F118</f>
        <v>1.0227059012777814E-2</v>
      </c>
      <c r="G157" s="133">
        <f t="shared" ca="1" si="71"/>
        <v>2.188097612340064E-2</v>
      </c>
      <c r="H157" s="133">
        <f t="shared" ca="1" si="71"/>
        <v>3.8801082474103299E-2</v>
      </c>
      <c r="I157" s="133">
        <f t="shared" ca="1" si="71"/>
        <v>6.1623466906388993E-2</v>
      </c>
      <c r="J157" s="133">
        <f t="shared" ca="1" si="71"/>
        <v>9.1237822921733214E-2</v>
      </c>
      <c r="K157" s="133">
        <f t="shared" ca="1" si="71"/>
        <v>0.12817166675144356</v>
      </c>
      <c r="L157" s="133">
        <f t="shared" ca="1" si="71"/>
        <v>0.17242812213823036</v>
      </c>
      <c r="M157" s="133">
        <f t="shared" ca="1" si="71"/>
        <v>0.22340653747248029</v>
      </c>
      <c r="N157" s="133">
        <f t="shared" ca="1" si="71"/>
        <v>0.27995870202211293</v>
      </c>
      <c r="O157" s="133">
        <f t="shared" ca="1" si="71"/>
        <v>0.34059068972281809</v>
      </c>
      <c r="P157" s="133">
        <f t="shared" ca="1" si="71"/>
        <v>0.40375501007466447</v>
      </c>
      <c r="Q157" s="133">
        <f t="shared" ca="1" si="71"/>
        <v>0.46812707487506455</v>
      </c>
      <c r="R157" s="133">
        <f t="shared" ca="1" si="71"/>
        <v>0.5327649164457986</v>
      </c>
      <c r="S157" s="133">
        <f t="shared" ca="1" si="71"/>
        <v>0.5971167798378505</v>
      </c>
      <c r="T157" s="133">
        <f t="shared" ca="1" si="71"/>
        <v>0.66447591816813467</v>
      </c>
      <c r="U157" s="133">
        <f t="shared" ca="1" si="71"/>
        <v>0.73106816671194796</v>
      </c>
      <c r="V157" s="133">
        <f t="shared" ca="1" si="71"/>
        <v>0.79692752896487817</v>
      </c>
      <c r="W157" s="133">
        <f t="shared" ca="1" si="71"/>
        <v>0.86201667795144743</v>
      </c>
      <c r="X157" s="133">
        <f t="shared" ca="1" si="71"/>
        <v>0.92609344150781092</v>
      </c>
      <c r="Y157" s="133"/>
    </row>
    <row r="158" spans="1:25">
      <c r="D158" s="7" t="s">
        <v>100</v>
      </c>
      <c r="E158" s="132">
        <f t="shared" ca="1" si="60"/>
        <v>8.1366937411756646E-3</v>
      </c>
      <c r="F158" s="133">
        <f t="shared" ref="F158:X158" ca="1" si="72">E158+F119</f>
        <v>2.6070224001763523E-2</v>
      </c>
      <c r="G158" s="133">
        <f t="shared" ca="1" si="72"/>
        <v>5.5777711676599971E-2</v>
      </c>
      <c r="H158" s="133">
        <f t="shared" ca="1" si="72"/>
        <v>9.8909462666337128E-2</v>
      </c>
      <c r="I158" s="133">
        <f t="shared" ca="1" si="72"/>
        <v>0.15708695764907532</v>
      </c>
      <c r="J158" s="133">
        <f t="shared" ca="1" si="72"/>
        <v>0.23257815155177841</v>
      </c>
      <c r="K158" s="133">
        <f t="shared" ca="1" si="72"/>
        <v>0.32672775806951471</v>
      </c>
      <c r="L158" s="133">
        <f t="shared" ca="1" si="72"/>
        <v>0.43954374006551611</v>
      </c>
      <c r="M158" s="133">
        <f t="shared" ca="1" si="72"/>
        <v>0.56949495139209005</v>
      </c>
      <c r="N158" s="133">
        <f t="shared" ca="1" si="72"/>
        <v>0.71365444003408085</v>
      </c>
      <c r="O158" s="133">
        <f t="shared" ca="1" si="72"/>
        <v>0.86821397655915833</v>
      </c>
      <c r="P158" s="133">
        <f t="shared" ca="1" si="72"/>
        <v>1.0292287881911601</v>
      </c>
      <c r="Q158" s="133">
        <f t="shared" ca="1" si="72"/>
        <v>1.1933223117257081</v>
      </c>
      <c r="R158" s="133">
        <f t="shared" ca="1" si="72"/>
        <v>1.3580933379448905</v>
      </c>
      <c r="S158" s="133">
        <f t="shared" ca="1" si="72"/>
        <v>1.5221353652242462</v>
      </c>
      <c r="T158" s="133">
        <f t="shared" ca="1" si="72"/>
        <v>1.6938433628648415</v>
      </c>
      <c r="U158" s="133">
        <f t="shared" ca="1" si="72"/>
        <v>1.8635964496661643</v>
      </c>
      <c r="V158" s="133">
        <f t="shared" ca="1" si="72"/>
        <v>2.0314813053614311</v>
      </c>
      <c r="W158" s="133">
        <f t="shared" ca="1" si="72"/>
        <v>2.1974027781957921</v>
      </c>
      <c r="X158" s="133">
        <f t="shared" ca="1" si="72"/>
        <v>2.3607435369745668</v>
      </c>
      <c r="Y158" s="133"/>
    </row>
    <row r="159" spans="1:25">
      <c r="D159" s="7" t="s">
        <v>103</v>
      </c>
      <c r="E159" s="132">
        <f t="shared" ca="1" si="60"/>
        <v>7.2065897188562707E-3</v>
      </c>
      <c r="F159" s="133">
        <f t="shared" ref="F159:X159" ca="1" si="73">E159+F120</f>
        <v>2.3090141307474436E-2</v>
      </c>
      <c r="G159" s="133">
        <f t="shared" ca="1" si="73"/>
        <v>4.9401771320919177E-2</v>
      </c>
      <c r="H159" s="133">
        <f t="shared" ca="1" si="73"/>
        <v>8.7603139484248443E-2</v>
      </c>
      <c r="I159" s="133">
        <f t="shared" ca="1" si="73"/>
        <v>0.13913037530605959</v>
      </c>
      <c r="J159" s="133">
        <f t="shared" ca="1" si="73"/>
        <v>0.20599218418677553</v>
      </c>
      <c r="K159" s="133">
        <f t="shared" ca="1" si="73"/>
        <v>0.2893795658368371</v>
      </c>
      <c r="L159" s="133">
        <f t="shared" ca="1" si="73"/>
        <v>0.38929957288598838</v>
      </c>
      <c r="M159" s="133">
        <f t="shared" ca="1" si="73"/>
        <v>0.50439608423184745</v>
      </c>
      <c r="N159" s="133">
        <f t="shared" ca="1" si="73"/>
        <v>0.63207672722638608</v>
      </c>
      <c r="O159" s="133">
        <f t="shared" ca="1" si="73"/>
        <v>0.76896859047007671</v>
      </c>
      <c r="P159" s="133">
        <f t="shared" ca="1" si="73"/>
        <v>0.91157782746504101</v>
      </c>
      <c r="Q159" s="133">
        <f t="shared" ca="1" si="73"/>
        <v>1.05691384934954</v>
      </c>
      <c r="R159" s="133">
        <f t="shared" ca="1" si="73"/>
        <v>1.202849928706631</v>
      </c>
      <c r="S159" s="133">
        <f t="shared" ca="1" si="73"/>
        <v>1.34814034086376</v>
      </c>
      <c r="T159" s="133">
        <f t="shared" ca="1" si="73"/>
        <v>1.5002204276661075</v>
      </c>
      <c r="U159" s="133">
        <f t="shared" ca="1" si="73"/>
        <v>1.650569069141431</v>
      </c>
      <c r="V159" s="133">
        <f t="shared" ca="1" si="73"/>
        <v>1.7992630366779752</v>
      </c>
      <c r="W159" s="133">
        <f t="shared" ca="1" si="73"/>
        <v>1.9462180553011568</v>
      </c>
      <c r="X159" s="133">
        <f t="shared" ca="1" si="73"/>
        <v>2.0908873608359646</v>
      </c>
      <c r="Y159" s="133"/>
    </row>
    <row r="160" spans="1:25">
      <c r="D160" s="7" t="s">
        <v>106</v>
      </c>
      <c r="E160" s="132">
        <f t="shared" ca="1" si="60"/>
        <v>8.7241276660406167E-3</v>
      </c>
      <c r="F160" s="133">
        <f t="shared" ref="F160:X160" ca="1" si="74">E160+F121</f>
        <v>2.7952380869726408E-2</v>
      </c>
      <c r="G160" s="133">
        <f t="shared" ca="1" si="74"/>
        <v>5.9804620041647556E-2</v>
      </c>
      <c r="H160" s="133">
        <f t="shared" ca="1" si="74"/>
        <v>0.10605029599601518</v>
      </c>
      <c r="I160" s="133">
        <f t="shared" ca="1" si="74"/>
        <v>0.1684279532686988</v>
      </c>
      <c r="J160" s="133">
        <f t="shared" ca="1" si="74"/>
        <v>0.24936928327552887</v>
      </c>
      <c r="K160" s="133">
        <f t="shared" ca="1" si="74"/>
        <v>0.3503160821960376</v>
      </c>
      <c r="L160" s="133">
        <f t="shared" ca="1" si="74"/>
        <v>0.47127688777757426</v>
      </c>
      <c r="M160" s="133">
        <f t="shared" ca="1" si="74"/>
        <v>0.61061001177516561</v>
      </c>
      <c r="N160" s="133">
        <f t="shared" ca="1" si="74"/>
        <v>0.76517718895911846</v>
      </c>
      <c r="O160" s="133">
        <f t="shared" ca="1" si="74"/>
        <v>0.93089525228320447</v>
      </c>
      <c r="P160" s="133">
        <f t="shared" ca="1" si="74"/>
        <v>1.1035346335213754</v>
      </c>
      <c r="Q160" s="133">
        <f t="shared" ca="1" si="74"/>
        <v>1.2794749962809293</v>
      </c>
      <c r="R160" s="133">
        <f t="shared" ca="1" si="74"/>
        <v>1.4561417744744234</v>
      </c>
      <c r="S160" s="133">
        <f t="shared" ca="1" si="74"/>
        <v>1.6320269231729703</v>
      </c>
      <c r="T160" s="133">
        <f t="shared" ca="1" si="74"/>
        <v>1.8161314919754221</v>
      </c>
      <c r="U160" s="133">
        <f t="shared" ca="1" si="74"/>
        <v>1.9981400138723311</v>
      </c>
      <c r="V160" s="133">
        <f t="shared" ca="1" si="74"/>
        <v>2.1781454264969291</v>
      </c>
      <c r="W160" s="133">
        <f t="shared" ca="1" si="74"/>
        <v>2.3560457085512101</v>
      </c>
      <c r="X160" s="133">
        <f t="shared" ca="1" si="74"/>
        <v>2.5311789602112484</v>
      </c>
      <c r="Y160" s="133"/>
    </row>
    <row r="161" spans="4:25">
      <c r="D161" s="7" t="s">
        <v>109</v>
      </c>
      <c r="E161" s="132">
        <f t="shared" ca="1" si="60"/>
        <v>2.4747580818511E-2</v>
      </c>
      <c r="F161" s="133">
        <f t="shared" ref="F161:X161" ca="1" si="75">E161+F122</f>
        <v>7.929203137822749E-2</v>
      </c>
      <c r="G161" s="133">
        <f t="shared" ca="1" si="75"/>
        <v>0.1696467227963793</v>
      </c>
      <c r="H161" s="133">
        <f t="shared" ca="1" si="75"/>
        <v>0.30083102534187289</v>
      </c>
      <c r="I161" s="133">
        <f t="shared" ca="1" si="75"/>
        <v>0.47777663798278847</v>
      </c>
      <c r="J161" s="133">
        <f t="shared" ca="1" si="75"/>
        <v>0.70738149735446365</v>
      </c>
      <c r="K161" s="133">
        <f t="shared" ca="1" si="75"/>
        <v>0.99373552153726807</v>
      </c>
      <c r="L161" s="133">
        <f t="shared" ca="1" si="75"/>
        <v>1.3368629294102261</v>
      </c>
      <c r="M161" s="133">
        <f t="shared" ca="1" si="75"/>
        <v>1.7321067725566581</v>
      </c>
      <c r="N161" s="133">
        <f t="shared" ca="1" si="75"/>
        <v>2.1705647887247097</v>
      </c>
      <c r="O161" s="133">
        <f t="shared" ca="1" si="75"/>
        <v>2.6406543291568028</v>
      </c>
      <c r="P161" s="133">
        <f t="shared" ca="1" si="75"/>
        <v>3.130377451421515</v>
      </c>
      <c r="Q161" s="133">
        <f t="shared" ca="1" si="75"/>
        <v>3.6294644104052636</v>
      </c>
      <c r="R161" s="133">
        <f t="shared" ca="1" si="75"/>
        <v>4.1306119793832048</v>
      </c>
      <c r="S161" s="133">
        <f t="shared" ca="1" si="75"/>
        <v>4.6295423136029203</v>
      </c>
      <c r="T161" s="133">
        <f t="shared" ca="1" si="75"/>
        <v>5.1517885335007509</v>
      </c>
      <c r="U161" s="133">
        <f t="shared" ca="1" si="75"/>
        <v>5.6680889336925926</v>
      </c>
      <c r="V161" s="133">
        <f t="shared" ca="1" si="75"/>
        <v>6.1787071487419833</v>
      </c>
      <c r="W161" s="133">
        <f t="shared" ca="1" si="75"/>
        <v>6.6833537766119209</v>
      </c>
      <c r="X161" s="133">
        <f t="shared" ca="1" si="75"/>
        <v>7.1801512176141147</v>
      </c>
      <c r="Y161" s="133"/>
    </row>
    <row r="162" spans="4:25">
      <c r="D162" s="7" t="s">
        <v>112</v>
      </c>
      <c r="E162" s="132">
        <f t="shared" ca="1" si="60"/>
        <v>0</v>
      </c>
      <c r="F162" s="133">
        <f t="shared" ref="F162:X162" ca="1" si="76">E162+F123</f>
        <v>0</v>
      </c>
      <c r="G162" s="133">
        <f t="shared" ca="1" si="76"/>
        <v>0</v>
      </c>
      <c r="H162" s="133">
        <f t="shared" ca="1" si="76"/>
        <v>0</v>
      </c>
      <c r="I162" s="133">
        <f t="shared" ca="1" si="76"/>
        <v>0</v>
      </c>
      <c r="J162" s="133">
        <f t="shared" ca="1" si="76"/>
        <v>0</v>
      </c>
      <c r="K162" s="133">
        <f t="shared" ca="1" si="76"/>
        <v>0</v>
      </c>
      <c r="L162" s="133">
        <f t="shared" ca="1" si="76"/>
        <v>0</v>
      </c>
      <c r="M162" s="133">
        <f t="shared" ca="1" si="76"/>
        <v>0</v>
      </c>
      <c r="N162" s="133">
        <f t="shared" ca="1" si="76"/>
        <v>0</v>
      </c>
      <c r="O162" s="133">
        <f t="shared" ca="1" si="76"/>
        <v>0</v>
      </c>
      <c r="P162" s="133">
        <f t="shared" ca="1" si="76"/>
        <v>0</v>
      </c>
      <c r="Q162" s="133">
        <f t="shared" ca="1" si="76"/>
        <v>0</v>
      </c>
      <c r="R162" s="133">
        <f t="shared" ca="1" si="76"/>
        <v>0</v>
      </c>
      <c r="S162" s="133">
        <f t="shared" ca="1" si="76"/>
        <v>0</v>
      </c>
      <c r="T162" s="133">
        <f t="shared" ca="1" si="76"/>
        <v>0</v>
      </c>
      <c r="U162" s="133">
        <f t="shared" ca="1" si="76"/>
        <v>0</v>
      </c>
      <c r="V162" s="133">
        <f t="shared" ca="1" si="76"/>
        <v>0</v>
      </c>
      <c r="W162" s="133">
        <f t="shared" ca="1" si="76"/>
        <v>0</v>
      </c>
      <c r="X162" s="133">
        <f t="shared" ca="1" si="76"/>
        <v>0</v>
      </c>
      <c r="Y162" s="133"/>
    </row>
    <row r="163" spans="4:25">
      <c r="D163" s="7" t="s">
        <v>115</v>
      </c>
      <c r="E163" s="132">
        <f t="shared" ca="1" si="60"/>
        <v>0</v>
      </c>
      <c r="F163" s="133">
        <f t="shared" ref="F163:X163" ca="1" si="77">E163+F124</f>
        <v>0</v>
      </c>
      <c r="G163" s="133">
        <f t="shared" ca="1" si="77"/>
        <v>0</v>
      </c>
      <c r="H163" s="133">
        <f t="shared" ca="1" si="77"/>
        <v>0</v>
      </c>
      <c r="I163" s="133">
        <f t="shared" ca="1" si="77"/>
        <v>0</v>
      </c>
      <c r="J163" s="133">
        <f t="shared" ca="1" si="77"/>
        <v>0</v>
      </c>
      <c r="K163" s="133">
        <f t="shared" ca="1" si="77"/>
        <v>0</v>
      </c>
      <c r="L163" s="133">
        <f t="shared" ca="1" si="77"/>
        <v>0</v>
      </c>
      <c r="M163" s="133">
        <f t="shared" ca="1" si="77"/>
        <v>0</v>
      </c>
      <c r="N163" s="133">
        <f t="shared" ca="1" si="77"/>
        <v>0</v>
      </c>
      <c r="O163" s="133">
        <f t="shared" ca="1" si="77"/>
        <v>0</v>
      </c>
      <c r="P163" s="133">
        <f t="shared" ca="1" si="77"/>
        <v>0</v>
      </c>
      <c r="Q163" s="133">
        <f t="shared" ca="1" si="77"/>
        <v>0</v>
      </c>
      <c r="R163" s="133">
        <f t="shared" ca="1" si="77"/>
        <v>0</v>
      </c>
      <c r="S163" s="133">
        <f t="shared" ca="1" si="77"/>
        <v>0</v>
      </c>
      <c r="T163" s="133">
        <f t="shared" ca="1" si="77"/>
        <v>0</v>
      </c>
      <c r="U163" s="133">
        <f t="shared" ca="1" si="77"/>
        <v>0</v>
      </c>
      <c r="V163" s="133">
        <f t="shared" ca="1" si="77"/>
        <v>0</v>
      </c>
      <c r="W163" s="133">
        <f t="shared" ca="1" si="77"/>
        <v>0</v>
      </c>
      <c r="X163" s="133">
        <f t="shared" ca="1" si="77"/>
        <v>0</v>
      </c>
      <c r="Y163" s="133"/>
    </row>
    <row r="164" spans="4:25">
      <c r="D164" s="7" t="s">
        <v>118</v>
      </c>
      <c r="E164" s="132">
        <f t="shared" ca="1" si="60"/>
        <v>0</v>
      </c>
      <c r="F164" s="133">
        <f t="shared" ref="F164:X164" ca="1" si="78">E164+F125</f>
        <v>0</v>
      </c>
      <c r="G164" s="133">
        <f t="shared" ca="1" si="78"/>
        <v>0</v>
      </c>
      <c r="H164" s="133">
        <f t="shared" ca="1" si="78"/>
        <v>0</v>
      </c>
      <c r="I164" s="133">
        <f t="shared" ca="1" si="78"/>
        <v>0</v>
      </c>
      <c r="J164" s="133">
        <f t="shared" ca="1" si="78"/>
        <v>0</v>
      </c>
      <c r="K164" s="133">
        <f t="shared" ca="1" si="78"/>
        <v>0</v>
      </c>
      <c r="L164" s="133">
        <f t="shared" ca="1" si="78"/>
        <v>0</v>
      </c>
      <c r="M164" s="133">
        <f t="shared" ca="1" si="78"/>
        <v>0</v>
      </c>
      <c r="N164" s="133">
        <f t="shared" ca="1" si="78"/>
        <v>0</v>
      </c>
      <c r="O164" s="133">
        <f t="shared" ca="1" si="78"/>
        <v>0</v>
      </c>
      <c r="P164" s="133">
        <f t="shared" ca="1" si="78"/>
        <v>0</v>
      </c>
      <c r="Q164" s="133">
        <f t="shared" ca="1" si="78"/>
        <v>0</v>
      </c>
      <c r="R164" s="133">
        <f t="shared" ca="1" si="78"/>
        <v>0</v>
      </c>
      <c r="S164" s="133">
        <f t="shared" ca="1" si="78"/>
        <v>0</v>
      </c>
      <c r="T164" s="133">
        <f t="shared" ca="1" si="78"/>
        <v>0</v>
      </c>
      <c r="U164" s="133">
        <f t="shared" ca="1" si="78"/>
        <v>0</v>
      </c>
      <c r="V164" s="133">
        <f t="shared" ca="1" si="78"/>
        <v>0</v>
      </c>
      <c r="W164" s="133">
        <f t="shared" ca="1" si="78"/>
        <v>0</v>
      </c>
      <c r="X164" s="133">
        <f t="shared" ca="1" si="78"/>
        <v>0</v>
      </c>
      <c r="Y164" s="133"/>
    </row>
    <row r="165" spans="4:25">
      <c r="D165" s="7" t="s">
        <v>121</v>
      </c>
      <c r="E165" s="132">
        <f t="shared" ca="1" si="60"/>
        <v>0</v>
      </c>
      <c r="F165" s="133">
        <f t="shared" ref="F165:X165" ca="1" si="79">E165+F126</f>
        <v>0</v>
      </c>
      <c r="G165" s="133">
        <f t="shared" ca="1" si="79"/>
        <v>0</v>
      </c>
      <c r="H165" s="133">
        <f t="shared" ca="1" si="79"/>
        <v>0</v>
      </c>
      <c r="I165" s="133">
        <f t="shared" ca="1" si="79"/>
        <v>0</v>
      </c>
      <c r="J165" s="133">
        <f t="shared" ca="1" si="79"/>
        <v>0</v>
      </c>
      <c r="K165" s="133">
        <f t="shared" ca="1" si="79"/>
        <v>0</v>
      </c>
      <c r="L165" s="133">
        <f t="shared" ca="1" si="79"/>
        <v>0</v>
      </c>
      <c r="M165" s="133">
        <f t="shared" ca="1" si="79"/>
        <v>0</v>
      </c>
      <c r="N165" s="133">
        <f t="shared" ca="1" si="79"/>
        <v>0</v>
      </c>
      <c r="O165" s="133">
        <f t="shared" ca="1" si="79"/>
        <v>0</v>
      </c>
      <c r="P165" s="133">
        <f t="shared" ca="1" si="79"/>
        <v>0</v>
      </c>
      <c r="Q165" s="133">
        <f t="shared" ca="1" si="79"/>
        <v>0</v>
      </c>
      <c r="R165" s="133">
        <f t="shared" ca="1" si="79"/>
        <v>0</v>
      </c>
      <c r="S165" s="133">
        <f t="shared" ca="1" si="79"/>
        <v>0</v>
      </c>
      <c r="T165" s="133">
        <f t="shared" ca="1" si="79"/>
        <v>0</v>
      </c>
      <c r="U165" s="133">
        <f t="shared" ca="1" si="79"/>
        <v>0</v>
      </c>
      <c r="V165" s="133">
        <f t="shared" ca="1" si="79"/>
        <v>0</v>
      </c>
      <c r="W165" s="133">
        <f t="shared" ca="1" si="79"/>
        <v>0</v>
      </c>
      <c r="X165" s="133">
        <f t="shared" ca="1" si="79"/>
        <v>0</v>
      </c>
      <c r="Y165" s="133"/>
    </row>
    <row r="166" spans="4:25">
      <c r="D166" s="7" t="s">
        <v>124</v>
      </c>
      <c r="E166" s="132">
        <f t="shared" ca="1" si="60"/>
        <v>0</v>
      </c>
      <c r="F166" s="133">
        <f t="shared" ref="F166:X166" ca="1" si="80">E166+F127</f>
        <v>0</v>
      </c>
      <c r="G166" s="133">
        <f t="shared" ca="1" si="80"/>
        <v>0</v>
      </c>
      <c r="H166" s="133">
        <f t="shared" ca="1" si="80"/>
        <v>0</v>
      </c>
      <c r="I166" s="133">
        <f t="shared" ca="1" si="80"/>
        <v>0</v>
      </c>
      <c r="J166" s="133">
        <f t="shared" ca="1" si="80"/>
        <v>0</v>
      </c>
      <c r="K166" s="133">
        <f t="shared" ca="1" si="80"/>
        <v>0</v>
      </c>
      <c r="L166" s="133">
        <f t="shared" ca="1" si="80"/>
        <v>0</v>
      </c>
      <c r="M166" s="133">
        <f t="shared" ca="1" si="80"/>
        <v>0</v>
      </c>
      <c r="N166" s="133">
        <f t="shared" ca="1" si="80"/>
        <v>0</v>
      </c>
      <c r="O166" s="133">
        <f t="shared" ca="1" si="80"/>
        <v>0</v>
      </c>
      <c r="P166" s="133">
        <f t="shared" ca="1" si="80"/>
        <v>0</v>
      </c>
      <c r="Q166" s="133">
        <f t="shared" ca="1" si="80"/>
        <v>0</v>
      </c>
      <c r="R166" s="133">
        <f t="shared" ca="1" si="80"/>
        <v>0</v>
      </c>
      <c r="S166" s="133">
        <f t="shared" ca="1" si="80"/>
        <v>0</v>
      </c>
      <c r="T166" s="133">
        <f t="shared" ca="1" si="80"/>
        <v>0</v>
      </c>
      <c r="U166" s="133">
        <f t="shared" ca="1" si="80"/>
        <v>0</v>
      </c>
      <c r="V166" s="133">
        <f t="shared" ca="1" si="80"/>
        <v>0</v>
      </c>
      <c r="W166" s="133">
        <f t="shared" ca="1" si="80"/>
        <v>0</v>
      </c>
      <c r="X166" s="133">
        <f t="shared" ca="1" si="80"/>
        <v>0</v>
      </c>
      <c r="Y166" s="133"/>
    </row>
    <row r="167" spans="4:25">
      <c r="D167" s="7" t="s">
        <v>127</v>
      </c>
      <c r="E167" s="132">
        <f t="shared" ca="1" si="60"/>
        <v>0</v>
      </c>
      <c r="F167" s="133">
        <f t="shared" ref="F167:X167" ca="1" si="81">E167+F128</f>
        <v>0</v>
      </c>
      <c r="G167" s="133">
        <f t="shared" ca="1" si="81"/>
        <v>0</v>
      </c>
      <c r="H167" s="133">
        <f t="shared" ca="1" si="81"/>
        <v>0</v>
      </c>
      <c r="I167" s="133">
        <f t="shared" ca="1" si="81"/>
        <v>0</v>
      </c>
      <c r="J167" s="133">
        <f t="shared" ca="1" si="81"/>
        <v>0</v>
      </c>
      <c r="K167" s="133">
        <f t="shared" ca="1" si="81"/>
        <v>0</v>
      </c>
      <c r="L167" s="133">
        <f t="shared" ca="1" si="81"/>
        <v>0</v>
      </c>
      <c r="M167" s="133">
        <f t="shared" ca="1" si="81"/>
        <v>0</v>
      </c>
      <c r="N167" s="133">
        <f t="shared" ca="1" si="81"/>
        <v>0</v>
      </c>
      <c r="O167" s="133">
        <f t="shared" ca="1" si="81"/>
        <v>0</v>
      </c>
      <c r="P167" s="133">
        <f t="shared" ca="1" si="81"/>
        <v>0</v>
      </c>
      <c r="Q167" s="133">
        <f t="shared" ca="1" si="81"/>
        <v>0</v>
      </c>
      <c r="R167" s="133">
        <f t="shared" ca="1" si="81"/>
        <v>0</v>
      </c>
      <c r="S167" s="133">
        <f t="shared" ca="1" si="81"/>
        <v>0</v>
      </c>
      <c r="T167" s="133">
        <f t="shared" ca="1" si="81"/>
        <v>0</v>
      </c>
      <c r="U167" s="133">
        <f t="shared" ca="1" si="81"/>
        <v>0</v>
      </c>
      <c r="V167" s="133">
        <f t="shared" ca="1" si="81"/>
        <v>0</v>
      </c>
      <c r="W167" s="133">
        <f t="shared" ca="1" si="81"/>
        <v>0</v>
      </c>
      <c r="X167" s="133">
        <f t="shared" ca="1" si="81"/>
        <v>0</v>
      </c>
      <c r="Y167" s="133"/>
    </row>
    <row r="168" spans="4:25">
      <c r="D168" s="7" t="s">
        <v>371</v>
      </c>
      <c r="E168" s="132">
        <f t="shared" ca="1" si="60"/>
        <v>0</v>
      </c>
      <c r="F168" s="133">
        <f t="shared" ref="F168:X168" ca="1" si="82">E168+F129</f>
        <v>0</v>
      </c>
      <c r="G168" s="133">
        <f t="shared" ca="1" si="82"/>
        <v>0</v>
      </c>
      <c r="H168" s="133">
        <f t="shared" ca="1" si="82"/>
        <v>0</v>
      </c>
      <c r="I168" s="133">
        <f t="shared" ca="1" si="82"/>
        <v>0</v>
      </c>
      <c r="J168" s="133">
        <f t="shared" ca="1" si="82"/>
        <v>0</v>
      </c>
      <c r="K168" s="133">
        <f t="shared" ca="1" si="82"/>
        <v>0</v>
      </c>
      <c r="L168" s="133">
        <f t="shared" ca="1" si="82"/>
        <v>0</v>
      </c>
      <c r="M168" s="133">
        <f t="shared" ca="1" si="82"/>
        <v>0</v>
      </c>
      <c r="N168" s="133">
        <f t="shared" ca="1" si="82"/>
        <v>0</v>
      </c>
      <c r="O168" s="133">
        <f t="shared" ca="1" si="82"/>
        <v>0</v>
      </c>
      <c r="P168" s="133">
        <f t="shared" ca="1" si="82"/>
        <v>0</v>
      </c>
      <c r="Q168" s="133">
        <f t="shared" ca="1" si="82"/>
        <v>0</v>
      </c>
      <c r="R168" s="133">
        <f t="shared" ca="1" si="82"/>
        <v>0</v>
      </c>
      <c r="S168" s="133">
        <f t="shared" ca="1" si="82"/>
        <v>0</v>
      </c>
      <c r="T168" s="133">
        <f t="shared" ca="1" si="82"/>
        <v>0</v>
      </c>
      <c r="U168" s="133">
        <f t="shared" ca="1" si="82"/>
        <v>0</v>
      </c>
      <c r="V168" s="133">
        <f t="shared" ca="1" si="82"/>
        <v>0</v>
      </c>
      <c r="W168" s="133">
        <f t="shared" ca="1" si="82"/>
        <v>0</v>
      </c>
      <c r="X168" s="133">
        <f t="shared" ca="1" si="82"/>
        <v>0</v>
      </c>
      <c r="Y168" s="133"/>
    </row>
    <row r="169" spans="4:25">
      <c r="D169" s="7" t="s">
        <v>372</v>
      </c>
      <c r="E169" s="132">
        <f t="shared" ca="1" si="60"/>
        <v>0</v>
      </c>
      <c r="F169" s="133">
        <f t="shared" ref="F169:X169" ca="1" si="83">E169+F130</f>
        <v>0</v>
      </c>
      <c r="G169" s="133">
        <f t="shared" ca="1" si="83"/>
        <v>0</v>
      </c>
      <c r="H169" s="133">
        <f t="shared" ca="1" si="83"/>
        <v>0</v>
      </c>
      <c r="I169" s="133">
        <f t="shared" ca="1" si="83"/>
        <v>0</v>
      </c>
      <c r="J169" s="133">
        <f t="shared" ca="1" si="83"/>
        <v>0</v>
      </c>
      <c r="K169" s="133">
        <f t="shared" ca="1" si="83"/>
        <v>0</v>
      </c>
      <c r="L169" s="133">
        <f t="shared" ca="1" si="83"/>
        <v>0</v>
      </c>
      <c r="M169" s="133">
        <f t="shared" ca="1" si="83"/>
        <v>0</v>
      </c>
      <c r="N169" s="133">
        <f t="shared" ca="1" si="83"/>
        <v>0</v>
      </c>
      <c r="O169" s="133">
        <f t="shared" ca="1" si="83"/>
        <v>0</v>
      </c>
      <c r="P169" s="133">
        <f t="shared" ca="1" si="83"/>
        <v>0</v>
      </c>
      <c r="Q169" s="133">
        <f t="shared" ca="1" si="83"/>
        <v>0</v>
      </c>
      <c r="R169" s="133">
        <f t="shared" ca="1" si="83"/>
        <v>0</v>
      </c>
      <c r="S169" s="133">
        <f t="shared" ca="1" si="83"/>
        <v>0</v>
      </c>
      <c r="T169" s="133">
        <f t="shared" ca="1" si="83"/>
        <v>0</v>
      </c>
      <c r="U169" s="133">
        <f t="shared" ca="1" si="83"/>
        <v>0</v>
      </c>
      <c r="V169" s="133">
        <f t="shared" ca="1" si="83"/>
        <v>0</v>
      </c>
      <c r="W169" s="133">
        <f t="shared" ca="1" si="83"/>
        <v>0</v>
      </c>
      <c r="X169" s="133">
        <f t="shared" ca="1" si="83"/>
        <v>0</v>
      </c>
      <c r="Y169" s="133"/>
    </row>
    <row r="170" spans="4:25">
      <c r="D170" s="7" t="s">
        <v>373</v>
      </c>
      <c r="E170" s="132">
        <f t="shared" ca="1" si="60"/>
        <v>0</v>
      </c>
      <c r="F170" s="133">
        <f t="shared" ref="F170:X170" ca="1" si="84">E170+F131</f>
        <v>0</v>
      </c>
      <c r="G170" s="133">
        <f t="shared" ca="1" si="84"/>
        <v>0</v>
      </c>
      <c r="H170" s="133">
        <f t="shared" ca="1" si="84"/>
        <v>0</v>
      </c>
      <c r="I170" s="133">
        <f t="shared" ca="1" si="84"/>
        <v>0</v>
      </c>
      <c r="J170" s="133">
        <f t="shared" ca="1" si="84"/>
        <v>0</v>
      </c>
      <c r="K170" s="133">
        <f t="shared" ca="1" si="84"/>
        <v>0</v>
      </c>
      <c r="L170" s="133">
        <f t="shared" ca="1" si="84"/>
        <v>0</v>
      </c>
      <c r="M170" s="133">
        <f t="shared" ca="1" si="84"/>
        <v>0</v>
      </c>
      <c r="N170" s="133">
        <f t="shared" ca="1" si="84"/>
        <v>0</v>
      </c>
      <c r="O170" s="133">
        <f t="shared" ca="1" si="84"/>
        <v>0</v>
      </c>
      <c r="P170" s="133">
        <f t="shared" ca="1" si="84"/>
        <v>0</v>
      </c>
      <c r="Q170" s="133">
        <f t="shared" ca="1" si="84"/>
        <v>0</v>
      </c>
      <c r="R170" s="133">
        <f t="shared" ca="1" si="84"/>
        <v>0</v>
      </c>
      <c r="S170" s="133">
        <f t="shared" ca="1" si="84"/>
        <v>0</v>
      </c>
      <c r="T170" s="133">
        <f t="shared" ca="1" si="84"/>
        <v>0</v>
      </c>
      <c r="U170" s="133">
        <f t="shared" ca="1" si="84"/>
        <v>0</v>
      </c>
      <c r="V170" s="133">
        <f t="shared" ca="1" si="84"/>
        <v>0</v>
      </c>
      <c r="W170" s="133">
        <f t="shared" ca="1" si="84"/>
        <v>0</v>
      </c>
      <c r="X170" s="133">
        <f t="shared" ca="1" si="84"/>
        <v>0</v>
      </c>
      <c r="Y170" s="133"/>
    </row>
    <row r="171" spans="4:25">
      <c r="D171" s="7" t="s">
        <v>374</v>
      </c>
      <c r="E171" s="132">
        <f t="shared" ca="1" si="60"/>
        <v>0</v>
      </c>
      <c r="F171" s="133">
        <f t="shared" ref="F171:X171" ca="1" si="85">E171+F132</f>
        <v>0</v>
      </c>
      <c r="G171" s="133">
        <f t="shared" ca="1" si="85"/>
        <v>0</v>
      </c>
      <c r="H171" s="133">
        <f t="shared" ca="1" si="85"/>
        <v>0</v>
      </c>
      <c r="I171" s="133">
        <f t="shared" ca="1" si="85"/>
        <v>0</v>
      </c>
      <c r="J171" s="133">
        <f t="shared" ca="1" si="85"/>
        <v>0</v>
      </c>
      <c r="K171" s="133">
        <f t="shared" ca="1" si="85"/>
        <v>0</v>
      </c>
      <c r="L171" s="133">
        <f t="shared" ca="1" si="85"/>
        <v>0</v>
      </c>
      <c r="M171" s="133">
        <f t="shared" ca="1" si="85"/>
        <v>0</v>
      </c>
      <c r="N171" s="133">
        <f t="shared" ca="1" si="85"/>
        <v>0</v>
      </c>
      <c r="O171" s="133">
        <f t="shared" ca="1" si="85"/>
        <v>0</v>
      </c>
      <c r="P171" s="133">
        <f t="shared" ca="1" si="85"/>
        <v>0</v>
      </c>
      <c r="Q171" s="133">
        <f t="shared" ca="1" si="85"/>
        <v>0</v>
      </c>
      <c r="R171" s="133">
        <f t="shared" ca="1" si="85"/>
        <v>0</v>
      </c>
      <c r="S171" s="133">
        <f t="shared" ca="1" si="85"/>
        <v>0</v>
      </c>
      <c r="T171" s="133">
        <f t="shared" ca="1" si="85"/>
        <v>0</v>
      </c>
      <c r="U171" s="133">
        <f t="shared" ca="1" si="85"/>
        <v>0</v>
      </c>
      <c r="V171" s="133">
        <f t="shared" ca="1" si="85"/>
        <v>0</v>
      </c>
      <c r="W171" s="133">
        <f t="shared" ca="1" si="85"/>
        <v>0</v>
      </c>
      <c r="X171" s="133">
        <f t="shared" ca="1" si="85"/>
        <v>0</v>
      </c>
      <c r="Y171" s="133"/>
    </row>
    <row r="172" spans="4:25">
      <c r="D172" s="7" t="s">
        <v>375</v>
      </c>
      <c r="E172" s="132">
        <f t="shared" ca="1" si="60"/>
        <v>0</v>
      </c>
      <c r="F172" s="133">
        <f t="shared" ref="F172:X172" ca="1" si="86">E172+F133</f>
        <v>0</v>
      </c>
      <c r="G172" s="133">
        <f t="shared" ca="1" si="86"/>
        <v>0</v>
      </c>
      <c r="H172" s="133">
        <f t="shared" ca="1" si="86"/>
        <v>0</v>
      </c>
      <c r="I172" s="133">
        <f t="shared" ca="1" si="86"/>
        <v>0</v>
      </c>
      <c r="J172" s="133">
        <f t="shared" ca="1" si="86"/>
        <v>0</v>
      </c>
      <c r="K172" s="133">
        <f t="shared" ca="1" si="86"/>
        <v>0</v>
      </c>
      <c r="L172" s="133">
        <f t="shared" ca="1" si="86"/>
        <v>0</v>
      </c>
      <c r="M172" s="133">
        <f t="shared" ca="1" si="86"/>
        <v>0</v>
      </c>
      <c r="N172" s="133">
        <f t="shared" ca="1" si="86"/>
        <v>0</v>
      </c>
      <c r="O172" s="133">
        <f t="shared" ca="1" si="86"/>
        <v>0</v>
      </c>
      <c r="P172" s="133">
        <f t="shared" ca="1" si="86"/>
        <v>0</v>
      </c>
      <c r="Q172" s="133">
        <f t="shared" ca="1" si="86"/>
        <v>0</v>
      </c>
      <c r="R172" s="133">
        <f t="shared" ca="1" si="86"/>
        <v>0</v>
      </c>
      <c r="S172" s="133">
        <f t="shared" ca="1" si="86"/>
        <v>0</v>
      </c>
      <c r="T172" s="133">
        <f t="shared" ca="1" si="86"/>
        <v>0</v>
      </c>
      <c r="U172" s="133">
        <f t="shared" ca="1" si="86"/>
        <v>0</v>
      </c>
      <c r="V172" s="133">
        <f t="shared" ca="1" si="86"/>
        <v>0</v>
      </c>
      <c r="W172" s="133">
        <f t="shared" ca="1" si="86"/>
        <v>0</v>
      </c>
      <c r="X172" s="133">
        <f t="shared" ca="1" si="86"/>
        <v>0</v>
      </c>
      <c r="Y172" s="133"/>
    </row>
    <row r="173" spans="4:25">
      <c r="D173" s="7" t="s">
        <v>376</v>
      </c>
      <c r="E173" s="132">
        <f t="shared" ca="1" si="60"/>
        <v>0</v>
      </c>
      <c r="F173" s="133">
        <f t="shared" ref="F173:X173" ca="1" si="87">E173+F134</f>
        <v>0</v>
      </c>
      <c r="G173" s="133">
        <f t="shared" ca="1" si="87"/>
        <v>0</v>
      </c>
      <c r="H173" s="133">
        <f t="shared" ca="1" si="87"/>
        <v>0</v>
      </c>
      <c r="I173" s="133">
        <f t="shared" ca="1" si="87"/>
        <v>0</v>
      </c>
      <c r="J173" s="133">
        <f t="shared" ca="1" si="87"/>
        <v>0</v>
      </c>
      <c r="K173" s="133">
        <f t="shared" ca="1" si="87"/>
        <v>0</v>
      </c>
      <c r="L173" s="133">
        <f t="shared" ca="1" si="87"/>
        <v>0</v>
      </c>
      <c r="M173" s="133">
        <f t="shared" ca="1" si="87"/>
        <v>0</v>
      </c>
      <c r="N173" s="133">
        <f t="shared" ca="1" si="87"/>
        <v>0</v>
      </c>
      <c r="O173" s="133">
        <f t="shared" ca="1" si="87"/>
        <v>0</v>
      </c>
      <c r="P173" s="133">
        <f t="shared" ca="1" si="87"/>
        <v>0</v>
      </c>
      <c r="Q173" s="133">
        <f t="shared" ca="1" si="87"/>
        <v>0</v>
      </c>
      <c r="R173" s="133">
        <f t="shared" ca="1" si="87"/>
        <v>0</v>
      </c>
      <c r="S173" s="133">
        <f t="shared" ca="1" si="87"/>
        <v>0</v>
      </c>
      <c r="T173" s="133">
        <f t="shared" ca="1" si="87"/>
        <v>0</v>
      </c>
      <c r="U173" s="133">
        <f t="shared" ca="1" si="87"/>
        <v>0</v>
      </c>
      <c r="V173" s="133">
        <f t="shared" ca="1" si="87"/>
        <v>0</v>
      </c>
      <c r="W173" s="133">
        <f t="shared" ca="1" si="87"/>
        <v>0</v>
      </c>
      <c r="X173" s="133">
        <f t="shared" ca="1" si="87"/>
        <v>0</v>
      </c>
      <c r="Y173" s="133"/>
    </row>
    <row r="174" spans="4:25">
      <c r="D174" s="7" t="s">
        <v>377</v>
      </c>
      <c r="E174" s="132">
        <f t="shared" ca="1" si="60"/>
        <v>0</v>
      </c>
      <c r="F174" s="133">
        <f t="shared" ref="F174:X174" ca="1" si="88">E174+F135</f>
        <v>0</v>
      </c>
      <c r="G174" s="133">
        <f t="shared" ca="1" si="88"/>
        <v>0</v>
      </c>
      <c r="H174" s="133">
        <f t="shared" ca="1" si="88"/>
        <v>0</v>
      </c>
      <c r="I174" s="133">
        <f t="shared" ca="1" si="88"/>
        <v>0</v>
      </c>
      <c r="J174" s="133">
        <f t="shared" ca="1" si="88"/>
        <v>0</v>
      </c>
      <c r="K174" s="133">
        <f t="shared" ca="1" si="88"/>
        <v>0</v>
      </c>
      <c r="L174" s="133">
        <f t="shared" ca="1" si="88"/>
        <v>0</v>
      </c>
      <c r="M174" s="133">
        <f t="shared" ca="1" si="88"/>
        <v>0</v>
      </c>
      <c r="N174" s="133">
        <f t="shared" ca="1" si="88"/>
        <v>0</v>
      </c>
      <c r="O174" s="133">
        <f t="shared" ca="1" si="88"/>
        <v>0</v>
      </c>
      <c r="P174" s="133">
        <f t="shared" ca="1" si="88"/>
        <v>0</v>
      </c>
      <c r="Q174" s="133">
        <f t="shared" ca="1" si="88"/>
        <v>0</v>
      </c>
      <c r="R174" s="133">
        <f t="shared" ca="1" si="88"/>
        <v>0</v>
      </c>
      <c r="S174" s="133">
        <f t="shared" ca="1" si="88"/>
        <v>0</v>
      </c>
      <c r="T174" s="133">
        <f t="shared" ca="1" si="88"/>
        <v>0</v>
      </c>
      <c r="U174" s="133">
        <f t="shared" ca="1" si="88"/>
        <v>0</v>
      </c>
      <c r="V174" s="133">
        <f t="shared" ca="1" si="88"/>
        <v>0</v>
      </c>
      <c r="W174" s="133">
        <f t="shared" ca="1" si="88"/>
        <v>0</v>
      </c>
      <c r="X174" s="133">
        <f t="shared" ca="1" si="88"/>
        <v>0</v>
      </c>
      <c r="Y174" s="133"/>
    </row>
    <row r="175" spans="4:25">
      <c r="D175" s="7" t="s">
        <v>378</v>
      </c>
      <c r="E175" s="132">
        <f t="shared" ca="1" si="60"/>
        <v>0</v>
      </c>
      <c r="F175" s="133">
        <f t="shared" ref="F175:X175" ca="1" si="89">E175+F136</f>
        <v>0</v>
      </c>
      <c r="G175" s="133">
        <f t="shared" ca="1" si="89"/>
        <v>0</v>
      </c>
      <c r="H175" s="133">
        <f t="shared" ca="1" si="89"/>
        <v>0</v>
      </c>
      <c r="I175" s="133">
        <f t="shared" ca="1" si="89"/>
        <v>0</v>
      </c>
      <c r="J175" s="133">
        <f t="shared" ca="1" si="89"/>
        <v>0</v>
      </c>
      <c r="K175" s="133">
        <f t="shared" ca="1" si="89"/>
        <v>0</v>
      </c>
      <c r="L175" s="133">
        <f t="shared" ca="1" si="89"/>
        <v>0</v>
      </c>
      <c r="M175" s="133">
        <f t="shared" ca="1" si="89"/>
        <v>0</v>
      </c>
      <c r="N175" s="133">
        <f t="shared" ca="1" si="89"/>
        <v>0</v>
      </c>
      <c r="O175" s="133">
        <f t="shared" ca="1" si="89"/>
        <v>0</v>
      </c>
      <c r="P175" s="133">
        <f t="shared" ca="1" si="89"/>
        <v>0</v>
      </c>
      <c r="Q175" s="133">
        <f t="shared" ca="1" si="89"/>
        <v>0</v>
      </c>
      <c r="R175" s="133">
        <f t="shared" ca="1" si="89"/>
        <v>0</v>
      </c>
      <c r="S175" s="133">
        <f t="shared" ca="1" si="89"/>
        <v>0</v>
      </c>
      <c r="T175" s="133">
        <f t="shared" ca="1" si="89"/>
        <v>0</v>
      </c>
      <c r="U175" s="133">
        <f t="shared" ca="1" si="89"/>
        <v>0</v>
      </c>
      <c r="V175" s="133">
        <f t="shared" ca="1" si="89"/>
        <v>0</v>
      </c>
      <c r="W175" s="133">
        <f t="shared" ca="1" si="89"/>
        <v>0</v>
      </c>
      <c r="X175" s="133">
        <f t="shared" ca="1" si="89"/>
        <v>0</v>
      </c>
      <c r="Y175" s="133"/>
    </row>
    <row r="176" spans="4:25">
      <c r="D176" s="7" t="s">
        <v>379</v>
      </c>
      <c r="E176" s="132">
        <f t="shared" ca="1" si="60"/>
        <v>0</v>
      </c>
      <c r="F176" s="133">
        <f t="shared" ref="F176:X176" ca="1" si="90">E176+F137</f>
        <v>0</v>
      </c>
      <c r="G176" s="133">
        <f t="shared" ca="1" si="90"/>
        <v>0</v>
      </c>
      <c r="H176" s="133">
        <f t="shared" ca="1" si="90"/>
        <v>0</v>
      </c>
      <c r="I176" s="133">
        <f t="shared" ca="1" si="90"/>
        <v>0</v>
      </c>
      <c r="J176" s="133">
        <f t="shared" ca="1" si="90"/>
        <v>0</v>
      </c>
      <c r="K176" s="133">
        <f t="shared" ca="1" si="90"/>
        <v>0</v>
      </c>
      <c r="L176" s="133">
        <f t="shared" ca="1" si="90"/>
        <v>0</v>
      </c>
      <c r="M176" s="133">
        <f t="shared" ca="1" si="90"/>
        <v>0</v>
      </c>
      <c r="N176" s="133">
        <f t="shared" ca="1" si="90"/>
        <v>0</v>
      </c>
      <c r="O176" s="133">
        <f t="shared" ca="1" si="90"/>
        <v>0</v>
      </c>
      <c r="P176" s="133">
        <f t="shared" ca="1" si="90"/>
        <v>0</v>
      </c>
      <c r="Q176" s="133">
        <f t="shared" ca="1" si="90"/>
        <v>0</v>
      </c>
      <c r="R176" s="133">
        <f t="shared" ca="1" si="90"/>
        <v>0</v>
      </c>
      <c r="S176" s="133">
        <f t="shared" ca="1" si="90"/>
        <v>0</v>
      </c>
      <c r="T176" s="133">
        <f t="shared" ca="1" si="90"/>
        <v>0</v>
      </c>
      <c r="U176" s="133">
        <f t="shared" ca="1" si="90"/>
        <v>0</v>
      </c>
      <c r="V176" s="133">
        <f t="shared" ca="1" si="90"/>
        <v>0</v>
      </c>
      <c r="W176" s="133">
        <f t="shared" ca="1" si="90"/>
        <v>0</v>
      </c>
      <c r="X176" s="133">
        <f t="shared" ca="1" si="90"/>
        <v>0</v>
      </c>
      <c r="Y176" s="133"/>
    </row>
    <row r="177" spans="4:79">
      <c r="D177" s="7" t="s">
        <v>380</v>
      </c>
      <c r="E177" s="132">
        <f t="shared" ca="1" si="60"/>
        <v>0</v>
      </c>
      <c r="F177" s="133">
        <f t="shared" ref="F177:X177" ca="1" si="91">E177+F138</f>
        <v>0</v>
      </c>
      <c r="G177" s="133">
        <f t="shared" ca="1" si="91"/>
        <v>0</v>
      </c>
      <c r="H177" s="133">
        <f t="shared" ca="1" si="91"/>
        <v>0</v>
      </c>
      <c r="I177" s="133">
        <f t="shared" ca="1" si="91"/>
        <v>0</v>
      </c>
      <c r="J177" s="133">
        <f t="shared" ca="1" si="91"/>
        <v>0</v>
      </c>
      <c r="K177" s="133">
        <f t="shared" ca="1" si="91"/>
        <v>0</v>
      </c>
      <c r="L177" s="133">
        <f t="shared" ca="1" si="91"/>
        <v>0</v>
      </c>
      <c r="M177" s="133">
        <f t="shared" ca="1" si="91"/>
        <v>0</v>
      </c>
      <c r="N177" s="133">
        <f t="shared" ca="1" si="91"/>
        <v>0</v>
      </c>
      <c r="O177" s="133">
        <f t="shared" ca="1" si="91"/>
        <v>0</v>
      </c>
      <c r="P177" s="133">
        <f t="shared" ca="1" si="91"/>
        <v>0</v>
      </c>
      <c r="Q177" s="133">
        <f t="shared" ca="1" si="91"/>
        <v>0</v>
      </c>
      <c r="R177" s="133">
        <f t="shared" ca="1" si="91"/>
        <v>0</v>
      </c>
      <c r="S177" s="133">
        <f t="shared" ca="1" si="91"/>
        <v>0</v>
      </c>
      <c r="T177" s="133">
        <f t="shared" ca="1" si="91"/>
        <v>0</v>
      </c>
      <c r="U177" s="133">
        <f t="shared" ca="1" si="91"/>
        <v>0</v>
      </c>
      <c r="V177" s="133">
        <f t="shared" ca="1" si="91"/>
        <v>0</v>
      </c>
      <c r="W177" s="133">
        <f t="shared" ca="1" si="91"/>
        <v>0</v>
      </c>
      <c r="X177" s="133">
        <f t="shared" ca="1" si="91"/>
        <v>0</v>
      </c>
      <c r="Y177" s="133"/>
    </row>
    <row r="178" spans="4:79">
      <c r="D178" s="7" t="s">
        <v>381</v>
      </c>
      <c r="E178" s="132">
        <f t="shared" ref="E178" ca="1" si="92">E139</f>
        <v>0</v>
      </c>
      <c r="F178" s="133">
        <f t="shared" ref="F178:X178" ca="1" si="93">E178+F139</f>
        <v>0</v>
      </c>
      <c r="G178" s="133">
        <f t="shared" ca="1" si="93"/>
        <v>0</v>
      </c>
      <c r="H178" s="133">
        <f t="shared" ca="1" si="93"/>
        <v>0</v>
      </c>
      <c r="I178" s="133">
        <f t="shared" ca="1" si="93"/>
        <v>0</v>
      </c>
      <c r="J178" s="133">
        <f t="shared" ca="1" si="93"/>
        <v>0</v>
      </c>
      <c r="K178" s="133">
        <f t="shared" ca="1" si="93"/>
        <v>0</v>
      </c>
      <c r="L178" s="133">
        <f t="shared" ca="1" si="93"/>
        <v>0</v>
      </c>
      <c r="M178" s="133">
        <f t="shared" ca="1" si="93"/>
        <v>0</v>
      </c>
      <c r="N178" s="133">
        <f t="shared" ca="1" si="93"/>
        <v>0</v>
      </c>
      <c r="O178" s="133">
        <f t="shared" ca="1" si="93"/>
        <v>0</v>
      </c>
      <c r="P178" s="133">
        <f t="shared" ca="1" si="93"/>
        <v>0</v>
      </c>
      <c r="Q178" s="133">
        <f t="shared" ca="1" si="93"/>
        <v>0</v>
      </c>
      <c r="R178" s="133">
        <f t="shared" ca="1" si="93"/>
        <v>0</v>
      </c>
      <c r="S178" s="133">
        <f t="shared" ca="1" si="93"/>
        <v>0</v>
      </c>
      <c r="T178" s="133">
        <f t="shared" ca="1" si="93"/>
        <v>0</v>
      </c>
      <c r="U178" s="133">
        <f t="shared" ca="1" si="93"/>
        <v>0</v>
      </c>
      <c r="V178" s="133">
        <f t="shared" ca="1" si="93"/>
        <v>0</v>
      </c>
      <c r="W178" s="133">
        <f t="shared" ca="1" si="93"/>
        <v>0</v>
      </c>
      <c r="X178" s="133">
        <f t="shared" ca="1" si="93"/>
        <v>0</v>
      </c>
      <c r="Y178" s="133"/>
    </row>
    <row r="180" spans="4:79" ht="15">
      <c r="D180" s="66" t="s">
        <v>134</v>
      </c>
      <c r="E180" s="66">
        <f ca="1">SUM(E147:E178)</f>
        <v>5.2006926431002784E-2</v>
      </c>
      <c r="F180" s="66">
        <f ca="1">SUM(F147:F178)</f>
        <v>0.16663183656996966</v>
      </c>
      <c r="G180" s="66">
        <f t="shared" ref="G180:X180" ca="1" si="94">SUM(G147:G178)</f>
        <v>0.35651180195894661</v>
      </c>
      <c r="H180" s="66">
        <f t="shared" ca="1" si="94"/>
        <v>0.63219500596257694</v>
      </c>
      <c r="I180" s="66">
        <f t="shared" ca="1" si="94"/>
        <v>1.0040453911130112</v>
      </c>
      <c r="J180" s="66">
        <f t="shared" ca="1" si="94"/>
        <v>1.4865589392902798</v>
      </c>
      <c r="K180" s="66">
        <f t="shared" ca="1" si="94"/>
        <v>2.0883305943911008</v>
      </c>
      <c r="L180" s="66">
        <f t="shared" ca="1" si="94"/>
        <v>2.8094112522775352</v>
      </c>
      <c r="M180" s="66">
        <f t="shared" ca="1" si="94"/>
        <v>3.6400143574282415</v>
      </c>
      <c r="N180" s="66">
        <f t="shared" ca="1" si="94"/>
        <v>4.5614318469664079</v>
      </c>
      <c r="O180" s="66">
        <f t="shared" ca="1" si="94"/>
        <v>5.5493228381920598</v>
      </c>
      <c r="P180" s="66">
        <f t="shared" ca="1" si="94"/>
        <v>6.578473710673757</v>
      </c>
      <c r="Q180" s="66">
        <f t="shared" ca="1" si="94"/>
        <v>7.627302642636506</v>
      </c>
      <c r="R180" s="66">
        <f t="shared" ca="1" si="94"/>
        <v>8.6804619369549485</v>
      </c>
      <c r="S180" s="66">
        <f t="shared" ca="1" si="94"/>
        <v>9.7289617227017473</v>
      </c>
      <c r="T180" s="66">
        <f t="shared" ca="1" si="94"/>
        <v>10.826459734175257</v>
      </c>
      <c r="U180" s="66">
        <f t="shared" ca="1" si="94"/>
        <v>11.911462633084467</v>
      </c>
      <c r="V180" s="66">
        <f t="shared" ca="1" si="94"/>
        <v>12.984524446243197</v>
      </c>
      <c r="W180" s="66">
        <f t="shared" ca="1" si="94"/>
        <v>14.045036996611529</v>
      </c>
      <c r="X180" s="66">
        <f t="shared" ca="1" si="94"/>
        <v>15.089054517143705</v>
      </c>
      <c r="Y180" s="66"/>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row>
    <row r="181" spans="4:79">
      <c r="E181" s="29"/>
      <c r="F181" s="35"/>
      <c r="G181" s="35"/>
      <c r="H181" s="35"/>
      <c r="I181" s="35"/>
      <c r="J181" s="35"/>
      <c r="K181" s="35"/>
      <c r="L181" s="35"/>
      <c r="M181" s="35"/>
      <c r="N181" s="35"/>
      <c r="O181" s="35"/>
      <c r="P181" s="35"/>
      <c r="Q181" s="35"/>
      <c r="R181" s="35"/>
      <c r="S181" s="35"/>
      <c r="T181" s="35"/>
      <c r="U181" s="35"/>
      <c r="V181" s="35"/>
      <c r="W181" s="35"/>
      <c r="X181" s="35"/>
      <c r="Y181" s="35"/>
    </row>
    <row r="184" spans="4:79" customFormat="1"/>
    <row r="185" spans="4:79" customFormat="1"/>
    <row r="186" spans="4:79" customFormat="1"/>
    <row r="187" spans="4:79" customFormat="1"/>
    <row r="188" spans="4:79" customFormat="1"/>
    <row r="189" spans="4:79" customFormat="1"/>
    <row r="190" spans="4:79" customFormat="1"/>
    <row r="191" spans="4:79" customFormat="1"/>
    <row r="192" spans="4:79" customFormat="1"/>
    <row r="193" customFormat="1"/>
    <row r="194" customFormat="1"/>
    <row r="195" customFormat="1"/>
    <row r="196" customFormat="1"/>
    <row r="197" customFormat="1"/>
    <row r="198" customFormat="1"/>
    <row r="199" customFormat="1"/>
    <row r="200" customFormat="1"/>
    <row r="201" customFormat="1"/>
    <row r="202" customFormat="1"/>
  </sheetData>
  <mergeCells count="2">
    <mergeCell ref="B1:T6"/>
    <mergeCell ref="U1:U6"/>
  </mergeCells>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dimension ref="A1:CB202"/>
  <sheetViews>
    <sheetView tabSelected="1" topLeftCell="B1" zoomScaleNormal="100" workbookViewId="0">
      <selection activeCell="E13" sqref="E13:X13"/>
    </sheetView>
  </sheetViews>
  <sheetFormatPr defaultRowHeight="12.75"/>
  <cols>
    <col min="1" max="1" width="35" style="7" customWidth="1"/>
    <col min="2" max="3" width="20.7109375" style="7" customWidth="1"/>
    <col min="4" max="4" width="57.85546875" style="7" customWidth="1"/>
    <col min="5" max="5" width="19.85546875" style="7" customWidth="1"/>
    <col min="6" max="6" width="9.28515625" style="7" bestFit="1" customWidth="1"/>
    <col min="7" max="29" width="9.140625" style="7"/>
    <col min="30" max="30" width="21.7109375" style="7" customWidth="1"/>
    <col min="31" max="31" width="35.85546875" style="7" customWidth="1"/>
    <col min="32" max="32" width="35.28515625" style="7" customWidth="1"/>
    <col min="33" max="33" width="15" style="7" customWidth="1"/>
    <col min="34" max="34" width="17.7109375" style="7" customWidth="1"/>
    <col min="35" max="35" width="15.140625" style="7" customWidth="1"/>
    <col min="36" max="36" width="15.7109375" style="7" customWidth="1"/>
    <col min="37" max="37" width="21.28515625" style="7" customWidth="1"/>
    <col min="38" max="38" width="17.7109375" style="7" bestFit="1" customWidth="1"/>
    <col min="39" max="39" width="15.42578125" style="7" bestFit="1" customWidth="1"/>
    <col min="40" max="40" width="14.28515625" style="7" bestFit="1" customWidth="1"/>
    <col min="41" max="41" width="14.28515625" style="7" customWidth="1"/>
    <col min="42" max="42" width="12.5703125" style="7" customWidth="1"/>
    <col min="43" max="43" width="14" style="7" bestFit="1" customWidth="1"/>
    <col min="44" max="45" width="10.85546875" style="7" bestFit="1" customWidth="1"/>
    <col min="46" max="46" width="13.42578125" style="7" customWidth="1"/>
    <col min="47" max="47" width="11.85546875" style="7" bestFit="1" customWidth="1"/>
    <col min="48" max="48" width="11" style="7" bestFit="1" customWidth="1"/>
    <col min="49" max="49" width="14.28515625" style="7" bestFit="1" customWidth="1"/>
    <col min="50" max="50" width="10.7109375" style="7" customWidth="1"/>
    <col min="51" max="51" width="13.85546875" style="7" bestFit="1" customWidth="1"/>
    <col min="52" max="52" width="11.7109375" style="7" bestFit="1" customWidth="1"/>
    <col min="53" max="53" width="15.28515625" style="7" bestFit="1" customWidth="1"/>
    <col min="54" max="56" width="12.28515625" style="7" bestFit="1" customWidth="1"/>
    <col min="57" max="57" width="12.5703125" style="7" bestFit="1" customWidth="1"/>
    <col min="58" max="60" width="14.28515625" style="7" bestFit="1" customWidth="1"/>
    <col min="61" max="61" width="13.7109375" style="7" bestFit="1" customWidth="1"/>
    <col min="62" max="62" width="14" style="7" bestFit="1" customWidth="1"/>
    <col min="63" max="63" width="12.85546875" style="7" bestFit="1" customWidth="1"/>
    <col min="64" max="64" width="15.28515625" style="7" bestFit="1" customWidth="1"/>
    <col min="65" max="65" width="12.28515625" style="7" bestFit="1" customWidth="1"/>
    <col min="66" max="66" width="10.85546875" style="7" bestFit="1" customWidth="1"/>
    <col min="67" max="67" width="12.28515625" style="7" bestFit="1" customWidth="1"/>
    <col min="68" max="68" width="12.5703125" style="7" bestFit="1" customWidth="1"/>
    <col min="69" max="16384" width="9.140625" style="7"/>
  </cols>
  <sheetData>
    <row r="1" spans="1:68" ht="12.75" customHeight="1">
      <c r="A1" s="45" t="s">
        <v>53</v>
      </c>
      <c r="B1" s="427" t="s">
        <v>341</v>
      </c>
      <c r="C1" s="427"/>
      <c r="D1" s="427"/>
      <c r="E1" s="427"/>
      <c r="F1" s="427"/>
      <c r="G1" s="427"/>
      <c r="H1" s="427"/>
      <c r="I1" s="427"/>
      <c r="J1" s="427"/>
      <c r="K1" s="427"/>
      <c r="L1" s="427"/>
      <c r="M1" s="427"/>
      <c r="N1" s="427"/>
      <c r="O1" s="427"/>
      <c r="P1" s="427"/>
      <c r="Q1" s="427"/>
      <c r="R1" s="427"/>
      <c r="S1" s="427"/>
      <c r="T1" s="427"/>
      <c r="U1" s="427"/>
      <c r="V1" s="53"/>
      <c r="W1" s="53"/>
      <c r="X1" s="53"/>
      <c r="Y1" s="53"/>
      <c r="Z1" s="53"/>
    </row>
    <row r="2" spans="1:68" ht="12.75" customHeight="1">
      <c r="A2" s="46" t="s">
        <v>136</v>
      </c>
      <c r="B2" s="427"/>
      <c r="C2" s="427"/>
      <c r="D2" s="427"/>
      <c r="E2" s="427"/>
      <c r="F2" s="427"/>
      <c r="G2" s="427"/>
      <c r="H2" s="427"/>
      <c r="I2" s="427"/>
      <c r="J2" s="427"/>
      <c r="K2" s="427"/>
      <c r="L2" s="427"/>
      <c r="M2" s="427"/>
      <c r="N2" s="427"/>
      <c r="O2" s="427"/>
      <c r="P2" s="427"/>
      <c r="Q2" s="427"/>
      <c r="R2" s="427"/>
      <c r="S2" s="427"/>
      <c r="T2" s="427"/>
      <c r="U2" s="427"/>
      <c r="V2" s="52"/>
      <c r="W2" s="52"/>
      <c r="X2" s="52"/>
      <c r="Y2" s="52"/>
    </row>
    <row r="3" spans="1:68">
      <c r="B3" s="427"/>
      <c r="C3" s="427"/>
      <c r="D3" s="427"/>
      <c r="E3" s="427"/>
      <c r="F3" s="427"/>
      <c r="G3" s="427"/>
      <c r="H3" s="427"/>
      <c r="I3" s="427"/>
      <c r="J3" s="427"/>
      <c r="K3" s="427"/>
      <c r="L3" s="427"/>
      <c r="M3" s="427"/>
      <c r="N3" s="427"/>
      <c r="O3" s="427"/>
      <c r="P3" s="427"/>
      <c r="Q3" s="427"/>
      <c r="R3" s="427"/>
      <c r="S3" s="427"/>
      <c r="T3" s="427"/>
      <c r="U3" s="427"/>
      <c r="V3" s="52"/>
      <c r="W3" s="52"/>
      <c r="X3" s="52"/>
      <c r="Y3" s="52"/>
      <c r="Z3" s="52"/>
    </row>
    <row r="4" spans="1:68">
      <c r="B4" s="427"/>
      <c r="C4" s="427"/>
      <c r="D4" s="427"/>
      <c r="E4" s="427"/>
      <c r="F4" s="427"/>
      <c r="G4" s="427"/>
      <c r="H4" s="427"/>
      <c r="I4" s="427"/>
      <c r="J4" s="427"/>
      <c r="K4" s="427"/>
      <c r="L4" s="427"/>
      <c r="M4" s="427"/>
      <c r="N4" s="427"/>
      <c r="O4" s="427"/>
      <c r="P4" s="427"/>
      <c r="Q4" s="427"/>
      <c r="R4" s="427"/>
      <c r="S4" s="427"/>
      <c r="T4" s="427"/>
      <c r="U4" s="427"/>
      <c r="V4" s="52"/>
      <c r="W4" s="52"/>
      <c r="X4" s="52"/>
      <c r="Y4" s="52"/>
      <c r="Z4" s="52"/>
    </row>
    <row r="5" spans="1:68">
      <c r="B5" s="427"/>
      <c r="C5" s="427"/>
      <c r="D5" s="427"/>
      <c r="E5" s="427"/>
      <c r="F5" s="427"/>
      <c r="G5" s="427"/>
      <c r="H5" s="427"/>
      <c r="I5" s="427"/>
      <c r="J5" s="427"/>
      <c r="K5" s="427"/>
      <c r="L5" s="427"/>
      <c r="M5" s="427"/>
      <c r="N5" s="427"/>
      <c r="O5" s="427"/>
      <c r="P5" s="427"/>
      <c r="Q5" s="427"/>
      <c r="R5" s="427"/>
      <c r="S5" s="427"/>
      <c r="T5" s="427"/>
      <c r="U5" s="427"/>
      <c r="V5" s="52"/>
      <c r="W5" s="52"/>
      <c r="X5" s="52"/>
      <c r="Y5" s="52"/>
      <c r="Z5" s="52"/>
    </row>
    <row r="6" spans="1:68">
      <c r="B6" s="427"/>
      <c r="C6" s="427"/>
      <c r="D6" s="427"/>
      <c r="E6" s="427"/>
      <c r="F6" s="427"/>
      <c r="G6" s="427"/>
      <c r="H6" s="427"/>
      <c r="I6" s="427"/>
      <c r="J6" s="427"/>
      <c r="K6" s="427"/>
      <c r="L6" s="427"/>
      <c r="M6" s="427"/>
      <c r="N6" s="427"/>
      <c r="O6" s="427"/>
      <c r="P6" s="427"/>
      <c r="Q6" s="427"/>
      <c r="R6" s="427"/>
      <c r="S6" s="427"/>
      <c r="T6" s="427"/>
      <c r="U6" s="427"/>
      <c r="V6" s="52"/>
      <c r="W6" s="52"/>
      <c r="X6" s="52"/>
      <c r="Y6" s="52"/>
      <c r="Z6" s="52"/>
    </row>
    <row r="7" spans="1:68">
      <c r="A7" s="390"/>
      <c r="B7" s="390" t="s">
        <v>47</v>
      </c>
      <c r="C7" s="51" t="s">
        <v>342</v>
      </c>
      <c r="D7" s="51" t="s">
        <v>160</v>
      </c>
    </row>
    <row r="8" spans="1:68">
      <c r="A8" s="390" t="s">
        <v>485</v>
      </c>
      <c r="B8" s="390" t="s">
        <v>54</v>
      </c>
      <c r="C8" s="51" t="str">
        <f>[2]MLIST!$B$46</f>
        <v>ASHP</v>
      </c>
      <c r="D8" s="51" t="str">
        <f>[1]!switch_ForecastState</f>
        <v>Region</v>
      </c>
      <c r="F8"/>
    </row>
    <row r="9" spans="1:68">
      <c r="A9" s="390" t="str">
        <f>INDEX([2]ACHIEV!$A$19:$B$100,MATCH(CONCATENATE($C$8," - ",$C$7),[2]ACHIEV!$B$19:$B$100,0),1)</f>
        <v>HVAC</v>
      </c>
      <c r="B9" s="391" t="s">
        <v>55</v>
      </c>
      <c r="C9" s="51">
        <f>[2]FILES!$H$4</f>
        <v>2035</v>
      </c>
      <c r="D9" s="51" t="str">
        <f>[1]!switch_ForecastScenario</f>
        <v>Base</v>
      </c>
    </row>
    <row r="10" spans="1:68">
      <c r="A10" s="390"/>
      <c r="B10" s="390" t="s">
        <v>700</v>
      </c>
      <c r="C10" s="458">
        <f ca="1">MIN(SUM(E65:X65),Y65)</f>
        <v>0.34572526494748751</v>
      </c>
      <c r="D10" s="54"/>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5" t="s">
        <v>343</v>
      </c>
      <c r="E11" s="58">
        <v>2016</v>
      </c>
      <c r="F11" s="59">
        <v>2017</v>
      </c>
      <c r="G11" s="59">
        <v>2018</v>
      </c>
      <c r="H11" s="59">
        <v>2019</v>
      </c>
      <c r="I11" s="59">
        <v>2020</v>
      </c>
      <c r="J11" s="59">
        <v>2021</v>
      </c>
      <c r="K11" s="59">
        <v>2022</v>
      </c>
      <c r="L11" s="59">
        <v>2023</v>
      </c>
      <c r="M11" s="59">
        <v>2024</v>
      </c>
      <c r="N11" s="59">
        <v>2025</v>
      </c>
      <c r="O11" s="59">
        <v>2026</v>
      </c>
      <c r="P11" s="59">
        <v>2027</v>
      </c>
      <c r="Q11" s="59">
        <v>2028</v>
      </c>
      <c r="R11" s="59">
        <v>2029</v>
      </c>
      <c r="S11" s="59">
        <v>2030</v>
      </c>
      <c r="T11" s="59">
        <v>2031</v>
      </c>
      <c r="U11" s="59">
        <v>2032</v>
      </c>
      <c r="V11" s="59">
        <v>2033</v>
      </c>
      <c r="W11" s="59">
        <v>2034</v>
      </c>
      <c r="X11" s="59">
        <v>2035</v>
      </c>
      <c r="Y11" s="60"/>
      <c r="Z11"/>
    </row>
    <row r="12" spans="1:68" ht="15">
      <c r="E12" s="61" t="str">
        <f>CONCATENATE("HOMES_",E11)</f>
        <v>HOMES_2016</v>
      </c>
      <c r="F12" s="62" t="str">
        <f t="shared" ref="F12:X12" si="0">CONCATENATE("HOMES_",F11)</f>
        <v>HOMES_2017</v>
      </c>
      <c r="G12" s="62" t="str">
        <f t="shared" si="0"/>
        <v>HOMES_2018</v>
      </c>
      <c r="H12" s="62" t="str">
        <f t="shared" si="0"/>
        <v>HOMES_2019</v>
      </c>
      <c r="I12" s="62" t="str">
        <f t="shared" si="0"/>
        <v>HOMES_2020</v>
      </c>
      <c r="J12" s="62" t="str">
        <f t="shared" si="0"/>
        <v>HOMES_2021</v>
      </c>
      <c r="K12" s="62" t="str">
        <f t="shared" si="0"/>
        <v>HOMES_2022</v>
      </c>
      <c r="L12" s="62" t="str">
        <f t="shared" si="0"/>
        <v>HOMES_2023</v>
      </c>
      <c r="M12" s="62" t="str">
        <f t="shared" si="0"/>
        <v>HOMES_2024</v>
      </c>
      <c r="N12" s="62" t="str">
        <f t="shared" si="0"/>
        <v>HOMES_2025</v>
      </c>
      <c r="O12" s="62" t="str">
        <f t="shared" si="0"/>
        <v>HOMES_2026</v>
      </c>
      <c r="P12" s="62" t="str">
        <f t="shared" si="0"/>
        <v>HOMES_2027</v>
      </c>
      <c r="Q12" s="62" t="str">
        <f t="shared" si="0"/>
        <v>HOMES_2028</v>
      </c>
      <c r="R12" s="62" t="str">
        <f t="shared" si="0"/>
        <v>HOMES_2029</v>
      </c>
      <c r="S12" s="62" t="str">
        <f t="shared" si="0"/>
        <v>HOMES_2030</v>
      </c>
      <c r="T12" s="62" t="str">
        <f t="shared" si="0"/>
        <v>HOMES_2031</v>
      </c>
      <c r="U12" s="62" t="str">
        <f t="shared" si="0"/>
        <v>HOMES_2032</v>
      </c>
      <c r="V12" s="62" t="str">
        <f t="shared" si="0"/>
        <v>HOMES_2033</v>
      </c>
      <c r="W12" s="62" t="str">
        <f t="shared" si="0"/>
        <v>HOMES_2034</v>
      </c>
      <c r="X12" s="62" t="str">
        <f t="shared" si="0"/>
        <v>HOMES_2035</v>
      </c>
      <c r="Y12" s="63"/>
      <c r="Z12"/>
    </row>
    <row r="13" spans="1:68">
      <c r="C13" s="7" t="s">
        <v>51</v>
      </c>
      <c r="E13" s="35">
        <f ca="1">INDEX([1]!tbl_Forecast,MATCH($D$8&amp;$C13&amp;$D$7,[1]!rng_ForecastRowLookup,0),MATCH(E$11,[1]!rng_ForecastColumnLookup,0))</f>
        <v>572006.3278356482</v>
      </c>
      <c r="F13" s="35">
        <f ca="1">INDEX([1]!tbl_Forecast,MATCH($D$8&amp;$C13&amp;$D$7,[1]!rng_ForecastRowLookup,0),MATCH(F$11,[1]!rng_ForecastColumnLookup,0))</f>
        <v>565893.30394507048</v>
      </c>
      <c r="G13" s="35">
        <f ca="1">INDEX([1]!tbl_Forecast,MATCH($D$8&amp;$C13&amp;$D$7,[1]!rng_ForecastRowLookup,0),MATCH(G$11,[1]!rng_ForecastColumnLookup,0))</f>
        <v>559845.60985814757</v>
      </c>
      <c r="H13" s="35">
        <f ca="1">INDEX([1]!tbl_Forecast,MATCH($D$8&amp;$C13&amp;$D$7,[1]!rng_ForecastRowLookup,0),MATCH(H$11,[1]!rng_ForecastColumnLookup,0))</f>
        <v>553862.54739615123</v>
      </c>
      <c r="I13" s="35">
        <f ca="1">INDEX([1]!tbl_Forecast,MATCH($D$8&amp;$C13&amp;$D$7,[1]!rng_ForecastRowLookup,0),MATCH(I$11,[1]!rng_ForecastColumnLookup,0))</f>
        <v>547943.42584177968</v>
      </c>
      <c r="J13" s="35">
        <f ca="1">INDEX([1]!tbl_Forecast,MATCH($D$8&amp;$C13&amp;$D$7,[1]!rng_ForecastRowLookup,0),MATCH(J$11,[1]!rng_ForecastColumnLookup,0))</f>
        <v>542087.56185941794</v>
      </c>
      <c r="K13" s="35">
        <f ca="1">INDEX([1]!tbl_Forecast,MATCH($D$8&amp;$C13&amp;$D$7,[1]!rng_ForecastRowLookup,0),MATCH(K$11,[1]!rng_ForecastColumnLookup,0))</f>
        <v>536294.27941624937</v>
      </c>
      <c r="L13" s="35">
        <f ca="1">INDEX([1]!tbl_Forecast,MATCH($D$8&amp;$C13&amp;$D$7,[1]!rng_ForecastRowLookup,0),MATCH(L$11,[1]!rng_ForecastColumnLookup,0))</f>
        <v>530562.90970421082</v>
      </c>
      <c r="M13" s="35">
        <f ca="1">INDEX([1]!tbl_Forecast,MATCH($D$8&amp;$C13&amp;$D$7,[1]!rng_ForecastRowLookup,0),MATCH(M$11,[1]!rng_ForecastColumnLookup,0))</f>
        <v>524892.79106278194</v>
      </c>
      <c r="N13" s="35">
        <f ca="1">INDEX([1]!tbl_Forecast,MATCH($D$8&amp;$C13&amp;$D$7,[1]!rng_ForecastRowLookup,0),MATCH(N$11,[1]!rng_ForecastColumnLookup,0))</f>
        <v>519283.26890259917</v>
      </c>
      <c r="O13" s="35">
        <f ca="1">INDEX([1]!tbl_Forecast,MATCH($D$8&amp;$C13&amp;$D$7,[1]!rng_ForecastRowLookup,0),MATCH(O$11,[1]!rng_ForecastColumnLookup,0))</f>
        <v>513733.69562988722</v>
      </c>
      <c r="P13" s="35">
        <f ca="1">INDEX([1]!tbl_Forecast,MATCH($D$8&amp;$C13&amp;$D$7,[1]!rng_ForecastRowLookup,0),MATCH(P$11,[1]!rng_ForecastColumnLookup,0))</f>
        <v>508243.4305716962</v>
      </c>
      <c r="Q13" s="35">
        <f ca="1">INDEX([1]!tbl_Forecast,MATCH($D$8&amp;$C13&amp;$D$7,[1]!rng_ForecastRowLookup,0),MATCH(Q$11,[1]!rng_ForecastColumnLookup,0))</f>
        <v>502811.8399019395</v>
      </c>
      <c r="R13" s="35">
        <f ca="1">INDEX([1]!tbl_Forecast,MATCH($D$8&amp;$C13&amp;$D$7,[1]!rng_ForecastRowLookup,0),MATCH(R$11,[1]!rng_ForecastColumnLookup,0))</f>
        <v>497438.2965682213</v>
      </c>
      <c r="S13" s="35">
        <f ca="1">INDEX([1]!tbl_Forecast,MATCH($D$8&amp;$C13&amp;$D$7,[1]!rng_ForecastRowLookup,0),MATCH(S$11,[1]!rng_ForecastColumnLookup,0))</f>
        <v>492122.18021944637</v>
      </c>
      <c r="T13" s="35">
        <f ca="1">INDEX([1]!tbl_Forecast,MATCH($D$8&amp;$C13&amp;$D$7,[1]!rng_ForecastRowLookup,0),MATCH(T$11,[1]!rng_ForecastColumnLookup,0))</f>
        <v>486862.87713420321</v>
      </c>
      <c r="U13" s="35">
        <f ca="1">INDEX([1]!tbl_Forecast,MATCH($D$8&amp;$C13&amp;$D$7,[1]!rng_ForecastRowLookup,0),MATCH(U$11,[1]!rng_ForecastColumnLookup,0))</f>
        <v>481659.78014991269</v>
      </c>
      <c r="V13" s="35">
        <f ca="1">INDEX([1]!tbl_Forecast,MATCH($D$8&amp;$C13&amp;$D$7,[1]!rng_ForecastRowLookup,0),MATCH(V$11,[1]!rng_ForecastColumnLookup,0))</f>
        <v>476512.28859273402</v>
      </c>
      <c r="W13" s="35">
        <f ca="1">INDEX([1]!tbl_Forecast,MATCH($D$8&amp;$C13&amp;$D$7,[1]!rng_ForecastRowLookup,0),MATCH(W$11,[1]!rng_ForecastColumnLookup,0))</f>
        <v>471419.80820821953</v>
      </c>
      <c r="X13" s="35">
        <f ca="1">INDEX([1]!tbl_Forecast,MATCH($D$8&amp;$C13&amp;$D$7,[1]!rng_ForecastRowLookup,0),MATCH(X$11,[1]!rng_ForecastColumnLookup,0))</f>
        <v>466381.75109271082</v>
      </c>
      <c r="Y13" s="35"/>
      <c r="Z13"/>
    </row>
    <row r="14" spans="1:68">
      <c r="E14" s="35"/>
      <c r="F14" s="35"/>
      <c r="G14" s="35"/>
      <c r="H14" s="35"/>
      <c r="I14" s="35"/>
      <c r="J14" s="35"/>
      <c r="K14" s="35"/>
      <c r="L14" s="35"/>
      <c r="M14" s="35"/>
      <c r="N14" s="35"/>
      <c r="O14" s="35"/>
      <c r="P14" s="35"/>
      <c r="Q14" s="35"/>
      <c r="R14" s="35"/>
      <c r="S14" s="35"/>
      <c r="T14" s="35"/>
      <c r="U14" s="35"/>
      <c r="V14" s="35"/>
      <c r="W14" s="35"/>
      <c r="X14" s="35"/>
      <c r="Y14" s="35"/>
      <c r="Z14" s="35"/>
    </row>
    <row r="15" spans="1:68">
      <c r="E15" s="35"/>
      <c r="F15" s="35"/>
      <c r="G15" s="35"/>
      <c r="H15" s="35"/>
      <c r="I15" s="35"/>
      <c r="J15" s="35"/>
      <c r="K15" s="35"/>
      <c r="L15" s="35"/>
      <c r="M15" s="35"/>
      <c r="N15" s="35"/>
      <c r="O15" s="35"/>
      <c r="P15" s="35"/>
      <c r="Q15" s="35"/>
      <c r="R15" s="35"/>
      <c r="S15" s="35"/>
      <c r="T15" s="35"/>
      <c r="U15" s="35"/>
      <c r="V15" s="35"/>
      <c r="W15" s="35"/>
      <c r="X15" s="35"/>
      <c r="Y15" s="35"/>
    </row>
    <row r="16" spans="1:68">
      <c r="B16" s="7" t="s">
        <v>56</v>
      </c>
      <c r="C16" s="7" t="s">
        <v>57</v>
      </c>
      <c r="E16" s="35">
        <f t="shared" ref="E16:X16" ca="1" si="1">SUM(E13:E14)</f>
        <v>572006.3278356482</v>
      </c>
      <c r="F16" s="35">
        <f t="shared" ca="1" si="1"/>
        <v>565893.30394507048</v>
      </c>
      <c r="G16" s="35">
        <f t="shared" ca="1" si="1"/>
        <v>559845.60985814757</v>
      </c>
      <c r="H16" s="35">
        <f t="shared" ca="1" si="1"/>
        <v>553862.54739615123</v>
      </c>
      <c r="I16" s="35">
        <f t="shared" ca="1" si="1"/>
        <v>547943.42584177968</v>
      </c>
      <c r="J16" s="35">
        <f t="shared" ca="1" si="1"/>
        <v>542087.56185941794</v>
      </c>
      <c r="K16" s="35">
        <f t="shared" ca="1" si="1"/>
        <v>536294.27941624937</v>
      </c>
      <c r="L16" s="35">
        <f t="shared" ca="1" si="1"/>
        <v>530562.90970421082</v>
      </c>
      <c r="M16" s="35">
        <f t="shared" ca="1" si="1"/>
        <v>524892.79106278194</v>
      </c>
      <c r="N16" s="35">
        <f t="shared" ca="1" si="1"/>
        <v>519283.26890259917</v>
      </c>
      <c r="O16" s="35">
        <f t="shared" ca="1" si="1"/>
        <v>513733.69562988722</v>
      </c>
      <c r="P16" s="35">
        <f t="shared" ca="1" si="1"/>
        <v>508243.4305716962</v>
      </c>
      <c r="Q16" s="35">
        <f t="shared" ca="1" si="1"/>
        <v>502811.8399019395</v>
      </c>
      <c r="R16" s="35">
        <f t="shared" ca="1" si="1"/>
        <v>497438.2965682213</v>
      </c>
      <c r="S16" s="35">
        <f t="shared" ca="1" si="1"/>
        <v>492122.18021944637</v>
      </c>
      <c r="T16" s="35">
        <f t="shared" ca="1" si="1"/>
        <v>486862.87713420321</v>
      </c>
      <c r="U16" s="35">
        <f t="shared" ca="1" si="1"/>
        <v>481659.78014991269</v>
      </c>
      <c r="V16" s="35">
        <f t="shared" ca="1" si="1"/>
        <v>476512.28859273402</v>
      </c>
      <c r="W16" s="35">
        <f t="shared" ca="1" si="1"/>
        <v>471419.80820821953</v>
      </c>
      <c r="X16" s="35">
        <f t="shared" ca="1" si="1"/>
        <v>466381.75109271082</v>
      </c>
      <c r="Y16" s="35"/>
      <c r="Z16" s="35"/>
    </row>
    <row r="17" spans="1:32">
      <c r="E17" s="35"/>
      <c r="F17" s="35"/>
      <c r="G17" s="35"/>
      <c r="H17" s="35"/>
      <c r="I17" s="35"/>
      <c r="J17" s="35"/>
      <c r="K17" s="35"/>
      <c r="L17" s="35"/>
      <c r="M17" s="35"/>
      <c r="N17" s="35"/>
      <c r="O17" s="35"/>
      <c r="P17" s="35"/>
      <c r="Q17" s="35"/>
      <c r="R17" s="35"/>
      <c r="S17" s="35"/>
      <c r="T17" s="35"/>
      <c r="U17" s="35"/>
      <c r="V17" s="35"/>
      <c r="W17" s="35"/>
      <c r="X17" s="35"/>
      <c r="Y17" s="35"/>
    </row>
    <row r="18" spans="1:32">
      <c r="E18" s="35"/>
      <c r="F18" s="35"/>
      <c r="G18" s="35"/>
      <c r="H18" s="35"/>
      <c r="I18" s="35"/>
      <c r="J18" s="35"/>
      <c r="K18" s="35"/>
      <c r="L18" s="35"/>
      <c r="M18" s="35"/>
      <c r="N18" s="35"/>
      <c r="O18" s="35"/>
      <c r="P18" s="35"/>
      <c r="Q18" s="35"/>
      <c r="R18" s="35"/>
      <c r="S18" s="35"/>
      <c r="T18" s="35"/>
      <c r="U18" s="35"/>
      <c r="V18" s="35"/>
      <c r="W18" s="35"/>
      <c r="X18" s="35"/>
      <c r="Y18" s="35"/>
    </row>
    <row r="19" spans="1:32" ht="15">
      <c r="A19" s="55" t="s">
        <v>344</v>
      </c>
      <c r="E19" s="35"/>
      <c r="F19" s="35"/>
      <c r="G19" s="35"/>
      <c r="H19" s="35"/>
      <c r="I19" s="35"/>
      <c r="J19" s="35"/>
      <c r="K19" s="35"/>
      <c r="L19" s="35"/>
      <c r="M19" s="35"/>
      <c r="N19" s="35"/>
      <c r="O19" s="35"/>
      <c r="P19" s="35"/>
      <c r="Q19" s="35"/>
      <c r="R19" s="35"/>
      <c r="S19" s="35"/>
      <c r="T19" s="35"/>
      <c r="U19" s="35"/>
      <c r="V19" s="35"/>
      <c r="W19" s="35"/>
      <c r="X19" s="35"/>
      <c r="Y19" s="35"/>
    </row>
    <row r="20" spans="1:32" ht="15">
      <c r="A20" s="7" t="s">
        <v>345</v>
      </c>
      <c r="E20" s="64">
        <v>1</v>
      </c>
      <c r="F20" s="64">
        <v>2</v>
      </c>
      <c r="G20" s="64">
        <v>3</v>
      </c>
      <c r="H20" s="64">
        <v>4</v>
      </c>
      <c r="I20" s="64">
        <v>5</v>
      </c>
      <c r="J20" s="64">
        <v>6</v>
      </c>
      <c r="K20" s="64">
        <v>7</v>
      </c>
      <c r="L20" s="64">
        <v>8</v>
      </c>
      <c r="M20" s="64">
        <v>9</v>
      </c>
      <c r="N20" s="64">
        <v>10</v>
      </c>
      <c r="O20" s="64">
        <v>11</v>
      </c>
      <c r="P20" s="64">
        <v>12</v>
      </c>
      <c r="Q20" s="64">
        <v>13</v>
      </c>
      <c r="R20" s="64">
        <v>14</v>
      </c>
      <c r="S20" s="64">
        <v>15</v>
      </c>
      <c r="T20" s="64">
        <v>16</v>
      </c>
      <c r="U20" s="64">
        <v>17</v>
      </c>
      <c r="V20" s="64">
        <v>18</v>
      </c>
      <c r="W20" s="64">
        <v>19</v>
      </c>
      <c r="X20" s="64">
        <v>20</v>
      </c>
      <c r="Y20" s="64"/>
    </row>
    <row r="21" spans="1:32">
      <c r="C21" s="7" t="str">
        <f>C13</f>
        <v>Manufactured</v>
      </c>
      <c r="E21" s="35">
        <f>IF(E$41&lt;=1/$C$37,0,INDEX('SC-New (2)'!$E132:$Y132,1,E$41-ROUND(1/$C$37,0)))</f>
        <v>0</v>
      </c>
      <c r="F21" s="35">
        <f>IF(F$41&lt;=1/$C$37,0,INDEX('SC-New (2)'!$E132:$Y132,1,F$41-ROUND(1/$C$37,0)))</f>
        <v>0</v>
      </c>
      <c r="G21" s="35">
        <f>IF(G$41&lt;=1/$C$37,0,INDEX('SC-New (2)'!$E132:$Y132,1,G$41-ROUND(1/$C$37,0)))</f>
        <v>0</v>
      </c>
      <c r="H21" s="35">
        <f>IF(H$41&lt;=1/$C$37,0,INDEX('SC-New (2)'!$E132:$Y132,1,H$41-ROUND(1/$C$37,0)))</f>
        <v>0</v>
      </c>
      <c r="I21" s="35">
        <f>IF(I$41&lt;=1/$C$37,0,INDEX('SC-New (2)'!$E132:$Y132,1,I$41-ROUND(1/$C$37,0)))</f>
        <v>0</v>
      </c>
      <c r="J21" s="35">
        <f>IF(J$41&lt;=1/$C$37,0,INDEX('SC-New (2)'!$E132:$Y132,1,J$41-ROUND(1/$C$37,0)))</f>
        <v>0</v>
      </c>
      <c r="K21" s="35">
        <f>IF(K$41&lt;=1/$C$37,0,INDEX('SC-New (2)'!$E132:$Y132,1,K$41-ROUND(1/$C$37,0)))</f>
        <v>0</v>
      </c>
      <c r="L21" s="35">
        <f>IF(L$41&lt;=1/$C$37,0,INDEX('SC-New (2)'!$E132:$Y132,1,L$41-ROUND(1/$C$37,0)))</f>
        <v>0</v>
      </c>
      <c r="M21" s="35">
        <f>IF(M$41&lt;=1/$C$37,0,INDEX('SC-New (2)'!$E132:$Y132,1,M$41-ROUND(1/$C$37,0)))</f>
        <v>0</v>
      </c>
      <c r="N21" s="35">
        <f>IF(N$41&lt;=1/$C$37,0,INDEX('SC-New (2)'!$E132:$Y132,1,N$41-ROUND(1/$C$37,0)))</f>
        <v>0</v>
      </c>
      <c r="O21" s="35">
        <f>IF(O$41&lt;=1/$C$37,0,INDEX('SC-New (2)'!$E132:$Y132,1,O$41-ROUND(1/$C$37,0)))</f>
        <v>0</v>
      </c>
      <c r="P21" s="35">
        <f>IF(P$41&lt;=1/$C$37,0,INDEX('SC-New (2)'!$E132:$Y132,1,P$41-ROUND(1/$C$37,0)))</f>
        <v>0</v>
      </c>
      <c r="Q21" s="35">
        <f>IF(Q$41&lt;=1/$C$37,0,INDEX('SC-New (2)'!$E132:$Y132,1,Q$41-ROUND(1/$C$37,0)))</f>
        <v>0</v>
      </c>
      <c r="R21" s="35">
        <f>IF(R$41&lt;=1/$C$37,0,INDEX('SC-New (2)'!$E132:$Y132,1,R$41-ROUND(1/$C$37,0)))</f>
        <v>0</v>
      </c>
      <c r="S21" s="35">
        <f>IF(S$41&lt;=1/$C$37,0,INDEX('SC-New (2)'!$E132:$Y132,1,S$41-ROUND(1/$C$37,0)))</f>
        <v>0</v>
      </c>
      <c r="T21" s="35">
        <f ca="1">IF(T$41&lt;=1/$C$37,0,INDEX('SC-New (2)'!$E132:$Y132,1,T$41-ROUND(1/$C$37,0)))</f>
        <v>1808.0757221420718</v>
      </c>
      <c r="U21" s="35">
        <f ca="1">IF(U$41&lt;=1/$C$37,0,INDEX('SC-New (2)'!$E132:$Y132,1,U$41-ROUND(1/$C$37,0)))</f>
        <v>1743.8892139673417</v>
      </c>
      <c r="V21" s="35">
        <f ca="1">IF(V$41&lt;=1/$C$37,0,INDEX('SC-New (2)'!$E132:$Y132,1,V$41-ROUND(1/$C$37,0)))</f>
        <v>1709.9555415485947</v>
      </c>
      <c r="W21" s="35">
        <f ca="1">IF(W$41&lt;=1/$C$37,0,INDEX('SC-New (2)'!$E132:$Y132,1,W$41-ROUND(1/$C$37,0)))</f>
        <v>1657.2089591089104</v>
      </c>
      <c r="X21" s="35">
        <f ca="1">IF(X$41&lt;=1/$C$37,0,INDEX('SC-New (2)'!$E132:$Y132,1,X$41-ROUND(1/$C$37,0)))</f>
        <v>1478.3914047469609</v>
      </c>
      <c r="Y21" s="35"/>
      <c r="Z21" s="35"/>
      <c r="AB21" s="35"/>
      <c r="AC21" s="35"/>
      <c r="AD21" s="35"/>
      <c r="AE21" s="35"/>
      <c r="AF21" s="35"/>
    </row>
    <row r="22" spans="1:32">
      <c r="E22" s="35"/>
      <c r="F22" s="35"/>
      <c r="G22" s="35"/>
      <c r="H22" s="35"/>
      <c r="I22" s="35"/>
      <c r="J22" s="35"/>
      <c r="K22" s="35"/>
      <c r="L22" s="35"/>
      <c r="M22" s="35"/>
      <c r="N22" s="35"/>
      <c r="O22" s="35"/>
      <c r="P22" s="35"/>
      <c r="Q22" s="35"/>
      <c r="R22" s="35"/>
      <c r="S22" s="35"/>
      <c r="T22" s="35"/>
      <c r="U22" s="35"/>
      <c r="V22" s="35"/>
      <c r="W22" s="35"/>
      <c r="X22" s="35"/>
      <c r="Y22" s="35"/>
      <c r="Z22" s="35"/>
      <c r="AB22" s="35"/>
      <c r="AC22" s="35"/>
      <c r="AD22" s="35"/>
      <c r="AE22" s="35"/>
      <c r="AF22" s="35"/>
    </row>
    <row r="23" spans="1:32">
      <c r="E23" s="35"/>
      <c r="F23" s="35"/>
      <c r="G23" s="35"/>
      <c r="H23" s="35"/>
      <c r="I23" s="35"/>
      <c r="J23" s="35"/>
      <c r="K23" s="35"/>
      <c r="L23" s="35"/>
      <c r="M23" s="35"/>
      <c r="N23" s="35"/>
      <c r="O23" s="35"/>
      <c r="P23" s="35"/>
      <c r="Q23" s="35"/>
      <c r="R23" s="35"/>
      <c r="S23" s="35"/>
      <c r="T23" s="35"/>
      <c r="U23" s="35"/>
      <c r="V23" s="35"/>
      <c r="W23" s="35"/>
      <c r="X23" s="35"/>
      <c r="Y23" s="35"/>
      <c r="Z23" s="35"/>
      <c r="AB23" s="35"/>
      <c r="AC23" s="35"/>
      <c r="AD23" s="35"/>
      <c r="AE23" s="35"/>
      <c r="AF23" s="35"/>
    </row>
    <row r="24" spans="1:32">
      <c r="C24" s="7" t="s">
        <v>346</v>
      </c>
      <c r="E24" s="35">
        <f t="shared" ref="E24:X24" si="2">SUM(E21:E22)</f>
        <v>0</v>
      </c>
      <c r="F24" s="35">
        <f t="shared" si="2"/>
        <v>0</v>
      </c>
      <c r="G24" s="35">
        <f t="shared" si="2"/>
        <v>0</v>
      </c>
      <c r="H24" s="35">
        <f t="shared" si="2"/>
        <v>0</v>
      </c>
      <c r="I24" s="35">
        <f t="shared" si="2"/>
        <v>0</v>
      </c>
      <c r="J24" s="35">
        <f t="shared" si="2"/>
        <v>0</v>
      </c>
      <c r="K24" s="35">
        <f t="shared" si="2"/>
        <v>0</v>
      </c>
      <c r="L24" s="35">
        <f t="shared" si="2"/>
        <v>0</v>
      </c>
      <c r="M24" s="35">
        <f t="shared" si="2"/>
        <v>0</v>
      </c>
      <c r="N24" s="35">
        <f t="shared" si="2"/>
        <v>0</v>
      </c>
      <c r="O24" s="35">
        <f t="shared" si="2"/>
        <v>0</v>
      </c>
      <c r="P24" s="35">
        <f t="shared" si="2"/>
        <v>0</v>
      </c>
      <c r="Q24" s="35">
        <f t="shared" si="2"/>
        <v>0</v>
      </c>
      <c r="R24" s="35">
        <f t="shared" si="2"/>
        <v>0</v>
      </c>
      <c r="S24" s="35">
        <f t="shared" si="2"/>
        <v>0</v>
      </c>
      <c r="T24" s="35">
        <f t="shared" ca="1" si="2"/>
        <v>1808.0757221420718</v>
      </c>
      <c r="U24" s="35">
        <f t="shared" ca="1" si="2"/>
        <v>1743.8892139673417</v>
      </c>
      <c r="V24" s="35">
        <f t="shared" ca="1" si="2"/>
        <v>1709.9555415485947</v>
      </c>
      <c r="W24" s="35">
        <f t="shared" ca="1" si="2"/>
        <v>1657.2089591089104</v>
      </c>
      <c r="X24" s="35">
        <f t="shared" ca="1" si="2"/>
        <v>1478.3914047469609</v>
      </c>
      <c r="Y24" s="35"/>
      <c r="Z24" s="35"/>
      <c r="AB24" s="35"/>
      <c r="AC24" s="35"/>
      <c r="AD24" s="35"/>
      <c r="AE24" s="35"/>
      <c r="AF24" s="35"/>
    </row>
    <row r="25" spans="1:32">
      <c r="E25" s="35"/>
      <c r="F25" s="35"/>
      <c r="G25" s="35"/>
      <c r="H25" s="35"/>
      <c r="I25" s="35"/>
      <c r="J25" s="35"/>
      <c r="K25" s="35"/>
      <c r="L25" s="35"/>
      <c r="M25" s="35"/>
      <c r="N25" s="35"/>
      <c r="O25" s="35"/>
      <c r="P25" s="35"/>
      <c r="Q25" s="35"/>
      <c r="R25" s="35"/>
      <c r="S25" s="35"/>
      <c r="T25" s="35"/>
      <c r="U25" s="35"/>
      <c r="V25" s="35"/>
      <c r="W25" s="35"/>
      <c r="X25" s="35"/>
      <c r="Y25" s="35"/>
    </row>
    <row r="26" spans="1:32">
      <c r="E26" s="35"/>
      <c r="F26" s="35"/>
      <c r="G26" s="35"/>
      <c r="H26" s="35"/>
      <c r="I26" s="35"/>
      <c r="J26" s="35"/>
      <c r="K26" s="35"/>
      <c r="L26" s="35"/>
      <c r="M26" s="35"/>
      <c r="N26" s="35"/>
      <c r="O26" s="35"/>
      <c r="P26" s="35"/>
      <c r="Q26" s="35"/>
      <c r="R26" s="35"/>
      <c r="S26" s="35"/>
      <c r="T26" s="35"/>
      <c r="U26" s="35"/>
      <c r="V26" s="35"/>
      <c r="W26" s="35"/>
      <c r="X26" s="35"/>
      <c r="Y26" s="35"/>
    </row>
    <row r="27" spans="1:32" ht="15">
      <c r="A27" s="55" t="s">
        <v>347</v>
      </c>
      <c r="E27" s="35"/>
      <c r="F27" s="35"/>
      <c r="G27" s="35"/>
      <c r="H27" s="35"/>
      <c r="I27" s="35"/>
      <c r="J27" s="35"/>
      <c r="K27" s="35"/>
      <c r="L27" s="35"/>
      <c r="M27" s="35"/>
      <c r="N27" s="35"/>
      <c r="O27" s="35"/>
      <c r="P27" s="35"/>
      <c r="Q27" s="35"/>
      <c r="R27" s="35"/>
      <c r="S27" s="35"/>
      <c r="T27" s="35"/>
      <c r="U27" s="35"/>
      <c r="V27" s="35"/>
      <c r="W27" s="35"/>
      <c r="X27" s="35"/>
      <c r="Y27" s="35"/>
      <c r="Z27" s="122">
        <v>0.85</v>
      </c>
    </row>
    <row r="28" spans="1:32">
      <c r="E28" s="35">
        <v>2</v>
      </c>
      <c r="F28" s="35">
        <v>3</v>
      </c>
      <c r="G28" s="35">
        <v>4</v>
      </c>
      <c r="H28" s="35">
        <v>5</v>
      </c>
      <c r="I28" s="35">
        <v>6</v>
      </c>
      <c r="J28" s="35">
        <v>7</v>
      </c>
      <c r="K28" s="35">
        <v>8</v>
      </c>
      <c r="L28" s="35">
        <v>9</v>
      </c>
      <c r="M28" s="35">
        <v>10</v>
      </c>
      <c r="N28" s="35">
        <v>11</v>
      </c>
      <c r="O28" s="35">
        <v>12</v>
      </c>
      <c r="P28" s="35">
        <v>13</v>
      </c>
      <c r="Q28" s="35">
        <v>14</v>
      </c>
      <c r="R28" s="35">
        <v>15</v>
      </c>
      <c r="S28" s="35">
        <v>16</v>
      </c>
      <c r="T28" s="35">
        <v>17</v>
      </c>
      <c r="U28" s="35">
        <v>18</v>
      </c>
      <c r="V28" s="35">
        <v>19</v>
      </c>
      <c r="W28" s="35">
        <v>20</v>
      </c>
      <c r="X28" s="35">
        <v>21</v>
      </c>
      <c r="Y28" s="35"/>
      <c r="Z28" s="123" t="s">
        <v>59</v>
      </c>
    </row>
    <row r="29" spans="1:32">
      <c r="C29" s="7" t="str">
        <f>C13</f>
        <v>Manufactured</v>
      </c>
      <c r="E29" s="35">
        <f t="shared" ref="E29:X29" ca="1" si="3">SUM(E13,E21)</f>
        <v>572006.3278356482</v>
      </c>
      <c r="F29" s="35">
        <f t="shared" ca="1" si="3"/>
        <v>565893.30394507048</v>
      </c>
      <c r="G29" s="35">
        <f t="shared" ca="1" si="3"/>
        <v>559845.60985814757</v>
      </c>
      <c r="H29" s="35">
        <f t="shared" ca="1" si="3"/>
        <v>553862.54739615123</v>
      </c>
      <c r="I29" s="35">
        <f t="shared" ca="1" si="3"/>
        <v>547943.42584177968</v>
      </c>
      <c r="J29" s="35">
        <f t="shared" ca="1" si="3"/>
        <v>542087.56185941794</v>
      </c>
      <c r="K29" s="35">
        <f t="shared" ca="1" si="3"/>
        <v>536294.27941624937</v>
      </c>
      <c r="L29" s="35">
        <f t="shared" ca="1" si="3"/>
        <v>530562.90970421082</v>
      </c>
      <c r="M29" s="35">
        <f t="shared" ca="1" si="3"/>
        <v>524892.79106278194</v>
      </c>
      <c r="N29" s="35">
        <f t="shared" ca="1" si="3"/>
        <v>519283.26890259917</v>
      </c>
      <c r="O29" s="35">
        <f t="shared" ca="1" si="3"/>
        <v>513733.69562988722</v>
      </c>
      <c r="P29" s="35">
        <f t="shared" ca="1" si="3"/>
        <v>508243.4305716962</v>
      </c>
      <c r="Q29" s="35">
        <f t="shared" ca="1" si="3"/>
        <v>502811.8399019395</v>
      </c>
      <c r="R29" s="35">
        <f t="shared" ca="1" si="3"/>
        <v>497438.2965682213</v>
      </c>
      <c r="S29" s="35">
        <f t="shared" ca="1" si="3"/>
        <v>492122.18021944637</v>
      </c>
      <c r="T29" s="35">
        <f t="shared" ca="1" si="3"/>
        <v>488670.95285634528</v>
      </c>
      <c r="U29" s="35">
        <f t="shared" ca="1" si="3"/>
        <v>483403.66936388006</v>
      </c>
      <c r="V29" s="35">
        <f t="shared" ca="1" si="3"/>
        <v>478222.24413428264</v>
      </c>
      <c r="W29" s="35">
        <f t="shared" ca="1" si="3"/>
        <v>473077.01716732845</v>
      </c>
      <c r="X29" s="35">
        <f t="shared" ca="1" si="3"/>
        <v>467860.1424974578</v>
      </c>
      <c r="Y29" s="35"/>
      <c r="Z29" s="124">
        <f ca="1">INDEX(E29:Y29,1,MATCH($C$9,$E$11:$Y$11,0))*$Z$27*A37*B37</f>
        <v>99420.280280709776</v>
      </c>
    </row>
    <row r="30" spans="1:32">
      <c r="E30" s="35"/>
      <c r="F30" s="35"/>
      <c r="G30" s="35"/>
      <c r="H30" s="35"/>
      <c r="I30" s="35"/>
      <c r="J30" s="35"/>
      <c r="K30" s="35"/>
      <c r="L30" s="35"/>
      <c r="M30" s="35"/>
      <c r="N30" s="35"/>
      <c r="O30" s="35"/>
      <c r="P30" s="35"/>
      <c r="Q30" s="35"/>
      <c r="R30" s="35"/>
      <c r="S30" s="35"/>
      <c r="T30" s="35"/>
      <c r="U30" s="35"/>
      <c r="V30" s="35"/>
      <c r="W30" s="35"/>
      <c r="X30" s="35"/>
      <c r="Y30" s="35"/>
      <c r="Z30" s="124"/>
    </row>
    <row r="31" spans="1:32">
      <c r="E31" s="35"/>
      <c r="F31" s="35"/>
      <c r="G31" s="35"/>
      <c r="H31" s="35"/>
      <c r="I31" s="35"/>
      <c r="J31" s="35"/>
      <c r="K31" s="35"/>
      <c r="L31" s="35"/>
      <c r="M31" s="35"/>
      <c r="N31" s="35"/>
      <c r="O31" s="35"/>
      <c r="P31" s="35"/>
      <c r="Q31" s="35"/>
      <c r="R31" s="35"/>
      <c r="S31" s="35"/>
      <c r="T31" s="35"/>
      <c r="U31" s="35"/>
      <c r="V31" s="35"/>
      <c r="W31" s="35"/>
      <c r="X31" s="35"/>
      <c r="Y31" s="35"/>
    </row>
    <row r="32" spans="1:32">
      <c r="E32" s="35">
        <f t="shared" ref="E32:X32" ca="1" si="4">SUM(E29:E30)</f>
        <v>572006.3278356482</v>
      </c>
      <c r="F32" s="35">
        <f t="shared" ca="1" si="4"/>
        <v>565893.30394507048</v>
      </c>
      <c r="G32" s="35">
        <f t="shared" ca="1" si="4"/>
        <v>559845.60985814757</v>
      </c>
      <c r="H32" s="35">
        <f t="shared" ca="1" si="4"/>
        <v>553862.54739615123</v>
      </c>
      <c r="I32" s="35">
        <f t="shared" ca="1" si="4"/>
        <v>547943.42584177968</v>
      </c>
      <c r="J32" s="35">
        <f t="shared" ca="1" si="4"/>
        <v>542087.56185941794</v>
      </c>
      <c r="K32" s="35">
        <f t="shared" ca="1" si="4"/>
        <v>536294.27941624937</v>
      </c>
      <c r="L32" s="35">
        <f t="shared" ca="1" si="4"/>
        <v>530562.90970421082</v>
      </c>
      <c r="M32" s="35">
        <f t="shared" ca="1" si="4"/>
        <v>524892.79106278194</v>
      </c>
      <c r="N32" s="35">
        <f t="shared" ca="1" si="4"/>
        <v>519283.26890259917</v>
      </c>
      <c r="O32" s="35">
        <f t="shared" ca="1" si="4"/>
        <v>513733.69562988722</v>
      </c>
      <c r="P32" s="35">
        <f t="shared" ca="1" si="4"/>
        <v>508243.4305716962</v>
      </c>
      <c r="Q32" s="35">
        <f t="shared" ca="1" si="4"/>
        <v>502811.8399019395</v>
      </c>
      <c r="R32" s="35">
        <f t="shared" ca="1" si="4"/>
        <v>497438.2965682213</v>
      </c>
      <c r="S32" s="35">
        <f t="shared" ca="1" si="4"/>
        <v>492122.18021944637</v>
      </c>
      <c r="T32" s="35">
        <f t="shared" ca="1" si="4"/>
        <v>488670.95285634528</v>
      </c>
      <c r="U32" s="35">
        <f t="shared" ca="1" si="4"/>
        <v>483403.66936388006</v>
      </c>
      <c r="V32" s="35">
        <f t="shared" ca="1" si="4"/>
        <v>478222.24413428264</v>
      </c>
      <c r="W32" s="35">
        <f t="shared" ca="1" si="4"/>
        <v>473077.01716732845</v>
      </c>
      <c r="X32" s="35">
        <f t="shared" ca="1" si="4"/>
        <v>467860.1424974578</v>
      </c>
      <c r="Y32" s="35"/>
      <c r="Z32" s="35">
        <f ca="1">SUM(Z29:Z30)</f>
        <v>99420.280280709776</v>
      </c>
    </row>
    <row r="33" spans="1:30">
      <c r="E33" s="35"/>
      <c r="F33" s="35"/>
      <c r="G33" s="35"/>
      <c r="H33" s="35"/>
      <c r="I33" s="35"/>
      <c r="J33" s="35"/>
      <c r="K33" s="35"/>
      <c r="L33" s="35"/>
      <c r="M33" s="35"/>
      <c r="N33" s="35"/>
      <c r="O33" s="35"/>
      <c r="P33" s="35"/>
      <c r="Q33" s="35"/>
      <c r="R33" s="35"/>
      <c r="S33" s="35"/>
      <c r="T33" s="35"/>
      <c r="U33" s="35"/>
      <c r="V33" s="35"/>
      <c r="W33" s="35"/>
      <c r="X33" s="35"/>
      <c r="Y33" s="35"/>
    </row>
    <row r="34" spans="1:30">
      <c r="E34" s="35"/>
      <c r="F34" s="35"/>
      <c r="G34" s="35"/>
      <c r="H34" s="35"/>
      <c r="I34" s="35"/>
      <c r="J34" s="35"/>
      <c r="K34" s="35"/>
      <c r="L34" s="35"/>
      <c r="M34" s="35"/>
      <c r="N34" s="35"/>
      <c r="O34" s="35"/>
      <c r="P34" s="35"/>
      <c r="Q34" s="35"/>
      <c r="R34" s="35"/>
      <c r="S34" s="35"/>
      <c r="T34" s="35"/>
      <c r="U34" s="35"/>
      <c r="V34" s="35"/>
      <c r="W34" s="35"/>
      <c r="X34" s="35"/>
      <c r="Y34" s="35"/>
    </row>
    <row r="35" spans="1:30" ht="15">
      <c r="A35" s="125" t="s">
        <v>348</v>
      </c>
      <c r="B35" s="125"/>
      <c r="E35" s="53"/>
      <c r="F35" s="53"/>
      <c r="G35" s="35"/>
      <c r="H35" s="35"/>
      <c r="I35" s="35"/>
      <c r="J35" s="35"/>
      <c r="K35" s="35"/>
      <c r="L35" s="35"/>
      <c r="M35" s="35"/>
      <c r="N35" s="35"/>
      <c r="O35" s="35"/>
      <c r="P35" s="35"/>
      <c r="Q35" s="35"/>
      <c r="R35" s="35"/>
      <c r="S35" s="35"/>
      <c r="T35" s="35"/>
      <c r="U35" s="35"/>
      <c r="V35" s="35"/>
      <c r="W35" s="35"/>
      <c r="X35" s="35"/>
      <c r="Y35" s="35"/>
    </row>
    <row r="36" spans="1:30" ht="15">
      <c r="A36" s="64" t="s">
        <v>58</v>
      </c>
      <c r="B36" s="64" t="s">
        <v>138</v>
      </c>
      <c r="C36" s="64" t="s">
        <v>349</v>
      </c>
      <c r="D36" s="64" t="str">
        <f>CONCATENATE(C8," - ",C7)</f>
        <v>ASHP - NR</v>
      </c>
      <c r="E36" s="126">
        <v>2016</v>
      </c>
      <c r="F36" s="127">
        <v>2017</v>
      </c>
      <c r="G36" s="127">
        <v>2018</v>
      </c>
      <c r="H36" s="127">
        <v>2019</v>
      </c>
      <c r="I36" s="127">
        <v>2020</v>
      </c>
      <c r="J36" s="127">
        <v>2021</v>
      </c>
      <c r="K36" s="127">
        <v>2022</v>
      </c>
      <c r="L36" s="127">
        <v>2023</v>
      </c>
      <c r="M36" s="127">
        <v>2024</v>
      </c>
      <c r="N36" s="127">
        <v>2025</v>
      </c>
      <c r="O36" s="127">
        <v>2026</v>
      </c>
      <c r="P36" s="127">
        <v>2027</v>
      </c>
      <c r="Q36" s="127">
        <v>2028</v>
      </c>
      <c r="R36" s="127">
        <v>2029</v>
      </c>
      <c r="S36" s="127">
        <v>2030</v>
      </c>
      <c r="T36" s="127">
        <v>2031</v>
      </c>
      <c r="U36" s="127">
        <v>2032</v>
      </c>
      <c r="V36" s="127">
        <v>2033</v>
      </c>
      <c r="W36" s="127">
        <v>2034</v>
      </c>
      <c r="X36" s="127">
        <v>2035</v>
      </c>
      <c r="Y36" s="128"/>
    </row>
    <row r="37" spans="1:30">
      <c r="A37" s="56">
        <f>INDEX([2]!ResApplic,MATCH($D$36,[2]APPLIC!$B$9:$B$120,0)+1,MATCH($D37,[2]APPLIC!$C$8:$F$8,0)+1)</f>
        <v>0.25</v>
      </c>
      <c r="B37" s="56">
        <v>1</v>
      </c>
      <c r="C37" s="56">
        <f>VLOOKUP($D$36,[2]TURN!$B$10:$F$78,MATCH(D37,$D$37:$D$37,0)+1,FALSE)</f>
        <v>6.6666666666666666E-2</v>
      </c>
      <c r="D37" s="7" t="str">
        <f>C13</f>
        <v>Manufactured</v>
      </c>
      <c r="E37" s="35">
        <f t="shared" ref="E37:X37" ca="1" si="5">E13*$C37*$A37*$B37</f>
        <v>9533.4387972608038</v>
      </c>
      <c r="F37" s="35">
        <f t="shared" ca="1" si="5"/>
        <v>9431.555065751174</v>
      </c>
      <c r="G37" s="35">
        <f t="shared" ca="1" si="5"/>
        <v>9330.7601643024591</v>
      </c>
      <c r="H37" s="35">
        <f t="shared" ca="1" si="5"/>
        <v>9231.0424566025213</v>
      </c>
      <c r="I37" s="35">
        <f ca="1">I13*$C37*$A37*$B37</f>
        <v>9132.3904306963286</v>
      </c>
      <c r="J37" s="35">
        <f t="shared" ca="1" si="5"/>
        <v>9034.7926976569652</v>
      </c>
      <c r="K37" s="35">
        <f t="shared" ca="1" si="5"/>
        <v>8938.2379902708235</v>
      </c>
      <c r="L37" s="35">
        <f t="shared" ca="1" si="5"/>
        <v>8842.7151617368472</v>
      </c>
      <c r="M37" s="35">
        <f t="shared" ca="1" si="5"/>
        <v>8748.2131843796997</v>
      </c>
      <c r="N37" s="35">
        <f t="shared" ca="1" si="5"/>
        <v>8654.7211483766532</v>
      </c>
      <c r="O37" s="35">
        <f t="shared" ca="1" si="5"/>
        <v>8562.228260498121</v>
      </c>
      <c r="P37" s="35">
        <f t="shared" ca="1" si="5"/>
        <v>8470.7238428616038</v>
      </c>
      <c r="Q37" s="35">
        <f t="shared" ca="1" si="5"/>
        <v>8380.1973316989915</v>
      </c>
      <c r="R37" s="35">
        <f t="shared" ca="1" si="5"/>
        <v>8290.6382761370223</v>
      </c>
      <c r="S37" s="35">
        <f t="shared" ca="1" si="5"/>
        <v>8202.0363369907718</v>
      </c>
      <c r="T37" s="35">
        <f ca="1">T13*$C37*$A37*$B37</f>
        <v>8114.3812855700535</v>
      </c>
      <c r="U37" s="35">
        <f t="shared" ca="1" si="5"/>
        <v>8027.6630024985452</v>
      </c>
      <c r="V37" s="35">
        <f t="shared" ca="1" si="5"/>
        <v>7941.871476545567</v>
      </c>
      <c r="W37" s="35">
        <f t="shared" ca="1" si="5"/>
        <v>7856.9968034703252</v>
      </c>
      <c r="X37" s="35">
        <f t="shared" ca="1" si="5"/>
        <v>7773.0291848785137</v>
      </c>
      <c r="Y37" s="35"/>
      <c r="Z37" s="35">
        <f ca="1">X13*$Z$27*A37*B37</f>
        <v>99106.122107201052</v>
      </c>
      <c r="AD37" s="35"/>
    </row>
    <row r="38" spans="1:30">
      <c r="E38" s="35"/>
      <c r="F38" s="35"/>
      <c r="G38" s="35"/>
      <c r="H38" s="35"/>
      <c r="I38" s="35"/>
      <c r="J38" s="35"/>
      <c r="K38" s="35"/>
      <c r="L38" s="35"/>
      <c r="M38" s="35"/>
      <c r="N38" s="35"/>
      <c r="O38" s="35"/>
      <c r="P38" s="35"/>
      <c r="Q38" s="35"/>
      <c r="R38" s="35"/>
      <c r="S38" s="35"/>
      <c r="T38" s="35"/>
      <c r="U38" s="35"/>
      <c r="V38" s="35"/>
      <c r="W38" s="35"/>
      <c r="X38" s="35"/>
      <c r="Y38" s="35"/>
    </row>
    <row r="39" spans="1:30">
      <c r="E39" s="35">
        <f t="shared" ref="E39:X39" ca="1" si="6">SUM(E37:E37)</f>
        <v>9533.4387972608038</v>
      </c>
      <c r="F39" s="35">
        <f t="shared" ca="1" si="6"/>
        <v>9431.555065751174</v>
      </c>
      <c r="G39" s="35">
        <f t="shared" ca="1" si="6"/>
        <v>9330.7601643024591</v>
      </c>
      <c r="H39" s="35">
        <f t="shared" ca="1" si="6"/>
        <v>9231.0424566025213</v>
      </c>
      <c r="I39" s="35">
        <f t="shared" ca="1" si="6"/>
        <v>9132.3904306963286</v>
      </c>
      <c r="J39" s="35">
        <f t="shared" ca="1" si="6"/>
        <v>9034.7926976569652</v>
      </c>
      <c r="K39" s="35">
        <f t="shared" ca="1" si="6"/>
        <v>8938.2379902708235</v>
      </c>
      <c r="L39" s="35">
        <f t="shared" ca="1" si="6"/>
        <v>8842.7151617368472</v>
      </c>
      <c r="M39" s="35">
        <f t="shared" ca="1" si="6"/>
        <v>8748.2131843796997</v>
      </c>
      <c r="N39" s="35">
        <f t="shared" ca="1" si="6"/>
        <v>8654.7211483766532</v>
      </c>
      <c r="O39" s="35">
        <f t="shared" ca="1" si="6"/>
        <v>8562.228260498121</v>
      </c>
      <c r="P39" s="35">
        <f t="shared" ca="1" si="6"/>
        <v>8470.7238428616038</v>
      </c>
      <c r="Q39" s="35">
        <f t="shared" ca="1" si="6"/>
        <v>8380.1973316989915</v>
      </c>
      <c r="R39" s="35">
        <f t="shared" ca="1" si="6"/>
        <v>8290.6382761370223</v>
      </c>
      <c r="S39" s="35">
        <f t="shared" ca="1" si="6"/>
        <v>8202.0363369907718</v>
      </c>
      <c r="T39" s="35">
        <f t="shared" ca="1" si="6"/>
        <v>8114.3812855700535</v>
      </c>
      <c r="U39" s="35">
        <f t="shared" ca="1" si="6"/>
        <v>8027.6630024985452</v>
      </c>
      <c r="V39" s="35">
        <f t="shared" ca="1" si="6"/>
        <v>7941.871476545567</v>
      </c>
      <c r="W39" s="35">
        <f t="shared" ca="1" si="6"/>
        <v>7856.9968034703252</v>
      </c>
      <c r="X39" s="35">
        <f t="shared" ca="1" si="6"/>
        <v>7773.0291848785137</v>
      </c>
      <c r="Y39" s="35"/>
      <c r="Z39" s="35">
        <f ca="1">SUM(E39:X39)</f>
        <v>172497.6328981838</v>
      </c>
      <c r="AD39" s="35"/>
    </row>
    <row r="40" spans="1:30">
      <c r="E40" s="35"/>
      <c r="F40" s="35"/>
      <c r="G40" s="35"/>
      <c r="H40" s="35"/>
      <c r="I40" s="35"/>
      <c r="J40" s="35"/>
      <c r="K40" s="35"/>
      <c r="L40" s="35"/>
      <c r="M40" s="35"/>
      <c r="N40" s="35"/>
      <c r="O40" s="35"/>
      <c r="P40" s="35"/>
      <c r="Q40" s="35"/>
      <c r="R40" s="35"/>
      <c r="S40" s="35"/>
      <c r="T40" s="35"/>
      <c r="U40" s="35"/>
      <c r="V40" s="35"/>
      <c r="W40" s="35"/>
      <c r="X40" s="35"/>
      <c r="Y40" s="35"/>
      <c r="Z40" s="35"/>
      <c r="AD40" s="35"/>
    </row>
    <row r="41" spans="1:30" ht="15">
      <c r="A41" s="64" t="s">
        <v>58</v>
      </c>
      <c r="B41" s="64" t="s">
        <v>138</v>
      </c>
      <c r="C41" s="64" t="s">
        <v>349</v>
      </c>
      <c r="D41" s="64" t="str">
        <f>CONCATENATE(C8," - ","New")</f>
        <v>ASHP - New</v>
      </c>
      <c r="E41" s="126">
        <v>1</v>
      </c>
      <c r="F41" s="127">
        <v>2</v>
      </c>
      <c r="G41" s="127">
        <v>3</v>
      </c>
      <c r="H41" s="127">
        <v>4</v>
      </c>
      <c r="I41" s="127">
        <v>5</v>
      </c>
      <c r="J41" s="127">
        <v>6</v>
      </c>
      <c r="K41" s="127">
        <v>7</v>
      </c>
      <c r="L41" s="127">
        <v>8</v>
      </c>
      <c r="M41" s="127">
        <v>9</v>
      </c>
      <c r="N41" s="127">
        <v>10</v>
      </c>
      <c r="O41" s="127">
        <v>11</v>
      </c>
      <c r="P41" s="127">
        <v>12</v>
      </c>
      <c r="Q41" s="127">
        <v>13</v>
      </c>
      <c r="R41" s="127">
        <v>14</v>
      </c>
      <c r="S41" s="127">
        <v>15</v>
      </c>
      <c r="T41" s="127">
        <v>16</v>
      </c>
      <c r="U41" s="127">
        <v>17</v>
      </c>
      <c r="V41" s="127">
        <v>18</v>
      </c>
      <c r="W41" s="127">
        <v>19</v>
      </c>
      <c r="X41" s="127">
        <v>20</v>
      </c>
      <c r="Y41" s="128"/>
    </row>
    <row r="42" spans="1:30">
      <c r="A42" s="56">
        <f>INDEX([2]!ResApplic,MATCH($D$36,[2]APPLIC!$B$9:$B$120,0)+1,MATCH($D42,[2]APPLIC!$C$8:$F$8,0)+1)</f>
        <v>0.25</v>
      </c>
      <c r="B42" s="56">
        <v>1</v>
      </c>
      <c r="C42" s="56">
        <f>VLOOKUP($D$41,[2]TURN!$B$10:$F$78,MATCH(D42,$D$42,0)+1,FALSE)</f>
        <v>1</v>
      </c>
      <c r="D42" s="7" t="str">
        <f>D37</f>
        <v>Manufactured</v>
      </c>
      <c r="E42" s="35">
        <f>E21*$C42*$A42*$B42</f>
        <v>0</v>
      </c>
      <c r="F42" s="35">
        <f t="shared" ref="F42:X42" si="7">F21*$C42*$A42*$B42</f>
        <v>0</v>
      </c>
      <c r="G42" s="35">
        <f t="shared" si="7"/>
        <v>0</v>
      </c>
      <c r="H42" s="35">
        <f t="shared" si="7"/>
        <v>0</v>
      </c>
      <c r="I42" s="35">
        <f t="shared" si="7"/>
        <v>0</v>
      </c>
      <c r="J42" s="35">
        <f t="shared" si="7"/>
        <v>0</v>
      </c>
      <c r="K42" s="35">
        <f t="shared" si="7"/>
        <v>0</v>
      </c>
      <c r="L42" s="35">
        <f t="shared" si="7"/>
        <v>0</v>
      </c>
      <c r="M42" s="35">
        <f t="shared" si="7"/>
        <v>0</v>
      </c>
      <c r="N42" s="35">
        <f t="shared" si="7"/>
        <v>0</v>
      </c>
      <c r="O42" s="35">
        <f t="shared" si="7"/>
        <v>0</v>
      </c>
      <c r="P42" s="35">
        <f t="shared" si="7"/>
        <v>0</v>
      </c>
      <c r="Q42" s="35">
        <f t="shared" si="7"/>
        <v>0</v>
      </c>
      <c r="R42" s="35">
        <f t="shared" si="7"/>
        <v>0</v>
      </c>
      <c r="S42" s="35">
        <f t="shared" si="7"/>
        <v>0</v>
      </c>
      <c r="T42" s="35">
        <f t="shared" ca="1" si="7"/>
        <v>452.01893053551794</v>
      </c>
      <c r="U42" s="35">
        <f t="shared" ca="1" si="7"/>
        <v>435.97230349183542</v>
      </c>
      <c r="V42" s="35">
        <f t="shared" ca="1" si="7"/>
        <v>427.48888538714868</v>
      </c>
      <c r="W42" s="35">
        <f t="shared" ca="1" si="7"/>
        <v>414.30223977722761</v>
      </c>
      <c r="X42" s="35">
        <f t="shared" ca="1" si="7"/>
        <v>369.59785118674023</v>
      </c>
      <c r="Y42" s="35"/>
      <c r="Z42" s="35">
        <f ca="1">SUM(E42:X42)*$Z$27</f>
        <v>1784.4731788216995</v>
      </c>
      <c r="AD42" s="35"/>
    </row>
    <row r="43" spans="1:30">
      <c r="E43" s="35"/>
      <c r="F43" s="35"/>
      <c r="G43" s="35"/>
      <c r="H43" s="35"/>
      <c r="I43" s="35"/>
      <c r="J43" s="35"/>
      <c r="K43" s="35"/>
      <c r="L43" s="35"/>
      <c r="M43" s="35"/>
      <c r="N43" s="35"/>
      <c r="O43" s="35"/>
      <c r="P43" s="35"/>
      <c r="Q43" s="35"/>
      <c r="R43" s="35"/>
      <c r="S43" s="35"/>
      <c r="T43" s="35"/>
      <c r="U43" s="35"/>
      <c r="V43" s="35"/>
      <c r="W43" s="35"/>
      <c r="X43" s="35"/>
      <c r="Y43" s="35"/>
    </row>
    <row r="44" spans="1:30">
      <c r="E44" s="35"/>
      <c r="F44" s="35"/>
      <c r="G44" s="35"/>
      <c r="H44" s="35"/>
      <c r="I44" s="35"/>
      <c r="J44" s="35"/>
      <c r="K44" s="35"/>
      <c r="L44" s="35"/>
      <c r="M44" s="35"/>
      <c r="N44" s="35"/>
      <c r="O44" s="35"/>
      <c r="P44" s="35"/>
      <c r="Q44" s="35"/>
      <c r="R44" s="35"/>
      <c r="S44" s="35"/>
      <c r="T44" s="35"/>
      <c r="U44" s="35"/>
      <c r="V44" s="35"/>
      <c r="W44" s="35"/>
      <c r="X44" s="35"/>
      <c r="Y44" s="35"/>
      <c r="Z44" s="35"/>
      <c r="AD44" s="35"/>
    </row>
    <row r="45" spans="1:30">
      <c r="E45" s="35"/>
      <c r="F45" s="35"/>
      <c r="G45" s="35"/>
      <c r="H45" s="35"/>
      <c r="I45" s="35"/>
      <c r="J45" s="35"/>
      <c r="K45" s="35"/>
      <c r="L45" s="35"/>
      <c r="M45" s="35"/>
      <c r="N45" s="35"/>
      <c r="O45" s="35"/>
      <c r="P45" s="35"/>
      <c r="Q45" s="35"/>
      <c r="R45" s="35"/>
      <c r="S45" s="35"/>
      <c r="T45" s="35"/>
      <c r="U45" s="35"/>
      <c r="V45" s="35"/>
      <c r="W45" s="35"/>
      <c r="X45" s="35"/>
      <c r="Y45" s="35"/>
      <c r="Z45" s="35"/>
      <c r="AD45" s="35"/>
    </row>
    <row r="46" spans="1:30" ht="15">
      <c r="E46" s="64" t="s">
        <v>60</v>
      </c>
      <c r="F46" s="35"/>
      <c r="G46" s="35"/>
      <c r="H46" s="35"/>
      <c r="I46" s="35"/>
      <c r="J46" s="35"/>
      <c r="K46" s="35"/>
      <c r="L46" s="35"/>
      <c r="M46" s="35"/>
      <c r="N46" s="35"/>
      <c r="O46" s="35"/>
      <c r="P46" s="35"/>
      <c r="Q46" s="35"/>
      <c r="R46" s="35"/>
      <c r="S46" s="35"/>
      <c r="T46" s="35"/>
      <c r="U46" s="35"/>
      <c r="V46" s="35"/>
      <c r="W46" s="35"/>
      <c r="X46" s="35"/>
      <c r="Y46" s="35"/>
    </row>
    <row r="47" spans="1:30" ht="15">
      <c r="A47" s="55" t="s">
        <v>350</v>
      </c>
      <c r="D47" s="64" t="str">
        <f>D36</f>
        <v>ASHP - NR</v>
      </c>
      <c r="E47" s="68">
        <f>VLOOKUP($D$36,[2]ACHIEV!$B$9:$X$79,MATCH(E$11,$E$11:$Y$11,0)+2,FALSE)</f>
        <v>4.2999999999999997E-2</v>
      </c>
      <c r="F47" s="68">
        <f>VLOOKUP($D$36,[2]ACHIEV!$B$9:$X$79,MATCH(F$11,$E$11:$Y$11,0)+2,FALSE)</f>
        <v>9.5797142280278316E-2</v>
      </c>
      <c r="G47" s="68">
        <f>VLOOKUP($D$36,[2]ACHIEV!$B$9:$X$79,MATCH(G$11,$E$11:$Y$11,0)+2,FALSE)</f>
        <v>0.16040539374775648</v>
      </c>
      <c r="H47" s="68">
        <f>VLOOKUP($D$36,[2]ACHIEV!$B$9:$X$79,MATCH(H$11,$E$11:$Y$11,0)+2,FALSE)</f>
        <v>0.23540539374775649</v>
      </c>
      <c r="I47" s="68">
        <f>VLOOKUP($D$36,[2]ACHIEV!$B$9:$X$79,MATCH(I$11,$E$11:$Y$11,0)+2,FALSE)</f>
        <v>0.32095239121809005</v>
      </c>
      <c r="J47" s="68">
        <f>VLOOKUP($D$36,[2]ACHIEV!$B$9:$X$79,MATCH(J$11,$E$11:$Y$11,0)+2,FALSE)</f>
        <v>0.42096711425629652</v>
      </c>
      <c r="K47" s="68">
        <f>VLOOKUP($D$36,[2]ACHIEV!$B$9:$X$79,MATCH(K$11,$E$11:$Y$11,0)+2,FALSE)</f>
        <v>0.53068481860864725</v>
      </c>
      <c r="L47" s="68">
        <f>VLOOKUP($D$36,[2]ACHIEV!$B$9:$X$79,MATCH(L$11,$E$11:$Y$11,0)+2,FALSE)</f>
        <v>0.642769203728351</v>
      </c>
      <c r="M47" s="68">
        <f>VLOOKUP($D$36,[2]ACHIEV!$B$9:$X$79,MATCH(M$11,$E$11:$Y$11,0)+2,FALSE)</f>
        <v>0.74839528535557953</v>
      </c>
      <c r="N47" s="68">
        <f>VLOOKUP($D$36,[2]ACHIEV!$B$9:$X$79,MATCH(N$11,$E$11:$Y$11,0)+2,FALSE)</f>
        <v>0.83918984935345187</v>
      </c>
      <c r="O47" s="68">
        <f>VLOOKUP($D$36,[2]ACHIEV!$B$9:$X$79,MATCH(O$11,$E$11:$Y$11,0)+2,FALSE)</f>
        <v>0.90945051634530116</v>
      </c>
      <c r="P47" s="68">
        <f>VLOOKUP($D$36,[2]ACHIEV!$B$9:$X$79,MATCH(P$11,$E$11:$Y$11,0)+2,FALSE)</f>
        <v>0.9576688767502457</v>
      </c>
      <c r="Q47" s="68">
        <f>VLOOKUP($D$36,[2]ACHIEV!$B$9:$X$79,MATCH(Q$11,$E$11:$Y$11,0)+2,FALSE)</f>
        <v>0.9865231113648858</v>
      </c>
      <c r="R47" s="68">
        <f>VLOOKUP($D$36,[2]ACHIEV!$B$9:$X$79,MATCH(R$11,$E$11:$Y$11,0)+2,FALSE)</f>
        <v>1.0012970762896924</v>
      </c>
      <c r="S47" s="68">
        <f>VLOOKUP($D$36,[2]ACHIEV!$B$9:$X$79,MATCH(S$11,$E$11:$Y$11,0)+2,FALSE)</f>
        <v>1.0076356106578106</v>
      </c>
      <c r="T47" s="68">
        <f>VLOOKUP($D$36,[2]ACHIEV!$B$9:$X$79,MATCH(T$11,$E$11:$Y$11,0)+2,FALSE)</f>
        <v>1.0098624683774413</v>
      </c>
      <c r="U47" s="68">
        <f>VLOOKUP($D$36,[2]ACHIEV!$B$9:$X$79,MATCH(U$11,$E$11:$Y$11,0)+2,FALSE)</f>
        <v>1.0104871783970797</v>
      </c>
      <c r="V47" s="68">
        <f>VLOOKUP($D$36,[2]ACHIEV!$B$9:$X$79,MATCH(V$11,$E$11:$Y$11,0)+2,FALSE)</f>
        <v>1.010623336815976</v>
      </c>
      <c r="W47" s="68">
        <f>VLOOKUP($D$36,[2]ACHIEV!$B$9:$X$79,MATCH(W$11,$E$11:$Y$11,0)+2,FALSE)</f>
        <v>1.0106457174525985</v>
      </c>
      <c r="X47" s="68">
        <f>VLOOKUP($D$36,[2]ACHIEV!$B$9:$X$79,MATCH(X$11,$E$11:$Y$11,0)+2,FALSE)</f>
        <v>1.0106484038909742</v>
      </c>
      <c r="Y47" s="68"/>
    </row>
    <row r="48" spans="1:30">
      <c r="D48" s="7" t="str">
        <f>C21</f>
        <v>Manufactured</v>
      </c>
      <c r="E48" s="35">
        <f t="shared" ref="E48:X48" ca="1" si="8">(E37+E42)*E$47*$Z$27</f>
        <v>348.44718803988235</v>
      </c>
      <c r="F48" s="35">
        <f t="shared" ca="1" si="8"/>
        <v>767.98861917433817</v>
      </c>
      <c r="G48" s="35">
        <f ca="1">(G37+G42)*G$47*$Z$27</f>
        <v>1272.1986194026942</v>
      </c>
      <c r="H48" s="35">
        <f t="shared" ca="1" si="8"/>
        <v>1847.0816065689578</v>
      </c>
      <c r="I48" s="35">
        <f t="shared" ca="1" si="8"/>
        <v>2491.4031643288117</v>
      </c>
      <c r="J48" s="35">
        <f t="shared" ca="1" si="8"/>
        <v>3232.8480183610363</v>
      </c>
      <c r="K48" s="35">
        <f t="shared" ca="1" si="8"/>
        <v>4031.8791255656229</v>
      </c>
      <c r="L48" s="35">
        <f t="shared" ca="1" si="8"/>
        <v>4831.2512358102786</v>
      </c>
      <c r="M48" s="35">
        <f t="shared" ca="1" si="8"/>
        <v>5565.0532771039952</v>
      </c>
      <c r="N48" s="35">
        <f t="shared" ca="1" si="8"/>
        <v>6173.5110161969869</v>
      </c>
      <c r="O48" s="35">
        <f t="shared" ca="1" si="8"/>
        <v>6618.8844756898934</v>
      </c>
      <c r="P48" s="35">
        <f t="shared" ca="1" si="8"/>
        <v>6895.326299676577</v>
      </c>
      <c r="Q48" s="35">
        <f t="shared" ca="1" si="8"/>
        <v>7027.169593691493</v>
      </c>
      <c r="R48" s="35">
        <f t="shared" ca="1" si="8"/>
        <v>7056.1830865007041</v>
      </c>
      <c r="S48" s="35">
        <f t="shared" ca="1" si="8"/>
        <v>7024.9643091020607</v>
      </c>
      <c r="T48" s="35">
        <f t="shared" ca="1" si="8"/>
        <v>7353.2531572436064</v>
      </c>
      <c r="U48" s="35">
        <f t="shared" ca="1" si="8"/>
        <v>7269.5357154323056</v>
      </c>
      <c r="V48" s="35">
        <f t="shared" ca="1" si="8"/>
        <v>7189.5302615930341</v>
      </c>
      <c r="W48" s="35">
        <f t="shared" ca="1" si="8"/>
        <v>7105.4500124537262</v>
      </c>
      <c r="X48" s="35">
        <f t="shared" ca="1" si="8"/>
        <v>6994.9330648570158</v>
      </c>
      <c r="Y48" s="35"/>
    </row>
    <row r="50" spans="1:80">
      <c r="E50" s="35">
        <f t="shared" ref="E50:X50" ca="1" si="9">SUM(E48:E48)</f>
        <v>348.44718803988235</v>
      </c>
      <c r="F50" s="35">
        <f t="shared" ca="1" si="9"/>
        <v>767.98861917433817</v>
      </c>
      <c r="G50" s="35">
        <f t="shared" ca="1" si="9"/>
        <v>1272.1986194026942</v>
      </c>
      <c r="H50" s="35">
        <f t="shared" ca="1" si="9"/>
        <v>1847.0816065689578</v>
      </c>
      <c r="I50" s="35">
        <f t="shared" ca="1" si="9"/>
        <v>2491.4031643288117</v>
      </c>
      <c r="J50" s="35">
        <f t="shared" ca="1" si="9"/>
        <v>3232.8480183610363</v>
      </c>
      <c r="K50" s="35">
        <f t="shared" ca="1" si="9"/>
        <v>4031.8791255656229</v>
      </c>
      <c r="L50" s="35">
        <f t="shared" ca="1" si="9"/>
        <v>4831.2512358102786</v>
      </c>
      <c r="M50" s="35">
        <f t="shared" ca="1" si="9"/>
        <v>5565.0532771039952</v>
      </c>
      <c r="N50" s="35">
        <f t="shared" ca="1" si="9"/>
        <v>6173.5110161969869</v>
      </c>
      <c r="O50" s="35">
        <f t="shared" ca="1" si="9"/>
        <v>6618.8844756898934</v>
      </c>
      <c r="P50" s="35">
        <f t="shared" ca="1" si="9"/>
        <v>6895.326299676577</v>
      </c>
      <c r="Q50" s="35">
        <f t="shared" ca="1" si="9"/>
        <v>7027.169593691493</v>
      </c>
      <c r="R50" s="35">
        <f t="shared" ca="1" si="9"/>
        <v>7056.1830865007041</v>
      </c>
      <c r="S50" s="35">
        <f t="shared" ca="1" si="9"/>
        <v>7024.9643091020607</v>
      </c>
      <c r="T50" s="35">
        <f t="shared" ca="1" si="9"/>
        <v>7353.2531572436064</v>
      </c>
      <c r="U50" s="35">
        <f t="shared" ca="1" si="9"/>
        <v>7269.5357154323056</v>
      </c>
      <c r="V50" s="35">
        <f t="shared" ca="1" si="9"/>
        <v>7189.5302615930341</v>
      </c>
      <c r="W50" s="35">
        <f t="shared" ca="1" si="9"/>
        <v>7105.4500124537262</v>
      </c>
      <c r="X50" s="35">
        <f t="shared" ca="1" si="9"/>
        <v>6994.9330648570158</v>
      </c>
      <c r="Y50" s="35"/>
    </row>
    <row r="51" spans="1:80">
      <c r="E51" s="35"/>
      <c r="F51" s="35"/>
      <c r="G51" s="35"/>
      <c r="H51" s="35"/>
      <c r="I51" s="35"/>
      <c r="J51" s="35"/>
      <c r="K51" s="35"/>
      <c r="L51" s="35"/>
      <c r="M51" s="35"/>
      <c r="N51" s="35"/>
      <c r="O51" s="35"/>
      <c r="P51" s="35"/>
      <c r="Q51" s="35"/>
      <c r="R51" s="35"/>
      <c r="S51" s="35"/>
      <c r="T51" s="35"/>
      <c r="U51" s="35"/>
      <c r="V51" s="35"/>
      <c r="W51" s="35"/>
      <c r="X51" s="35"/>
      <c r="Y51" s="35"/>
    </row>
    <row r="54" spans="1:80" customForma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row>
    <row r="55" spans="1:80" customFormat="1" ht="15">
      <c r="A55" s="55" t="s">
        <v>61</v>
      </c>
      <c r="B55" s="7"/>
      <c r="C55" s="7"/>
      <c r="D55" s="129" t="s">
        <v>342</v>
      </c>
      <c r="E55" s="7" t="s">
        <v>159</v>
      </c>
      <c r="F55" s="7"/>
      <c r="G55" s="7"/>
      <c r="H55" s="7"/>
      <c r="I55" s="7"/>
      <c r="J55" s="7"/>
      <c r="K55" s="7"/>
      <c r="L55" s="7"/>
      <c r="M55" s="7"/>
      <c r="N55" s="7"/>
      <c r="O55" s="7"/>
      <c r="P55" s="7"/>
      <c r="Q55" s="7"/>
      <c r="R55" s="7"/>
      <c r="S55" s="7"/>
      <c r="T55" s="7"/>
      <c r="U55" s="7"/>
      <c r="V55" s="7"/>
      <c r="W55" s="7"/>
      <c r="X55" s="7"/>
      <c r="Y55" s="7"/>
      <c r="Z55" s="7"/>
      <c r="AA55" s="7"/>
      <c r="AB55" s="7"/>
      <c r="AC55" s="7"/>
    </row>
    <row r="56" spans="1:80" customFormat="1" ht="15">
      <c r="A56" s="64" t="s">
        <v>62</v>
      </c>
      <c r="B56" s="64" t="s">
        <v>24</v>
      </c>
      <c r="C56" s="64"/>
      <c r="D56" s="64">
        <v>1</v>
      </c>
      <c r="E56" s="58">
        <f t="shared" ref="E56:X56" si="10">E11</f>
        <v>2016</v>
      </c>
      <c r="F56" s="59">
        <f t="shared" si="10"/>
        <v>2017</v>
      </c>
      <c r="G56" s="59">
        <f t="shared" si="10"/>
        <v>2018</v>
      </c>
      <c r="H56" s="59">
        <f t="shared" si="10"/>
        <v>2019</v>
      </c>
      <c r="I56" s="59">
        <f t="shared" si="10"/>
        <v>2020</v>
      </c>
      <c r="J56" s="59">
        <f t="shared" si="10"/>
        <v>2021</v>
      </c>
      <c r="K56" s="59">
        <f t="shared" si="10"/>
        <v>2022</v>
      </c>
      <c r="L56" s="59">
        <f t="shared" si="10"/>
        <v>2023</v>
      </c>
      <c r="M56" s="59">
        <f t="shared" si="10"/>
        <v>2024</v>
      </c>
      <c r="N56" s="59">
        <f t="shared" si="10"/>
        <v>2025</v>
      </c>
      <c r="O56" s="59">
        <f t="shared" si="10"/>
        <v>2026</v>
      </c>
      <c r="P56" s="59">
        <f t="shared" si="10"/>
        <v>2027</v>
      </c>
      <c r="Q56" s="59">
        <f t="shared" si="10"/>
        <v>2028</v>
      </c>
      <c r="R56" s="59">
        <f t="shared" si="10"/>
        <v>2029</v>
      </c>
      <c r="S56" s="59">
        <f t="shared" si="10"/>
        <v>2030</v>
      </c>
      <c r="T56" s="59">
        <f t="shared" si="10"/>
        <v>2031</v>
      </c>
      <c r="U56" s="59">
        <f t="shared" si="10"/>
        <v>2032</v>
      </c>
      <c r="V56" s="59">
        <f t="shared" si="10"/>
        <v>2033</v>
      </c>
      <c r="W56" s="59">
        <f t="shared" si="10"/>
        <v>2034</v>
      </c>
      <c r="X56" s="59">
        <f t="shared" si="10"/>
        <v>2035</v>
      </c>
      <c r="Y56" s="60" t="s">
        <v>59</v>
      </c>
      <c r="Z56" s="7"/>
      <c r="AA56" s="7"/>
      <c r="AB56" s="7"/>
      <c r="AC56" s="7"/>
    </row>
    <row r="57" spans="1:80" customFormat="1" ht="15">
      <c r="A57" s="64" t="s">
        <v>46</v>
      </c>
      <c r="B57" s="64" t="s">
        <v>63</v>
      </c>
      <c r="C57" s="64" t="s">
        <v>64</v>
      </c>
      <c r="D57" s="64" t="s">
        <v>65</v>
      </c>
      <c r="E57" s="61" t="str">
        <f>CONCATENATE("aMW_",E$11)</f>
        <v>aMW_2016</v>
      </c>
      <c r="F57" s="62" t="str">
        <f t="shared" ref="F57:X57" si="11">CONCATENATE("aMW_",F$11)</f>
        <v>aMW_2017</v>
      </c>
      <c r="G57" s="62" t="str">
        <f t="shared" si="11"/>
        <v>aMW_2018</v>
      </c>
      <c r="H57" s="62" t="str">
        <f t="shared" si="11"/>
        <v>aMW_2019</v>
      </c>
      <c r="I57" s="62" t="str">
        <f t="shared" si="11"/>
        <v>aMW_2020</v>
      </c>
      <c r="J57" s="62" t="str">
        <f t="shared" si="11"/>
        <v>aMW_2021</v>
      </c>
      <c r="K57" s="62" t="str">
        <f t="shared" si="11"/>
        <v>aMW_2022</v>
      </c>
      <c r="L57" s="62" t="str">
        <f t="shared" si="11"/>
        <v>aMW_2023</v>
      </c>
      <c r="M57" s="62" t="str">
        <f t="shared" si="11"/>
        <v>aMW_2024</v>
      </c>
      <c r="N57" s="62" t="str">
        <f t="shared" si="11"/>
        <v>aMW_2025</v>
      </c>
      <c r="O57" s="62" t="str">
        <f t="shared" si="11"/>
        <v>aMW_2026</v>
      </c>
      <c r="P57" s="62" t="str">
        <f t="shared" si="11"/>
        <v>aMW_2027</v>
      </c>
      <c r="Q57" s="62" t="str">
        <f t="shared" si="11"/>
        <v>aMW_2028</v>
      </c>
      <c r="R57" s="62" t="str">
        <f t="shared" si="11"/>
        <v>aMW_2029</v>
      </c>
      <c r="S57" s="62" t="str">
        <f t="shared" si="11"/>
        <v>aMW_2030</v>
      </c>
      <c r="T57" s="62" t="str">
        <f t="shared" si="11"/>
        <v>aMW_2031</v>
      </c>
      <c r="U57" s="62" t="str">
        <f t="shared" si="11"/>
        <v>aMW_2032</v>
      </c>
      <c r="V57" s="62" t="str">
        <f t="shared" si="11"/>
        <v>aMW_2033</v>
      </c>
      <c r="W57" s="62" t="str">
        <f t="shared" si="11"/>
        <v>aMW_2034</v>
      </c>
      <c r="X57" s="62" t="str">
        <f t="shared" si="11"/>
        <v>aMW_2035</v>
      </c>
      <c r="Y57" s="63" t="s">
        <v>59</v>
      </c>
      <c r="Z57" s="7"/>
      <c r="AA57" s="130" t="s">
        <v>270</v>
      </c>
      <c r="AB57" s="130"/>
      <c r="AC57" s="7"/>
    </row>
    <row r="58" spans="1:80">
      <c r="A58" s="57">
        <f t="shared" ref="A58:A61" si="12">VLOOKUP($D58,MeasureOutput,3,FALSE)</f>
        <v>12.936640258004598</v>
      </c>
      <c r="B58" s="57">
        <f t="shared" ref="B58:B61" si="13">VLOOKUP($D58,MeasureOutput,11,FALSE)</f>
        <v>629.25575677765153</v>
      </c>
      <c r="C58" s="7" t="s">
        <v>51</v>
      </c>
      <c r="D58" s="7" t="s">
        <v>692</v>
      </c>
      <c r="E58" s="29">
        <f ca="1">VLOOKUP($C58,$D$48:$Z$48,E$20+1,FALSE)*$D$56*$A58/8760/1000*VLOOKUP(RIGHT($D58,LEN($D58)-FIND(" + ",$D58)-2),'HVAC weighting'!$A$13:$E$19,MATCH('SC-NR'!$C58,'HVAC weighting'!$B$3:$E$3,0)+1,0)</f>
        <v>1.1949124224021483E-5</v>
      </c>
      <c r="F58" s="29">
        <f ca="1">VLOOKUP($C58,$D$48:$Z$48,F$20+1,FALSE)*$D$56*$A58/8760/1000*VLOOKUP(RIGHT($D58,LEN($D58)-FIND(" + ",$D58)-2),'HVAC weighting'!$A$13:$E$19,MATCH('SC-NR'!$C58,'HVAC weighting'!$B$3:$E$3,0)+1,0)</f>
        <v>2.6336247581078319E-5</v>
      </c>
      <c r="G58" s="29">
        <f ca="1">VLOOKUP($C58,$D$48:$Z$48,G$20+1,FALSE)*$D$56*$A58/8760/1000*VLOOKUP(RIGHT($D58,LEN($D58)-FIND(" + ",$D58)-2),'HVAC weighting'!$A$13:$E$19,MATCH('SC-NR'!$C58,'HVAC weighting'!$B$3:$E$3,0)+1,0)</f>
        <v>4.3626867607642975E-5</v>
      </c>
      <c r="H58" s="29">
        <f ca="1">VLOOKUP($C58,$D$48:$Z$48,H$20+1,FALSE)*$D$56*$A58/8760/1000*VLOOKUP(RIGHT($D58,LEN($D58)-FIND(" + ",$D58)-2),'HVAC weighting'!$A$13:$E$19,MATCH('SC-NR'!$C58,'HVAC weighting'!$B$3:$E$3,0)+1,0)</f>
        <v>6.3341040841665406E-5</v>
      </c>
      <c r="I58" s="29">
        <f ca="1">VLOOKUP($C58,$D$48:$Z$48,I$20+1,FALSE)*$D$56*$A58/8760/1000*VLOOKUP(RIGHT($D58,LEN($D58)-FIND(" + ",$D58)-2),'HVAC weighting'!$A$13:$E$19,MATCH('SC-NR'!$C58,'HVAC weighting'!$B$3:$E$3,0)+1,0)</f>
        <v>8.5436436064100979E-5</v>
      </c>
      <c r="J58" s="29">
        <f ca="1">VLOOKUP($C58,$D$48:$Z$48,J$20+1,FALSE)*$D$56*$A58/8760/1000*VLOOKUP(RIGHT($D58,LEN($D58)-FIND(" + ",$D58)-2),'HVAC weighting'!$A$13:$E$19,MATCH('SC-NR'!$C58,'HVAC weighting'!$B$3:$E$3,0)+1,0)</f>
        <v>1.1086243165307525E-4</v>
      </c>
      <c r="K58" s="29">
        <f ca="1">VLOOKUP($C58,$D$48:$Z$48,K$20+1,FALSE)*$D$56*$A58/8760/1000*VLOOKUP(RIGHT($D58,LEN($D58)-FIND(" + ",$D58)-2),'HVAC weighting'!$A$13:$E$19,MATCH('SC-NR'!$C58,'HVAC weighting'!$B$3:$E$3,0)+1,0)</f>
        <v>1.3826320366835186E-4</v>
      </c>
      <c r="L58" s="29">
        <f ca="1">VLOOKUP($C58,$D$48:$Z$48,L$20+1,FALSE)*$D$56*$A58/8760/1000*VLOOKUP(RIGHT($D58,LEN($D58)-FIND(" + ",$D58)-2),'HVAC weighting'!$A$13:$E$19,MATCH('SC-NR'!$C58,'HVAC weighting'!$B$3:$E$3,0)+1,0)</f>
        <v>1.6567566952942894E-4</v>
      </c>
      <c r="M58" s="29">
        <f ca="1">VLOOKUP($C58,$D$48:$Z$48,M$20+1,FALSE)*$D$56*$A58/8760/1000*VLOOKUP(RIGHT($D58,LEN($D58)-FIND(" + ",$D58)-2),'HVAC weighting'!$A$13:$E$19,MATCH('SC-NR'!$C58,'HVAC weighting'!$B$3:$E$3,0)+1,0)</f>
        <v>1.9083957398388407E-4</v>
      </c>
      <c r="N58" s="29">
        <f ca="1">VLOOKUP($C58,$D$48:$Z$48,N$20+1,FALSE)*$D$56*$A58/8760/1000*VLOOKUP(RIGHT($D58,LEN($D58)-FIND(" + ",$D58)-2),'HVAC weighting'!$A$13:$E$19,MATCH('SC-NR'!$C58,'HVAC weighting'!$B$3:$E$3,0)+1,0)</f>
        <v>2.1170510930471222E-4</v>
      </c>
      <c r="O58" s="29">
        <f ca="1">VLOOKUP($C58,$D$48:$Z$48,O$20+1,FALSE)*$D$56*$A58/8760/1000*VLOOKUP(RIGHT($D58,LEN($D58)-FIND(" + ",$D58)-2),'HVAC weighting'!$A$13:$E$19,MATCH('SC-NR'!$C58,'HVAC weighting'!$B$3:$E$3,0)+1,0)</f>
        <v>2.2697807742220447E-4</v>
      </c>
      <c r="P58" s="29">
        <f ca="1">VLOOKUP($C58,$D$48:$Z$48,P$20+1,FALSE)*$D$56*$A58/8760/1000*VLOOKUP(RIGHT($D58,LEN($D58)-FIND(" + ",$D58)-2),'HVAC weighting'!$A$13:$E$19,MATCH('SC-NR'!$C58,'HVAC weighting'!$B$3:$E$3,0)+1,0)</f>
        <v>2.3645795790025809E-4</v>
      </c>
      <c r="Q58" s="29">
        <f ca="1">VLOOKUP($C58,$D$48:$Z$48,Q$20+1,FALSE)*$D$56*$A58/8760/1000*VLOOKUP(RIGHT($D58,LEN($D58)-FIND(" + ",$D58)-2),'HVAC weighting'!$A$13:$E$19,MATCH('SC-NR'!$C58,'HVAC weighting'!$B$3:$E$3,0)+1,0)</f>
        <v>2.4097919369254724E-4</v>
      </c>
      <c r="R58" s="29">
        <f ca="1">VLOOKUP($C58,$D$48:$Z$48,R$20+1,FALSE)*$D$56*$A58/8760/1000*VLOOKUP(RIGHT($D58,LEN($D58)-FIND(" + ",$D58)-2),'HVAC weighting'!$A$13:$E$19,MATCH('SC-NR'!$C58,'HVAC weighting'!$B$3:$E$3,0)+1,0)</f>
        <v>2.4197413881378704E-4</v>
      </c>
      <c r="S58" s="29">
        <f ca="1">VLOOKUP($C58,$D$48:$Z$48,S$20+1,FALSE)*$D$56*$A58/8760/1000*VLOOKUP(RIGHT($D58,LEN($D58)-FIND(" + ",$D58)-2),'HVAC weighting'!$A$13:$E$19,MATCH('SC-NR'!$C58,'HVAC weighting'!$B$3:$E$3,0)+1,0)</f>
        <v>2.4090356897691476E-4</v>
      </c>
      <c r="T58" s="29">
        <f ca="1">VLOOKUP($C58,$D$48:$Z$48,T$20+1,FALSE)*$D$56*$A58/8760/1000*VLOOKUP(RIGHT($D58,LEN($D58)-FIND(" + ",$D58)-2),'HVAC weighting'!$A$13:$E$19,MATCH('SC-NR'!$C58,'HVAC weighting'!$B$3:$E$3,0)+1,0)</f>
        <v>2.5216141338619511E-4</v>
      </c>
      <c r="U58" s="29">
        <f ca="1">VLOOKUP($C58,$D$48:$Z$48,U$20+1,FALSE)*$D$56*$A58/8760/1000*VLOOKUP(RIGHT($D58,LEN($D58)-FIND(" + ",$D58)-2),'HVAC weighting'!$A$13:$E$19,MATCH('SC-NR'!$C58,'HVAC weighting'!$B$3:$E$3,0)+1,0)</f>
        <v>2.492905332463731E-4</v>
      </c>
      <c r="V58" s="29">
        <f ca="1">VLOOKUP($C58,$D$48:$Z$48,V$20+1,FALSE)*$D$56*$A58/8760/1000*VLOOKUP(RIGHT($D58,LEN($D58)-FIND(" + ",$D58)-2),'HVAC weighting'!$A$13:$E$19,MATCH('SC-NR'!$C58,'HVAC weighting'!$B$3:$E$3,0)+1,0)</f>
        <v>2.4654694644372899E-4</v>
      </c>
      <c r="W58" s="29">
        <f ca="1">VLOOKUP($C58,$D$48:$Z$48,W$20+1,FALSE)*$D$56*$A58/8760/1000*VLOOKUP(RIGHT($D58,LEN($D58)-FIND(" + ",$D58)-2),'HVAC weighting'!$A$13:$E$19,MATCH('SC-NR'!$C58,'HVAC weighting'!$B$3:$E$3,0)+1,0)</f>
        <v>2.4366362473462319E-4</v>
      </c>
      <c r="X58" s="29">
        <f ca="1">VLOOKUP($C58,$D$48:$Z$48,X$20+1,FALSE)*$D$56*$A58/8760/1000*VLOOKUP(RIGHT($D58,LEN($D58)-FIND(" + ",$D58)-2),'HVAC weighting'!$A$13:$E$19,MATCH('SC-NR'!$C58,'HVAC weighting'!$B$3:$E$3,0)+1,0)</f>
        <v>2.3987372261740015E-4</v>
      </c>
      <c r="Y58" s="47">
        <f ca="1">(VLOOKUP($C58,$D$37:$Z$37,$X$28+2,FALSE)+VLOOKUP($C58,$D$42:$Z$42,$X$28+2,FALSE))*$D$56*$A58/8760/1000*VLOOKUP(RIGHT($D58,LEN($D58)-FIND(" + ",$D58)-2),'HVAC weighting'!$A$13:$E$19,MATCH('SC-NR'!$C58,'HVAC weighting'!$B$3:$E$3,0)+1,0)</f>
        <v>3.4597904574571506E-3</v>
      </c>
      <c r="AA58" s="47">
        <f ca="1">SUM(E58:X58)</f>
        <v>3.4668648816919933E-3</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A59" s="57">
        <f t="shared" si="12"/>
        <v>17.129475837534379</v>
      </c>
      <c r="B59" s="57">
        <f t="shared" si="13"/>
        <v>468.25609353315969</v>
      </c>
      <c r="C59" s="7" t="s">
        <v>51</v>
      </c>
      <c r="D59" s="7" t="s">
        <v>693</v>
      </c>
      <c r="E59" s="29">
        <f ca="1">VLOOKUP($C59,$D$48:$Z$48,E$20+1,FALSE)*$D$56*$A59/8760/1000*VLOOKUP(RIGHT($D59,LEN($D59)-FIND(" + ",$D59)-2),'HVAC weighting'!$A$13:$E$19,MATCH('SC-NR'!$C59,'HVAC weighting'!$B$3:$E$3,0)+1,0)</f>
        <v>3.7423659505068907E-5</v>
      </c>
      <c r="F59" s="29">
        <f ca="1">VLOOKUP($C59,$D$48:$Z$48,F$20+1,FALSE)*$D$56*$A59/8760/1000*VLOOKUP(RIGHT($D59,LEN($D59)-FIND(" + ",$D59)-2),'HVAC weighting'!$A$13:$E$19,MATCH('SC-NR'!$C59,'HVAC weighting'!$B$3:$E$3,0)+1,0)</f>
        <v>8.2482928760093356E-5</v>
      </c>
      <c r="G59" s="29">
        <f ca="1">VLOOKUP($C59,$D$48:$Z$48,G$20+1,FALSE)*$D$56*$A59/8760/1000*VLOOKUP(RIGHT($D59,LEN($D59)-FIND(" + ",$D59)-2),'HVAC weighting'!$A$13:$E$19,MATCH('SC-NR'!$C59,'HVAC weighting'!$B$3:$E$3,0)+1,0)</f>
        <v>1.3663570718755761E-4</v>
      </c>
      <c r="H59" s="29">
        <f ca="1">VLOOKUP($C59,$D$48:$Z$48,H$20+1,FALSE)*$D$56*$A59/8760/1000*VLOOKUP(RIGHT($D59,LEN($D59)-FIND(" + ",$D59)-2),'HVAC weighting'!$A$13:$E$19,MATCH('SC-NR'!$C59,'HVAC weighting'!$B$3:$E$3,0)+1,0)</f>
        <v>1.9837885193207678E-4</v>
      </c>
      <c r="I59" s="29">
        <f ca="1">VLOOKUP($C59,$D$48:$Z$48,I$20+1,FALSE)*$D$56*$A59/8760/1000*VLOOKUP(RIGHT($D59,LEN($D59)-FIND(" + ",$D59)-2),'HVAC weighting'!$A$13:$E$19,MATCH('SC-NR'!$C59,'HVAC weighting'!$B$3:$E$3,0)+1,0)</f>
        <v>2.6757978514959632E-4</v>
      </c>
      <c r="J59" s="29">
        <f ca="1">VLOOKUP($C59,$D$48:$Z$48,J$20+1,FALSE)*$D$56*$A59/8760/1000*VLOOKUP(RIGHT($D59,LEN($D59)-FIND(" + ",$D59)-2),'HVAC weighting'!$A$13:$E$19,MATCH('SC-NR'!$C59,'HVAC weighting'!$B$3:$E$3,0)+1,0)</f>
        <v>3.4721188066219252E-4</v>
      </c>
      <c r="K59" s="29">
        <f ca="1">VLOOKUP($C59,$D$48:$Z$48,K$20+1,FALSE)*$D$56*$A59/8760/1000*VLOOKUP(RIGHT($D59,LEN($D59)-FIND(" + ",$D59)-2),'HVAC weighting'!$A$13:$E$19,MATCH('SC-NR'!$C59,'HVAC weighting'!$B$3:$E$3,0)+1,0)</f>
        <v>4.3302881107909144E-4</v>
      </c>
      <c r="L59" s="29">
        <f ca="1">VLOOKUP($C59,$D$48:$Z$48,L$20+1,FALSE)*$D$56*$A59/8760/1000*VLOOKUP(RIGHT($D59,LEN($D59)-FIND(" + ",$D59)-2),'HVAC weighting'!$A$13:$E$19,MATCH('SC-NR'!$C59,'HVAC weighting'!$B$3:$E$3,0)+1,0)</f>
        <v>5.1888236564478455E-4</v>
      </c>
      <c r="M59" s="29">
        <f ca="1">VLOOKUP($C59,$D$48:$Z$48,M$20+1,FALSE)*$D$56*$A59/8760/1000*VLOOKUP(RIGHT($D59,LEN($D59)-FIND(" + ",$D59)-2),'HVAC weighting'!$A$13:$E$19,MATCH('SC-NR'!$C59,'HVAC weighting'!$B$3:$E$3,0)+1,0)</f>
        <v>5.9769361360456836E-4</v>
      </c>
      <c r="N59" s="29">
        <f ca="1">VLOOKUP($C59,$D$48:$Z$48,N$20+1,FALSE)*$D$56*$A59/8760/1000*VLOOKUP(RIGHT($D59,LEN($D59)-FIND(" + ",$D59)-2),'HVAC weighting'!$A$13:$E$19,MATCH('SC-NR'!$C59,'HVAC weighting'!$B$3:$E$3,0)+1,0)</f>
        <v>6.6304272828427682E-4</v>
      </c>
      <c r="O59" s="29">
        <f ca="1">VLOOKUP($C59,$D$48:$Z$48,O$20+1,FALSE)*$D$56*$A59/8760/1000*VLOOKUP(RIGHT($D59,LEN($D59)-FIND(" + ",$D59)-2),'HVAC weighting'!$A$13:$E$19,MATCH('SC-NR'!$C59,'HVAC weighting'!$B$3:$E$3,0)+1,0)</f>
        <v>7.108763893748332E-4</v>
      </c>
      <c r="P59" s="29">
        <f ca="1">VLOOKUP($C59,$D$48:$Z$48,P$20+1,FALSE)*$D$56*$A59/8760/1000*VLOOKUP(RIGHT($D59,LEN($D59)-FIND(" + ",$D59)-2),'HVAC weighting'!$A$13:$E$19,MATCH('SC-NR'!$C59,'HVAC weighting'!$B$3:$E$3,0)+1,0)</f>
        <v>7.4056658361067759E-4</v>
      </c>
      <c r="Q59" s="29">
        <f ca="1">VLOOKUP($C59,$D$48:$Z$48,Q$20+1,FALSE)*$D$56*$A59/8760/1000*VLOOKUP(RIGHT($D59,LEN($D59)-FIND(" + ",$D59)-2),'HVAC weighting'!$A$13:$E$19,MATCH('SC-NR'!$C59,'HVAC weighting'!$B$3:$E$3,0)+1,0)</f>
        <v>7.5472671665981021E-4</v>
      </c>
      <c r="R59" s="29">
        <f ca="1">VLOOKUP($C59,$D$48:$Z$48,R$20+1,FALSE)*$D$56*$A59/8760/1000*VLOOKUP(RIGHT($D59,LEN($D59)-FIND(" + ",$D59)-2),'HVAC weighting'!$A$13:$E$19,MATCH('SC-NR'!$C59,'HVAC weighting'!$B$3:$E$3,0)+1,0)</f>
        <v>7.5784280171721171E-4</v>
      </c>
      <c r="S59" s="29">
        <f ca="1">VLOOKUP($C59,$D$48:$Z$48,S$20+1,FALSE)*$D$56*$A59/8760/1000*VLOOKUP(RIGHT($D59,LEN($D59)-FIND(" + ",$D59)-2),'HVAC weighting'!$A$13:$E$19,MATCH('SC-NR'!$C59,'HVAC weighting'!$B$3:$E$3,0)+1,0)</f>
        <v>7.5448986636392765E-4</v>
      </c>
      <c r="T59" s="29">
        <f ca="1">VLOOKUP($C59,$D$48:$Z$48,T$20+1,FALSE)*$D$56*$A59/8760/1000*VLOOKUP(RIGHT($D59,LEN($D59)-FIND(" + ",$D59)-2),'HVAC weighting'!$A$13:$E$19,MATCH('SC-NR'!$C59,'HVAC weighting'!$B$3:$E$3,0)+1,0)</f>
        <v>7.8974849520025597E-4</v>
      </c>
      <c r="U59" s="29">
        <f ca="1">VLOOKUP($C59,$D$48:$Z$48,U$20+1,FALSE)*$D$56*$A59/8760/1000*VLOOKUP(RIGHT($D59,LEN($D59)-FIND(" + ",$D59)-2),'HVAC weighting'!$A$13:$E$19,MATCH('SC-NR'!$C59,'HVAC weighting'!$B$3:$E$3,0)+1,0)</f>
        <v>7.8075713827582295E-4</v>
      </c>
      <c r="V59" s="29">
        <f ca="1">VLOOKUP($C59,$D$48:$Z$48,V$20+1,FALSE)*$D$56*$A59/8760/1000*VLOOKUP(RIGHT($D59,LEN($D59)-FIND(" + ",$D59)-2),'HVAC weighting'!$A$13:$E$19,MATCH('SC-NR'!$C59,'HVAC weighting'!$B$3:$E$3,0)+1,0)</f>
        <v>7.721644534564332E-4</v>
      </c>
      <c r="W59" s="29">
        <f ca="1">VLOOKUP($C59,$D$48:$Z$48,W$20+1,FALSE)*$D$56*$A59/8760/1000*VLOOKUP(RIGHT($D59,LEN($D59)-FIND(" + ",$D59)-2),'HVAC weighting'!$A$13:$E$19,MATCH('SC-NR'!$C59,'HVAC weighting'!$B$3:$E$3,0)+1,0)</f>
        <v>7.6313413057567945E-4</v>
      </c>
      <c r="X59" s="29">
        <f ca="1">VLOOKUP($C59,$D$48:$Z$48,X$20+1,FALSE)*$D$56*$A59/8760/1000*VLOOKUP(RIGHT($D59,LEN($D59)-FIND(" + ",$D59)-2),'HVAC weighting'!$A$13:$E$19,MATCH('SC-NR'!$C59,'HVAC weighting'!$B$3:$E$3,0)+1,0)</f>
        <v>7.5126447354195572E-4</v>
      </c>
      <c r="Y59" s="47">
        <f ca="1">(VLOOKUP($C59,$D$37:$Z$37,$X$28+2,FALSE)+VLOOKUP($C59,$D$42:$Z$42,$X$28+2,FALSE))*$D$56*$A59/8760/1000*VLOOKUP(RIGHT($D59,LEN($D59)-FIND(" + ",$D59)-2),'HVAC weighting'!$A$13:$E$19,MATCH('SC-NR'!$C59,'HVAC weighting'!$B$3:$E$3,0)+1,0)</f>
        <v>1.0835774874485914E-2</v>
      </c>
      <c r="AA59" s="47">
        <f t="shared" ref="AA59:AA61" ca="1" si="14">SUM(E59:X59)</f>
        <v>1.0857931380585913E-2</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A60" s="57">
        <f t="shared" si="12"/>
        <v>71.19107320231393</v>
      </c>
      <c r="B60" s="57">
        <f t="shared" si="13"/>
        <v>94.547450365254775</v>
      </c>
      <c r="C60" s="7" t="s">
        <v>51</v>
      </c>
      <c r="D60" s="7" t="s">
        <v>694</v>
      </c>
      <c r="E60" s="29">
        <f ca="1">VLOOKUP($C60,$D$48:$Z$48,E$20+1,FALSE)*$D$56*$A60/8760/1000*VLOOKUP(RIGHT($D60,LEN($D60)-FIND(" + ",$D60)-2),'HVAC weighting'!$A$13:$E$19,MATCH('SC-NR'!$C60,'HVAC weighting'!$B$3:$E$3,0)+1,0)</f>
        <v>4.1150940890202802E-4</v>
      </c>
      <c r="F60" s="29">
        <f ca="1">VLOOKUP($C60,$D$48:$Z$48,F$20+1,FALSE)*$D$56*$A60/8760/1000*VLOOKUP(RIGHT($D60,LEN($D60)-FIND(" + ",$D60)-2),'HVAC weighting'!$A$13:$E$19,MATCH('SC-NR'!$C60,'HVAC weighting'!$B$3:$E$3,0)+1,0)</f>
        <v>9.0697974777097104E-4</v>
      </c>
      <c r="G60" s="29">
        <f ca="1">VLOOKUP($C60,$D$48:$Z$48,G$20+1,FALSE)*$D$56*$A60/8760/1000*VLOOKUP(RIGHT($D60,LEN($D60)-FIND(" + ",$D60)-2),'HVAC weighting'!$A$13:$E$19,MATCH('SC-NR'!$C60,'HVAC weighting'!$B$3:$E$3,0)+1,0)</f>
        <v>1.50244203381678E-3</v>
      </c>
      <c r="H60" s="29">
        <f ca="1">VLOOKUP($C60,$D$48:$Z$48,H$20+1,FALSE)*$D$56*$A60/8760/1000*VLOOKUP(RIGHT($D60,LEN($D60)-FIND(" + ",$D60)-2),'HVAC weighting'!$A$13:$E$19,MATCH('SC-NR'!$C60,'HVAC weighting'!$B$3:$E$3,0)+1,0)</f>
        <v>2.1813677544328526E-3</v>
      </c>
      <c r="I60" s="29">
        <f ca="1">VLOOKUP($C60,$D$48:$Z$48,I$20+1,FALSE)*$D$56*$A60/8760/1000*VLOOKUP(RIGHT($D60,LEN($D60)-FIND(" + ",$D60)-2),'HVAC weighting'!$A$13:$E$19,MATCH('SC-NR'!$C60,'HVAC weighting'!$B$3:$E$3,0)+1,0)</f>
        <v>2.9422990877235769E-3</v>
      </c>
      <c r="J60" s="29">
        <f ca="1">VLOOKUP($C60,$D$48:$Z$48,J$20+1,FALSE)*$D$56*$A60/8760/1000*VLOOKUP(RIGHT($D60,LEN($D60)-FIND(" + ",$D60)-2),'HVAC weighting'!$A$13:$E$19,MATCH('SC-NR'!$C60,'HVAC weighting'!$B$3:$E$3,0)+1,0)</f>
        <v>3.8179311607863362E-3</v>
      </c>
      <c r="K60" s="29">
        <f ca="1">VLOOKUP($C60,$D$48:$Z$48,K$20+1,FALSE)*$D$56*$A60/8760/1000*VLOOKUP(RIGHT($D60,LEN($D60)-FIND(" + ",$D60)-2),'HVAC weighting'!$A$13:$E$19,MATCH('SC-NR'!$C60,'HVAC weighting'!$B$3:$E$3,0)+1,0)</f>
        <v>4.7615714882337703E-3</v>
      </c>
      <c r="L60" s="29">
        <f ca="1">VLOOKUP($C60,$D$48:$Z$48,L$20+1,FALSE)*$D$56*$A60/8760/1000*VLOOKUP(RIGHT($D60,LEN($D60)-FIND(" + ",$D60)-2),'HVAC weighting'!$A$13:$E$19,MATCH('SC-NR'!$C60,'HVAC weighting'!$B$3:$E$3,0)+1,0)</f>
        <v>5.7056145336949219E-3</v>
      </c>
      <c r="M60" s="29">
        <f ca="1">VLOOKUP($C60,$D$48:$Z$48,M$20+1,FALSE)*$D$56*$A60/8760/1000*VLOOKUP(RIGHT($D60,LEN($D60)-FIND(" + ",$D60)-2),'HVAC weighting'!$A$13:$E$19,MATCH('SC-NR'!$C60,'HVAC weighting'!$B$3:$E$3,0)+1,0)</f>
        <v>6.572220592313242E-3</v>
      </c>
      <c r="N60" s="29">
        <f ca="1">VLOOKUP($C60,$D$48:$Z$48,N$20+1,FALSE)*$D$56*$A60/8760/1000*VLOOKUP(RIGHT($D60,LEN($D60)-FIND(" + ",$D60)-2),'HVAC weighting'!$A$13:$E$19,MATCH('SC-NR'!$C60,'HVAC weighting'!$B$3:$E$3,0)+1,0)</f>
        <v>7.2907974474301293E-3</v>
      </c>
      <c r="O60" s="29">
        <f ca="1">VLOOKUP($C60,$D$48:$Z$48,O$20+1,FALSE)*$D$56*$A60/8760/1000*VLOOKUP(RIGHT($D60,LEN($D60)-FIND(" + ",$D60)-2),'HVAC weighting'!$A$13:$E$19,MATCH('SC-NR'!$C60,'HVAC weighting'!$B$3:$E$3,0)+1,0)</f>
        <v>7.8167749135923757E-3</v>
      </c>
      <c r="P60" s="29">
        <f ca="1">VLOOKUP($C60,$D$48:$Z$48,P$20+1,FALSE)*$D$56*$A60/8760/1000*VLOOKUP(RIGHT($D60,LEN($D60)-FIND(" + ",$D60)-2),'HVAC weighting'!$A$13:$E$19,MATCH('SC-NR'!$C60,'HVAC weighting'!$B$3:$E$3,0)+1,0)</f>
        <v>8.1432473762472844E-3</v>
      </c>
      <c r="Q60" s="29">
        <f ca="1">VLOOKUP($C60,$D$48:$Z$48,Q$20+1,FALSE)*$D$56*$A60/8760/1000*VLOOKUP(RIGHT($D60,LEN($D60)-FIND(" + ",$D60)-2),'HVAC weighting'!$A$13:$E$19,MATCH('SC-NR'!$C60,'HVAC weighting'!$B$3:$E$3,0)+1,0)</f>
        <v>8.2989517637413364E-3</v>
      </c>
      <c r="R60" s="29">
        <f ca="1">VLOOKUP($C60,$D$48:$Z$48,R$20+1,FALSE)*$D$56*$A60/8760/1000*VLOOKUP(RIGHT($D60,LEN($D60)-FIND(" + ",$D60)-2),'HVAC weighting'!$A$13:$E$19,MATCH('SC-NR'!$C60,'HVAC weighting'!$B$3:$E$3,0)+1,0)</f>
        <v>8.3332161391930764E-3</v>
      </c>
      <c r="S60" s="29">
        <f ca="1">VLOOKUP($C60,$D$48:$Z$48,S$20+1,FALSE)*$D$56*$A60/8760/1000*VLOOKUP(RIGHT($D60,LEN($D60)-FIND(" + ",$D60)-2),'HVAC weighting'!$A$13:$E$19,MATCH('SC-NR'!$C60,'HVAC weighting'!$B$3:$E$3,0)+1,0)</f>
        <v>8.2963473651724642E-3</v>
      </c>
      <c r="T60" s="29">
        <f ca="1">VLOOKUP($C60,$D$48:$Z$48,T$20+1,FALSE)*$D$56*$A60/8760/1000*VLOOKUP(RIGHT($D60,LEN($D60)-FIND(" + ",$D60)-2),'HVAC weighting'!$A$13:$E$19,MATCH('SC-NR'!$C60,'HVAC weighting'!$B$3:$E$3,0)+1,0)</f>
        <v>8.6840501634294926E-3</v>
      </c>
      <c r="U60" s="29">
        <f ca="1">VLOOKUP($C60,$D$48:$Z$48,U$20+1,FALSE)*$D$56*$A60/8760/1000*VLOOKUP(RIGHT($D60,LEN($D60)-FIND(" + ",$D60)-2),'HVAC weighting'!$A$13:$E$19,MATCH('SC-NR'!$C60,'HVAC weighting'!$B$3:$E$3,0)+1,0)</f>
        <v>8.5851814792298805E-3</v>
      </c>
      <c r="V60" s="29">
        <f ca="1">VLOOKUP($C60,$D$48:$Z$48,V$20+1,FALSE)*$D$56*$A60/8760/1000*VLOOKUP(RIGHT($D60,LEN($D60)-FIND(" + ",$D60)-2),'HVAC weighting'!$A$13:$E$19,MATCH('SC-NR'!$C60,'HVAC weighting'!$B$3:$E$3,0)+1,0)</f>
        <v>8.4906965812356142E-3</v>
      </c>
      <c r="W60" s="29">
        <f ca="1">VLOOKUP($C60,$D$48:$Z$48,W$20+1,FALSE)*$D$56*$A60/8760/1000*VLOOKUP(RIGHT($D60,LEN($D60)-FIND(" + ",$D60)-2),'HVAC weighting'!$A$13:$E$19,MATCH('SC-NR'!$C60,'HVAC weighting'!$B$3:$E$3,0)+1,0)</f>
        <v>8.3913994285787479E-3</v>
      </c>
      <c r="X60" s="29">
        <f ca="1">VLOOKUP($C60,$D$48:$Z$48,X$20+1,FALSE)*$D$56*$A60/8760/1000*VLOOKUP(RIGHT($D60,LEN($D60)-FIND(" + ",$D60)-2),'HVAC weighting'!$A$13:$E$19,MATCH('SC-NR'!$C60,'HVAC weighting'!$B$3:$E$3,0)+1,0)</f>
        <v>8.260881044903419E-3</v>
      </c>
      <c r="Y60" s="47">
        <f ca="1">(VLOOKUP($C60,$D$37:$Z$37,$X$28+2,FALSE)+VLOOKUP($C60,$D$42:$Z$42,$X$28+2,FALSE))*$D$56*$A60/8760/1000*VLOOKUP(RIGHT($D60,LEN($D60)-FIND(" + ",$D60)-2),'HVAC weighting'!$A$13:$E$19,MATCH('SC-NR'!$C60,'HVAC weighting'!$B$3:$E$3,0)+1,0)</f>
        <v>0.1191498472508063</v>
      </c>
      <c r="AA60" s="47">
        <f t="shared" ca="1" si="14"/>
        <v>0.11939347951042828</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57">
        <f t="shared" si="12"/>
        <v>70.42085431591812</v>
      </c>
      <c r="B61" s="57">
        <f t="shared" si="13"/>
        <v>95.581550741333714</v>
      </c>
      <c r="C61" s="7" t="s">
        <v>51</v>
      </c>
      <c r="D61" s="7" t="s">
        <v>695</v>
      </c>
      <c r="E61" s="29">
        <f ca="1">VLOOKUP($C61,$D$48:$Z$48,E$20+1,FALSE)*$D$56*$A61/8760/1000*VLOOKUP(RIGHT($D61,LEN($D61)-FIND(" + ",$D61)-2),'HVAC weighting'!$A$13:$E$19,MATCH('SC-NR'!$C61,'HVAC weighting'!$B$3:$E$3,0)+1,0)</f>
        <v>7.3315374365981012E-4</v>
      </c>
      <c r="F61" s="29">
        <f ca="1">VLOOKUP($C61,$D$48:$Z$48,F$20+1,FALSE)*$D$56*$A61/8760/1000*VLOOKUP(RIGHT($D61,LEN($D61)-FIND(" + ",$D61)-2),'HVAC weighting'!$A$13:$E$19,MATCH('SC-NR'!$C61,'HVAC weighting'!$B$3:$E$3,0)+1,0)</f>
        <v>1.6158940308950024E-3</v>
      </c>
      <c r="G61" s="29">
        <f ca="1">VLOOKUP($C61,$D$48:$Z$48,G$20+1,FALSE)*$D$56*$A61/8760/1000*VLOOKUP(RIGHT($D61,LEN($D61)-FIND(" + ",$D61)-2),'HVAC weighting'!$A$13:$E$19,MATCH('SC-NR'!$C61,'HVAC weighting'!$B$3:$E$3,0)+1,0)</f>
        <v>2.6767820562442618E-3</v>
      </c>
      <c r="H61" s="29">
        <f ca="1">VLOOKUP($C61,$D$48:$Z$48,H$20+1,FALSE)*$D$56*$A61/8760/1000*VLOOKUP(RIGHT($D61,LEN($D61)-FIND(" + ",$D61)-2),'HVAC weighting'!$A$13:$E$19,MATCH('SC-NR'!$C61,'HVAC weighting'!$B$3:$E$3,0)+1,0)</f>
        <v>3.886370276996497E-3</v>
      </c>
      <c r="I61" s="29">
        <f ca="1">VLOOKUP($C61,$D$48:$Z$48,I$20+1,FALSE)*$D$56*$A61/8760/1000*VLOOKUP(RIGHT($D61,LEN($D61)-FIND(" + ",$D61)-2),'HVAC weighting'!$A$13:$E$19,MATCH('SC-NR'!$C61,'HVAC weighting'!$B$3:$E$3,0)+1,0)</f>
        <v>5.2420614072641045E-3</v>
      </c>
      <c r="J61" s="29">
        <f ca="1">VLOOKUP($C61,$D$48:$Z$48,J$20+1,FALSE)*$D$56*$A61/8760/1000*VLOOKUP(RIGHT($D61,LEN($D61)-FIND(" + ",$D61)-2),'HVAC weighting'!$A$13:$E$19,MATCH('SC-NR'!$C61,'HVAC weighting'!$B$3:$E$3,0)+1,0)</f>
        <v>6.8021057672398508E-3</v>
      </c>
      <c r="K61" s="29">
        <f ca="1">VLOOKUP($C61,$D$48:$Z$48,K$20+1,FALSE)*$D$56*$A61/8760/1000*VLOOKUP(RIGHT($D61,LEN($D61)-FIND(" + ",$D61)-2),'HVAC weighting'!$A$13:$E$19,MATCH('SC-NR'!$C61,'HVAC weighting'!$B$3:$E$3,0)+1,0)</f>
        <v>8.4833150513297997E-3</v>
      </c>
      <c r="L61" s="29">
        <f ca="1">VLOOKUP($C61,$D$48:$Z$48,L$20+1,FALSE)*$D$56*$A61/8760/1000*VLOOKUP(RIGHT($D61,LEN($D61)-FIND(" + ",$D61)-2),'HVAC weighting'!$A$13:$E$19,MATCH('SC-NR'!$C61,'HVAC weighting'!$B$3:$E$3,0)+1,0)</f>
        <v>1.0165241826230426E-2</v>
      </c>
      <c r="M61" s="29">
        <f ca="1">VLOOKUP($C61,$D$48:$Z$48,M$20+1,FALSE)*$D$56*$A61/8760/1000*VLOOKUP(RIGHT($D61,LEN($D61)-FIND(" + ",$D61)-2),'HVAC weighting'!$A$13:$E$19,MATCH('SC-NR'!$C61,'HVAC weighting'!$B$3:$E$3,0)+1,0)</f>
        <v>1.1709205250662255E-2</v>
      </c>
      <c r="N61" s="29">
        <f ca="1">VLOOKUP($C61,$D$48:$Z$48,N$20+1,FALSE)*$D$56*$A61/8760/1000*VLOOKUP(RIGHT($D61,LEN($D61)-FIND(" + ",$D61)-2),'HVAC weighting'!$A$13:$E$19,MATCH('SC-NR'!$C61,'HVAC weighting'!$B$3:$E$3,0)+1,0)</f>
        <v>1.29894367594433E-2</v>
      </c>
      <c r="O61" s="29">
        <f ca="1">VLOOKUP($C61,$D$48:$Z$48,O$20+1,FALSE)*$D$56*$A61/8760/1000*VLOOKUP(RIGHT($D61,LEN($D61)-FIND(" + ",$D61)-2),'HVAC weighting'!$A$13:$E$19,MATCH('SC-NR'!$C61,'HVAC weighting'!$B$3:$E$3,0)+1,0)</f>
        <v>1.3926529180796322E-2</v>
      </c>
      <c r="P61" s="29">
        <f ca="1">VLOOKUP($C61,$D$48:$Z$48,P$20+1,FALSE)*$D$56*$A61/8760/1000*VLOOKUP(RIGHT($D61,LEN($D61)-FIND(" + ",$D61)-2),'HVAC weighting'!$A$13:$E$19,MATCH('SC-NR'!$C61,'HVAC weighting'!$B$3:$E$3,0)+1,0)</f>
        <v>1.4508179327838938E-2</v>
      </c>
      <c r="Q61" s="29">
        <f ca="1">VLOOKUP($C61,$D$48:$Z$48,Q$20+1,FALSE)*$D$56*$A61/8760/1000*VLOOKUP(RIGHT($D61,LEN($D61)-FIND(" + ",$D61)-2),'HVAC weighting'!$A$13:$E$19,MATCH('SC-NR'!$C61,'HVAC weighting'!$B$3:$E$3,0)+1,0)</f>
        <v>1.4785585511333271E-2</v>
      </c>
      <c r="R61" s="29">
        <f ca="1">VLOOKUP($C61,$D$48:$Z$48,R$20+1,FALSE)*$D$56*$A61/8760/1000*VLOOKUP(RIGHT($D61,LEN($D61)-FIND(" + ",$D61)-2),'HVAC weighting'!$A$13:$E$19,MATCH('SC-NR'!$C61,'HVAC weighting'!$B$3:$E$3,0)+1,0)</f>
        <v>1.4846631637116003E-2</v>
      </c>
      <c r="S61" s="29">
        <f ca="1">VLOOKUP($C61,$D$48:$Z$48,S$20+1,FALSE)*$D$56*$A61/8760/1000*VLOOKUP(RIGHT($D61,LEN($D61)-FIND(" + ",$D61)-2),'HVAC weighting'!$A$13:$E$19,MATCH('SC-NR'!$C61,'HVAC weighting'!$B$3:$E$3,0)+1,0)</f>
        <v>1.4780945460536271E-2</v>
      </c>
      <c r="T61" s="29">
        <f ca="1">VLOOKUP($C61,$D$48:$Z$48,T$20+1,FALSE)*$D$56*$A61/8760/1000*VLOOKUP(RIGHT($D61,LEN($D61)-FIND(" + ",$D61)-2),'HVAC weighting'!$A$13:$E$19,MATCH('SC-NR'!$C61,'HVAC weighting'!$B$3:$E$3,0)+1,0)</f>
        <v>1.5471684850257485E-2</v>
      </c>
      <c r="U61" s="29">
        <f ca="1">VLOOKUP($C61,$D$48:$Z$48,U$20+1,FALSE)*$D$56*$A61/8760/1000*VLOOKUP(RIGHT($D61,LEN($D61)-FIND(" + ",$D61)-2),'HVAC weighting'!$A$13:$E$19,MATCH('SC-NR'!$C61,'HVAC weighting'!$B$3:$E$3,0)+1,0)</f>
        <v>1.5295538340885878E-2</v>
      </c>
      <c r="V61" s="29">
        <f ca="1">VLOOKUP($C61,$D$48:$Z$48,V$20+1,FALSE)*$D$56*$A61/8760/1000*VLOOKUP(RIGHT($D61,LEN($D61)-FIND(" + ",$D61)-2),'HVAC weighting'!$A$13:$E$19,MATCH('SC-NR'!$C61,'HVAC weighting'!$B$3:$E$3,0)+1,0)</f>
        <v>1.5127202076428063E-2</v>
      </c>
      <c r="W61" s="29">
        <f ca="1">VLOOKUP($C61,$D$48:$Z$48,W$20+1,FALSE)*$D$56*$A61/8760/1000*VLOOKUP(RIGHT($D61,LEN($D61)-FIND(" + ",$D61)-2),'HVAC weighting'!$A$13:$E$19,MATCH('SC-NR'!$C61,'HVAC weighting'!$B$3:$E$3,0)+1,0)</f>
        <v>1.4950292198718622E-2</v>
      </c>
      <c r="X61" s="29">
        <f ca="1">VLOOKUP($C61,$D$48:$Z$48,X$20+1,FALSE)*$D$56*$A61/8760/1000*VLOOKUP(RIGHT($D61,LEN($D61)-FIND(" + ",$D61)-2),'HVAC weighting'!$A$13:$E$19,MATCH('SC-NR'!$C61,'HVAC weighting'!$B$3:$E$3,0)+1,0)</f>
        <v>1.4717757924804181E-2</v>
      </c>
      <c r="Y61" s="47">
        <f ca="1">(VLOOKUP($C61,$D$37:$Z$37,$X$28+2,FALSE)+VLOOKUP($C61,$D$42:$Z$42,$X$28+2,FALSE))*$D$56*$A61/8760/1000*VLOOKUP(RIGHT($D61,LEN($D61)-FIND(" + ",$D61)-2),'HVAC weighting'!$A$13:$E$19,MATCH('SC-NR'!$C61,'HVAC weighting'!$B$3:$E$3,0)+1,0)</f>
        <v>0.21227985236473815</v>
      </c>
      <c r="AA61" s="47">
        <f t="shared" ca="1" si="14"/>
        <v>0.21271391267868031</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57"/>
      <c r="B62" s="57"/>
      <c r="E62" s="29"/>
      <c r="F62" s="29"/>
      <c r="G62" s="29"/>
      <c r="H62" s="29"/>
      <c r="I62" s="29"/>
      <c r="J62" s="29"/>
      <c r="K62" s="29"/>
      <c r="L62" s="29"/>
      <c r="M62" s="29"/>
      <c r="N62" s="29"/>
      <c r="O62" s="29"/>
      <c r="P62" s="29"/>
      <c r="Q62" s="29"/>
      <c r="R62" s="29"/>
      <c r="S62" s="29"/>
      <c r="T62" s="29"/>
      <c r="U62" s="29"/>
      <c r="V62" s="29"/>
      <c r="W62" s="29"/>
      <c r="X62" s="29"/>
      <c r="Y62" s="29"/>
      <c r="AA62" s="29"/>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57"/>
      <c r="B63" s="57"/>
      <c r="E63" s="29"/>
      <c r="F63" s="29"/>
      <c r="G63" s="29"/>
      <c r="H63" s="29"/>
      <c r="I63" s="29"/>
      <c r="J63" s="29"/>
      <c r="K63" s="29"/>
      <c r="L63" s="29"/>
      <c r="M63" s="29"/>
      <c r="N63" s="29"/>
      <c r="O63" s="29"/>
      <c r="P63" s="29"/>
      <c r="Q63" s="29"/>
      <c r="R63" s="29"/>
      <c r="S63" s="29"/>
      <c r="T63" s="29"/>
      <c r="U63" s="29"/>
      <c r="V63" s="29"/>
      <c r="W63" s="29"/>
      <c r="X63" s="29"/>
      <c r="Y63" s="29"/>
      <c r="AA63" s="29"/>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ustomForma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row>
    <row r="65" spans="1:29" customFormat="1">
      <c r="A65" s="7"/>
      <c r="B65" s="67">
        <f ca="1">SUMPRODUCT(B58:B63,AA58:AA63)/SUM(AA58:AA63)</f>
        <v>112.24624393812095</v>
      </c>
      <c r="C65" s="7"/>
      <c r="D65" s="48"/>
      <c r="E65" s="35">
        <f ca="1">SUM(E58:E63)</f>
        <v>1.1940359362909284E-3</v>
      </c>
      <c r="F65" s="35">
        <f t="shared" ref="E65:Y65" ca="1" si="15">SUM(F58:F63)</f>
        <v>2.6316929550071451E-3</v>
      </c>
      <c r="G65" s="35">
        <f t="shared" ca="1" si="15"/>
        <v>4.3594866648562422E-3</v>
      </c>
      <c r="H65" s="35">
        <f t="shared" ca="1" si="15"/>
        <v>6.3294579242030918E-3</v>
      </c>
      <c r="I65" s="35">
        <f t="shared" ca="1" si="15"/>
        <v>8.5373767162013788E-3</v>
      </c>
      <c r="J65" s="35">
        <f t="shared" ca="1" si="15"/>
        <v>1.1078111240341455E-2</v>
      </c>
      <c r="K65" s="35">
        <f t="shared" ca="1" si="15"/>
        <v>1.3816178554311012E-2</v>
      </c>
      <c r="L65" s="35">
        <f t="shared" ca="1" si="15"/>
        <v>1.6555414395099562E-2</v>
      </c>
      <c r="M65" s="35">
        <f t="shared" ca="1" si="15"/>
        <v>1.9069959030563952E-2</v>
      </c>
      <c r="N65" s="35">
        <f t="shared" ca="1" si="15"/>
        <v>2.1154982044462419E-2</v>
      </c>
      <c r="O65" s="35">
        <f t="shared" ca="1" si="15"/>
        <v>2.2681158561185737E-2</v>
      </c>
      <c r="P65" s="35">
        <f t="shared" ca="1" si="15"/>
        <v>2.3628451245597155E-2</v>
      </c>
      <c r="Q65" s="35">
        <f t="shared" ca="1" si="15"/>
        <v>2.4080243185426967E-2</v>
      </c>
      <c r="R65" s="35">
        <f t="shared" ca="1" si="15"/>
        <v>2.4179664716840077E-2</v>
      </c>
      <c r="S65" s="35">
        <f t="shared" ca="1" si="15"/>
        <v>2.4072686261049577E-2</v>
      </c>
      <c r="T65" s="35">
        <f t="shared" ca="1" si="15"/>
        <v>2.5197644922273429E-2</v>
      </c>
      <c r="U65" s="35">
        <f t="shared" ca="1" si="15"/>
        <v>2.4910767491637953E-2</v>
      </c>
      <c r="V65" s="35">
        <f t="shared" ca="1" si="15"/>
        <v>2.4636610057563839E-2</v>
      </c>
      <c r="W65" s="35">
        <f t="shared" ca="1" si="15"/>
        <v>2.4348489382607672E-2</v>
      </c>
      <c r="X65" s="35">
        <f t="shared" ca="1" si="15"/>
        <v>2.3969777165866957E-2</v>
      </c>
      <c r="Y65" s="35">
        <f t="shared" ca="1" si="15"/>
        <v>0.34572526494748751</v>
      </c>
      <c r="Z65" s="35"/>
      <c r="AA65" s="35">
        <f ca="1">SUM(E65:X65)</f>
        <v>0.34643218845138657</v>
      </c>
      <c r="AB65" s="7"/>
      <c r="AC65" s="29"/>
    </row>
    <row r="66" spans="1:29" customFormat="1">
      <c r="A66" s="7"/>
      <c r="B66" s="7"/>
      <c r="C66" s="7"/>
      <c r="D66" s="7"/>
      <c r="E66" s="35">
        <f ca="1">E65</f>
        <v>1.1940359362909284E-3</v>
      </c>
      <c r="F66" s="35">
        <f ca="1">F65+E66</f>
        <v>3.8257288912980736E-3</v>
      </c>
      <c r="G66" s="35">
        <f t="shared" ref="G66:X66" ca="1" si="16">G65+F66</f>
        <v>8.1852155561543162E-3</v>
      </c>
      <c r="H66" s="35">
        <f t="shared" ca="1" si="16"/>
        <v>1.4514673480357409E-2</v>
      </c>
      <c r="I66" s="35">
        <f t="shared" ca="1" si="16"/>
        <v>2.3052050196558788E-2</v>
      </c>
      <c r="J66" s="35">
        <f t="shared" ca="1" si="16"/>
        <v>3.4130161436900244E-2</v>
      </c>
      <c r="K66" s="35">
        <f t="shared" ca="1" si="16"/>
        <v>4.7946339991211256E-2</v>
      </c>
      <c r="L66" s="35">
        <f t="shared" ca="1" si="16"/>
        <v>6.4501754386310811E-2</v>
      </c>
      <c r="M66" s="35">
        <f t="shared" ca="1" si="16"/>
        <v>8.3571713416874763E-2</v>
      </c>
      <c r="N66" s="35">
        <f t="shared" ca="1" si="16"/>
        <v>0.10472669546133719</v>
      </c>
      <c r="O66" s="35">
        <f t="shared" ca="1" si="16"/>
        <v>0.12740785402252292</v>
      </c>
      <c r="P66" s="35">
        <f t="shared" ca="1" si="16"/>
        <v>0.15103630526812006</v>
      </c>
      <c r="Q66" s="35">
        <f t="shared" ca="1" si="16"/>
        <v>0.17511654845354702</v>
      </c>
      <c r="R66" s="35">
        <f t="shared" ca="1" si="16"/>
        <v>0.19929621317038709</v>
      </c>
      <c r="S66" s="35">
        <f t="shared" ca="1" si="16"/>
        <v>0.22336889943143667</v>
      </c>
      <c r="T66" s="35">
        <f t="shared" ca="1" si="16"/>
        <v>0.24856654435371012</v>
      </c>
      <c r="U66" s="35">
        <f t="shared" ca="1" si="16"/>
        <v>0.27347731184534807</v>
      </c>
      <c r="V66" s="35">
        <f t="shared" ca="1" si="16"/>
        <v>0.29811392190291192</v>
      </c>
      <c r="W66" s="35">
        <f t="shared" ca="1" si="16"/>
        <v>0.32246241128551961</v>
      </c>
      <c r="X66" s="35">
        <f t="shared" ca="1" si="16"/>
        <v>0.34643218845138657</v>
      </c>
      <c r="Y66" s="7"/>
      <c r="Z66" s="7"/>
      <c r="AA66" s="7"/>
      <c r="AB66" s="7"/>
      <c r="AC66" s="7"/>
    </row>
    <row r="67" spans="1:29" customForma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row>
    <row r="68" spans="1:29" customFormat="1" ht="15">
      <c r="A68" s="55" t="s">
        <v>66</v>
      </c>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row>
    <row r="69" spans="1:29" customFormat="1" ht="15">
      <c r="A69" s="7"/>
      <c r="B69" s="7"/>
      <c r="C69" s="7"/>
      <c r="D69" s="7"/>
      <c r="E69" s="58">
        <f t="shared" ref="E69:X69" si="17">E11</f>
        <v>2016</v>
      </c>
      <c r="F69" s="59">
        <f t="shared" si="17"/>
        <v>2017</v>
      </c>
      <c r="G69" s="59">
        <f t="shared" si="17"/>
        <v>2018</v>
      </c>
      <c r="H69" s="59">
        <f t="shared" si="17"/>
        <v>2019</v>
      </c>
      <c r="I69" s="59">
        <f t="shared" si="17"/>
        <v>2020</v>
      </c>
      <c r="J69" s="59">
        <f t="shared" si="17"/>
        <v>2021</v>
      </c>
      <c r="K69" s="59">
        <f t="shared" si="17"/>
        <v>2022</v>
      </c>
      <c r="L69" s="59">
        <f t="shared" si="17"/>
        <v>2023</v>
      </c>
      <c r="M69" s="59">
        <f t="shared" si="17"/>
        <v>2024</v>
      </c>
      <c r="N69" s="59">
        <f t="shared" si="17"/>
        <v>2025</v>
      </c>
      <c r="O69" s="59">
        <f t="shared" si="17"/>
        <v>2026</v>
      </c>
      <c r="P69" s="59">
        <f t="shared" si="17"/>
        <v>2027</v>
      </c>
      <c r="Q69" s="59">
        <f t="shared" si="17"/>
        <v>2028</v>
      </c>
      <c r="R69" s="59">
        <f t="shared" si="17"/>
        <v>2029</v>
      </c>
      <c r="S69" s="59">
        <f t="shared" si="17"/>
        <v>2030</v>
      </c>
      <c r="T69" s="59">
        <f t="shared" si="17"/>
        <v>2031</v>
      </c>
      <c r="U69" s="59">
        <f t="shared" si="17"/>
        <v>2032</v>
      </c>
      <c r="V69" s="59">
        <f t="shared" si="17"/>
        <v>2033</v>
      </c>
      <c r="W69" s="59">
        <f t="shared" si="17"/>
        <v>2034</v>
      </c>
      <c r="X69" s="59">
        <f t="shared" si="17"/>
        <v>2035</v>
      </c>
      <c r="Y69" s="60" t="s">
        <v>59</v>
      </c>
      <c r="Z69" s="7"/>
      <c r="AA69" s="7"/>
      <c r="AB69" s="7"/>
      <c r="AC69" s="7"/>
    </row>
    <row r="70" spans="1:29" customFormat="1" ht="15">
      <c r="A70" s="7"/>
      <c r="B70" s="7"/>
      <c r="C70" s="49" t="s">
        <v>63</v>
      </c>
      <c r="D70" s="49" t="s">
        <v>63</v>
      </c>
      <c r="E70" s="61" t="str">
        <f>CONCATENATE("aMW_",E$11)</f>
        <v>aMW_2016</v>
      </c>
      <c r="F70" s="62" t="str">
        <f t="shared" ref="F70:X70" si="18">CONCATENATE("aMW_",F$11)</f>
        <v>aMW_2017</v>
      </c>
      <c r="G70" s="62" t="str">
        <f t="shared" si="18"/>
        <v>aMW_2018</v>
      </c>
      <c r="H70" s="62" t="str">
        <f t="shared" si="18"/>
        <v>aMW_2019</v>
      </c>
      <c r="I70" s="62" t="str">
        <f t="shared" si="18"/>
        <v>aMW_2020</v>
      </c>
      <c r="J70" s="62" t="str">
        <f t="shared" si="18"/>
        <v>aMW_2021</v>
      </c>
      <c r="K70" s="62" t="str">
        <f t="shared" si="18"/>
        <v>aMW_2022</v>
      </c>
      <c r="L70" s="62" t="str">
        <f t="shared" si="18"/>
        <v>aMW_2023</v>
      </c>
      <c r="M70" s="62" t="str">
        <f t="shared" si="18"/>
        <v>aMW_2024</v>
      </c>
      <c r="N70" s="62" t="str">
        <f t="shared" si="18"/>
        <v>aMW_2025</v>
      </c>
      <c r="O70" s="62" t="str">
        <f t="shared" si="18"/>
        <v>aMW_2026</v>
      </c>
      <c r="P70" s="62" t="str">
        <f t="shared" si="18"/>
        <v>aMW_2027</v>
      </c>
      <c r="Q70" s="62" t="str">
        <f t="shared" si="18"/>
        <v>aMW_2028</v>
      </c>
      <c r="R70" s="62" t="str">
        <f t="shared" si="18"/>
        <v>aMW_2029</v>
      </c>
      <c r="S70" s="62" t="str">
        <f t="shared" si="18"/>
        <v>aMW_2030</v>
      </c>
      <c r="T70" s="62" t="str">
        <f t="shared" si="18"/>
        <v>aMW_2031</v>
      </c>
      <c r="U70" s="62" t="str">
        <f t="shared" si="18"/>
        <v>aMW_2032</v>
      </c>
      <c r="V70" s="62" t="str">
        <f t="shared" si="18"/>
        <v>aMW_2033</v>
      </c>
      <c r="W70" s="62" t="str">
        <f t="shared" si="18"/>
        <v>aMW_2034</v>
      </c>
      <c r="X70" s="62" t="str">
        <f t="shared" si="18"/>
        <v>aMW_2035</v>
      </c>
      <c r="Y70" s="63" t="s">
        <v>59</v>
      </c>
      <c r="Z70" s="7"/>
      <c r="AA70" s="7"/>
      <c r="AB70" s="7"/>
      <c r="AC70" s="7"/>
    </row>
    <row r="71" spans="1:29" customFormat="1">
      <c r="A71" s="7"/>
      <c r="B71" s="7" t="s">
        <v>67</v>
      </c>
      <c r="C71" s="50" t="s">
        <v>68</v>
      </c>
      <c r="D71" s="50" t="s">
        <v>69</v>
      </c>
      <c r="E71" s="35">
        <f>DSUM($B$57:$Y$63,E$57,$C$70:$D71)</f>
        <v>0</v>
      </c>
      <c r="F71" s="35">
        <f>DSUM($B$57:$Y$63,F$57,$C$70:$D71)</f>
        <v>0</v>
      </c>
      <c r="G71" s="35">
        <f>DSUM($B$57:$Y$63,G$57,$C$70:$D71)</f>
        <v>0</v>
      </c>
      <c r="H71" s="35">
        <f>DSUM($B$57:$Y$63,H$57,$C$70:$D71)</f>
        <v>0</v>
      </c>
      <c r="I71" s="35">
        <f>DSUM($B$57:$Y$63,I$57,$C$70:$D71)</f>
        <v>0</v>
      </c>
      <c r="J71" s="35">
        <f>DSUM($B$57:$Y$63,J$57,$C$70:$D71)</f>
        <v>0</v>
      </c>
      <c r="K71" s="35">
        <f>DSUM($B$57:$Y$63,K$57,$C$70:$D71)</f>
        <v>0</v>
      </c>
      <c r="L71" s="35">
        <f>DSUM($B$57:$Y$63,L$57,$C$70:$D71)</f>
        <v>0</v>
      </c>
      <c r="M71" s="35">
        <f>DSUM($B$57:$Y$63,M$57,$C$70:$D71)</f>
        <v>0</v>
      </c>
      <c r="N71" s="35">
        <f>DSUM($B$57:$Y$63,N$57,$C$70:$D71)</f>
        <v>0</v>
      </c>
      <c r="O71" s="35">
        <f>DSUM($B$57:$Y$63,O$57,$C$70:$D71)</f>
        <v>0</v>
      </c>
      <c r="P71" s="35">
        <f>DSUM($B$57:$Y$63,P$57,$C$70:$D71)</f>
        <v>0</v>
      </c>
      <c r="Q71" s="35">
        <f>DSUM($B$57:$Y$63,Q$57,$C$70:$D71)</f>
        <v>0</v>
      </c>
      <c r="R71" s="35">
        <f>DSUM($B$57:$Y$63,R$57,$C$70:$D71)</f>
        <v>0</v>
      </c>
      <c r="S71" s="35">
        <f>DSUM($B$57:$Y$63,S$57,$C$70:$D71)</f>
        <v>0</v>
      </c>
      <c r="T71" s="35">
        <f>DSUM($B$57:$Y$63,T$57,$C$70:$D71)</f>
        <v>0</v>
      </c>
      <c r="U71" s="35">
        <f>DSUM($B$57:$Y$63,U$57,$C$70:$D71)</f>
        <v>0</v>
      </c>
      <c r="V71" s="35">
        <f>DSUM($B$57:$Y$63,V$57,$C$70:$D71)</f>
        <v>0</v>
      </c>
      <c r="W71" s="35">
        <f>DSUM($B$57:$Y$63,W$57,$C$70:$D71)</f>
        <v>0</v>
      </c>
      <c r="X71" s="35">
        <f>DSUM($B$57:$Y$63,X$57,$C$70:$D71)</f>
        <v>0</v>
      </c>
      <c r="Y71" s="35">
        <f>DSUM($B$57:$Y$63,Y$57,$C$70:$D71)</f>
        <v>0</v>
      </c>
      <c r="Z71" s="7"/>
      <c r="AA71" s="7"/>
      <c r="AB71" s="7"/>
      <c r="AC71" s="7"/>
    </row>
    <row r="72" spans="1:29" customFormat="1">
      <c r="A72" s="7"/>
      <c r="B72" s="7" t="s">
        <v>459</v>
      </c>
      <c r="C72" s="50" t="s">
        <v>71</v>
      </c>
      <c r="D72" s="50" t="s">
        <v>72</v>
      </c>
      <c r="E72" s="35">
        <f>DSUM($B$57:$Y$63,E$57,$C$70:$D72)</f>
        <v>0</v>
      </c>
      <c r="F72" s="35">
        <f>DSUM($B$57:$Y$63,F$57,$C$70:$D72)</f>
        <v>0</v>
      </c>
      <c r="G72" s="35">
        <f>DSUM($B$57:$Y$63,G$57,$C$70:$D72)</f>
        <v>0</v>
      </c>
      <c r="H72" s="35">
        <f>DSUM($B$57:$Y$63,H$57,$C$70:$D72)</f>
        <v>0</v>
      </c>
      <c r="I72" s="35">
        <f>DSUM($B$57:$Y$63,I$57,$C$70:$D72)</f>
        <v>0</v>
      </c>
      <c r="J72" s="35">
        <f>DSUM($B$57:$Y$63,J$57,$C$70:$D72)</f>
        <v>0</v>
      </c>
      <c r="K72" s="35">
        <f>DSUM($B$57:$Y$63,K$57,$C$70:$D72)</f>
        <v>0</v>
      </c>
      <c r="L72" s="35">
        <f>DSUM($B$57:$Y$63,L$57,$C$70:$D72)</f>
        <v>0</v>
      </c>
      <c r="M72" s="35">
        <f>DSUM($B$57:$Y$63,M$57,$C$70:$D72)</f>
        <v>0</v>
      </c>
      <c r="N72" s="35">
        <f>DSUM($B$57:$Y$63,N$57,$C$70:$D72)</f>
        <v>0</v>
      </c>
      <c r="O72" s="35">
        <f>DSUM($B$57:$Y$63,O$57,$C$70:$D72)</f>
        <v>0</v>
      </c>
      <c r="P72" s="35">
        <f>DSUM($B$57:$Y$63,P$57,$C$70:$D72)</f>
        <v>0</v>
      </c>
      <c r="Q72" s="35">
        <f>DSUM($B$57:$Y$63,Q$57,$C$70:$D72)</f>
        <v>0</v>
      </c>
      <c r="R72" s="35">
        <f>DSUM($B$57:$Y$63,R$57,$C$70:$D72)</f>
        <v>0</v>
      </c>
      <c r="S72" s="35">
        <f>DSUM($B$57:$Y$63,S$57,$C$70:$D72)</f>
        <v>0</v>
      </c>
      <c r="T72" s="35">
        <f>DSUM($B$57:$Y$63,T$57,$C$70:$D72)</f>
        <v>0</v>
      </c>
      <c r="U72" s="35">
        <f>DSUM($B$57:$Y$63,U$57,$C$70:$D72)</f>
        <v>0</v>
      </c>
      <c r="V72" s="35">
        <f>DSUM($B$57:$Y$63,V$57,$C$70:$D72)</f>
        <v>0</v>
      </c>
      <c r="W72" s="35">
        <f>DSUM($B$57:$Y$63,W$57,$C$70:$D72)</f>
        <v>0</v>
      </c>
      <c r="X72" s="35">
        <f>DSUM($B$57:$Y$63,X$57,$C$70:$D72)</f>
        <v>0</v>
      </c>
      <c r="Y72" s="35">
        <f>DSUM($B$57:$Y$63,Y$57,$C$70:$D72)</f>
        <v>0</v>
      </c>
      <c r="Z72" s="7"/>
      <c r="AA72" s="7"/>
      <c r="AB72" s="7"/>
      <c r="AC72" s="7"/>
    </row>
    <row r="73" spans="1:29" customFormat="1">
      <c r="A73" s="7"/>
      <c r="B73" s="7" t="s">
        <v>73</v>
      </c>
      <c r="C73" s="50" t="s">
        <v>74</v>
      </c>
      <c r="D73" s="50" t="s">
        <v>75</v>
      </c>
      <c r="E73" s="35">
        <f>DSUM($B$57:$Y$63,E$57,$C$70:$D73)</f>
        <v>0</v>
      </c>
      <c r="F73" s="35">
        <f>DSUM($B$57:$Y$63,F$57,$C$70:$D73)</f>
        <v>0</v>
      </c>
      <c r="G73" s="35">
        <f>DSUM($B$57:$Y$63,G$57,$C$70:$D73)</f>
        <v>0</v>
      </c>
      <c r="H73" s="35">
        <f>DSUM($B$57:$Y$63,H$57,$C$70:$D73)</f>
        <v>0</v>
      </c>
      <c r="I73" s="35">
        <f>DSUM($B$57:$Y$63,I$57,$C$70:$D73)</f>
        <v>0</v>
      </c>
      <c r="J73" s="35">
        <f>DSUM($B$57:$Y$63,J$57,$C$70:$D73)</f>
        <v>0</v>
      </c>
      <c r="K73" s="35">
        <f>DSUM($B$57:$Y$63,K$57,$C$70:$D73)</f>
        <v>0</v>
      </c>
      <c r="L73" s="35">
        <f>DSUM($B$57:$Y$63,L$57,$C$70:$D73)</f>
        <v>0</v>
      </c>
      <c r="M73" s="35">
        <f>DSUM($B$57:$Y$63,M$57,$C$70:$D73)</f>
        <v>0</v>
      </c>
      <c r="N73" s="35">
        <f>DSUM($B$57:$Y$63,N$57,$C$70:$D73)</f>
        <v>0</v>
      </c>
      <c r="O73" s="35">
        <f>DSUM($B$57:$Y$63,O$57,$C$70:$D73)</f>
        <v>0</v>
      </c>
      <c r="P73" s="35">
        <f>DSUM($B$57:$Y$63,P$57,$C$70:$D73)</f>
        <v>0</v>
      </c>
      <c r="Q73" s="35">
        <f>DSUM($B$57:$Y$63,Q$57,$C$70:$D73)</f>
        <v>0</v>
      </c>
      <c r="R73" s="35">
        <f>DSUM($B$57:$Y$63,R$57,$C$70:$D73)</f>
        <v>0</v>
      </c>
      <c r="S73" s="35">
        <f>DSUM($B$57:$Y$63,S$57,$C$70:$D73)</f>
        <v>0</v>
      </c>
      <c r="T73" s="35">
        <f>DSUM($B$57:$Y$63,T$57,$C$70:$D73)</f>
        <v>0</v>
      </c>
      <c r="U73" s="35">
        <f>DSUM($B$57:$Y$63,U$57,$C$70:$D73)</f>
        <v>0</v>
      </c>
      <c r="V73" s="35">
        <f>DSUM($B$57:$Y$63,V$57,$C$70:$D73)</f>
        <v>0</v>
      </c>
      <c r="W73" s="35">
        <f>DSUM($B$57:$Y$63,W$57,$C$70:$D73)</f>
        <v>0</v>
      </c>
      <c r="X73" s="35">
        <f>DSUM($B$57:$Y$63,X$57,$C$70:$D73)</f>
        <v>0</v>
      </c>
      <c r="Y73" s="35">
        <f>DSUM($B$57:$Y$63,Y$57,$C$70:$D73)</f>
        <v>0</v>
      </c>
      <c r="Z73" s="7"/>
      <c r="AA73" s="7"/>
      <c r="AB73" s="7"/>
      <c r="AC73" s="7"/>
    </row>
    <row r="74" spans="1:29" customFormat="1">
      <c r="A74" s="7"/>
      <c r="B74" s="7" t="s">
        <v>76</v>
      </c>
      <c r="C74" s="50" t="s">
        <v>77</v>
      </c>
      <c r="D74" s="50" t="s">
        <v>78</v>
      </c>
      <c r="E74" s="35">
        <f>DSUM($B$57:$Y$63,E$57,$C$70:$D74)</f>
        <v>0</v>
      </c>
      <c r="F74" s="35">
        <f>DSUM($B$57:$Y$63,F$57,$C$70:$D74)</f>
        <v>0</v>
      </c>
      <c r="G74" s="35">
        <f>DSUM($B$57:$Y$63,G$57,$C$70:$D74)</f>
        <v>0</v>
      </c>
      <c r="H74" s="35">
        <f>DSUM($B$57:$Y$63,H$57,$C$70:$D74)</f>
        <v>0</v>
      </c>
      <c r="I74" s="35">
        <f>DSUM($B$57:$Y$63,I$57,$C$70:$D74)</f>
        <v>0</v>
      </c>
      <c r="J74" s="35">
        <f>DSUM($B$57:$Y$63,J$57,$C$70:$D74)</f>
        <v>0</v>
      </c>
      <c r="K74" s="35">
        <f>DSUM($B$57:$Y$63,K$57,$C$70:$D74)</f>
        <v>0</v>
      </c>
      <c r="L74" s="35">
        <f>DSUM($B$57:$Y$63,L$57,$C$70:$D74)</f>
        <v>0</v>
      </c>
      <c r="M74" s="35">
        <f>DSUM($B$57:$Y$63,M$57,$C$70:$D74)</f>
        <v>0</v>
      </c>
      <c r="N74" s="35">
        <f>DSUM($B$57:$Y$63,N$57,$C$70:$D74)</f>
        <v>0</v>
      </c>
      <c r="O74" s="35">
        <f>DSUM($B$57:$Y$63,O$57,$C$70:$D74)</f>
        <v>0</v>
      </c>
      <c r="P74" s="35">
        <f>DSUM($B$57:$Y$63,P$57,$C$70:$D74)</f>
        <v>0</v>
      </c>
      <c r="Q74" s="35">
        <f>DSUM($B$57:$Y$63,Q$57,$C$70:$D74)</f>
        <v>0</v>
      </c>
      <c r="R74" s="35">
        <f>DSUM($B$57:$Y$63,R$57,$C$70:$D74)</f>
        <v>0</v>
      </c>
      <c r="S74" s="35">
        <f>DSUM($B$57:$Y$63,S$57,$C$70:$D74)</f>
        <v>0</v>
      </c>
      <c r="T74" s="35">
        <f>DSUM($B$57:$Y$63,T$57,$C$70:$D74)</f>
        <v>0</v>
      </c>
      <c r="U74" s="35">
        <f>DSUM($B$57:$Y$63,U$57,$C$70:$D74)</f>
        <v>0</v>
      </c>
      <c r="V74" s="35">
        <f>DSUM($B$57:$Y$63,V$57,$C$70:$D74)</f>
        <v>0</v>
      </c>
      <c r="W74" s="35">
        <f>DSUM($B$57:$Y$63,W$57,$C$70:$D74)</f>
        <v>0</v>
      </c>
      <c r="X74" s="35">
        <f>DSUM($B$57:$Y$63,X$57,$C$70:$D74)</f>
        <v>0</v>
      </c>
      <c r="Y74" s="35">
        <f>DSUM($B$57:$Y$63,Y$57,$C$70:$D74)</f>
        <v>0</v>
      </c>
      <c r="Z74" s="7"/>
      <c r="AA74" s="7"/>
      <c r="AB74" s="7"/>
      <c r="AC74" s="7"/>
    </row>
    <row r="75" spans="1:29" customFormat="1">
      <c r="A75" s="7"/>
      <c r="B75" s="7" t="s">
        <v>79</v>
      </c>
      <c r="C75" s="50" t="s">
        <v>80</v>
      </c>
      <c r="D75" s="50" t="s">
        <v>81</v>
      </c>
      <c r="E75" s="35">
        <f>DSUM($B$57:$Y$63,E$57,$C$70:$D75)</f>
        <v>0</v>
      </c>
      <c r="F75" s="35">
        <f>DSUM($B$57:$Y$63,F$57,$C$70:$D75)</f>
        <v>0</v>
      </c>
      <c r="G75" s="35">
        <f>DSUM($B$57:$Y$63,G$57,$C$70:$D75)</f>
        <v>0</v>
      </c>
      <c r="H75" s="35">
        <f>DSUM($B$57:$Y$63,H$57,$C$70:$D75)</f>
        <v>0</v>
      </c>
      <c r="I75" s="35">
        <f>DSUM($B$57:$Y$63,I$57,$C$70:$D75)</f>
        <v>0</v>
      </c>
      <c r="J75" s="35">
        <f>DSUM($B$57:$Y$63,J$57,$C$70:$D75)</f>
        <v>0</v>
      </c>
      <c r="K75" s="35">
        <f>DSUM($B$57:$Y$63,K$57,$C$70:$D75)</f>
        <v>0</v>
      </c>
      <c r="L75" s="35">
        <f>DSUM($B$57:$Y$63,L$57,$C$70:$D75)</f>
        <v>0</v>
      </c>
      <c r="M75" s="35">
        <f>DSUM($B$57:$Y$63,M$57,$C$70:$D75)</f>
        <v>0</v>
      </c>
      <c r="N75" s="35">
        <f>DSUM($B$57:$Y$63,N$57,$C$70:$D75)</f>
        <v>0</v>
      </c>
      <c r="O75" s="35">
        <f>DSUM($B$57:$Y$63,O$57,$C$70:$D75)</f>
        <v>0</v>
      </c>
      <c r="P75" s="35">
        <f>DSUM($B$57:$Y$63,P$57,$C$70:$D75)</f>
        <v>0</v>
      </c>
      <c r="Q75" s="35">
        <f>DSUM($B$57:$Y$63,Q$57,$C$70:$D75)</f>
        <v>0</v>
      </c>
      <c r="R75" s="35">
        <f>DSUM($B$57:$Y$63,R$57,$C$70:$D75)</f>
        <v>0</v>
      </c>
      <c r="S75" s="35">
        <f>DSUM($B$57:$Y$63,S$57,$C$70:$D75)</f>
        <v>0</v>
      </c>
      <c r="T75" s="35">
        <f>DSUM($B$57:$Y$63,T$57,$C$70:$D75)</f>
        <v>0</v>
      </c>
      <c r="U75" s="35">
        <f>DSUM($B$57:$Y$63,U$57,$C$70:$D75)</f>
        <v>0</v>
      </c>
      <c r="V75" s="35">
        <f>DSUM($B$57:$Y$63,V$57,$C$70:$D75)</f>
        <v>0</v>
      </c>
      <c r="W75" s="35">
        <f>DSUM($B$57:$Y$63,W$57,$C$70:$D75)</f>
        <v>0</v>
      </c>
      <c r="X75" s="35">
        <f>DSUM($B$57:$Y$63,X$57,$C$70:$D75)</f>
        <v>0</v>
      </c>
      <c r="Y75" s="35">
        <f>DSUM($B$57:$Y$63,Y$57,$C$70:$D75)</f>
        <v>0</v>
      </c>
      <c r="Z75" s="7"/>
      <c r="AA75" s="7"/>
      <c r="AB75" s="7"/>
      <c r="AC75" s="7"/>
    </row>
    <row r="76" spans="1:29" customFormat="1">
      <c r="A76" s="7"/>
      <c r="B76" s="7" t="s">
        <v>82</v>
      </c>
      <c r="C76" s="50" t="s">
        <v>83</v>
      </c>
      <c r="D76" s="50" t="s">
        <v>84</v>
      </c>
      <c r="E76" s="35">
        <f>DSUM($B$57:$Y$63,E$57,$C$70:$D76)</f>
        <v>0</v>
      </c>
      <c r="F76" s="35">
        <f>DSUM($B$57:$Y$63,F$57,$C$70:$D76)</f>
        <v>0</v>
      </c>
      <c r="G76" s="35">
        <f>DSUM($B$57:$Y$63,G$57,$C$70:$D76)</f>
        <v>0</v>
      </c>
      <c r="H76" s="35">
        <f>DSUM($B$57:$Y$63,H$57,$C$70:$D76)</f>
        <v>0</v>
      </c>
      <c r="I76" s="35">
        <f>DSUM($B$57:$Y$63,I$57,$C$70:$D76)</f>
        <v>0</v>
      </c>
      <c r="J76" s="35">
        <f>DSUM($B$57:$Y$63,J$57,$C$70:$D76)</f>
        <v>0</v>
      </c>
      <c r="K76" s="35">
        <f>DSUM($B$57:$Y$63,K$57,$C$70:$D76)</f>
        <v>0</v>
      </c>
      <c r="L76" s="35">
        <f>DSUM($B$57:$Y$63,L$57,$C$70:$D76)</f>
        <v>0</v>
      </c>
      <c r="M76" s="35">
        <f>DSUM($B$57:$Y$63,M$57,$C$70:$D76)</f>
        <v>0</v>
      </c>
      <c r="N76" s="35">
        <f>DSUM($B$57:$Y$63,N$57,$C$70:$D76)</f>
        <v>0</v>
      </c>
      <c r="O76" s="35">
        <f>DSUM($B$57:$Y$63,O$57,$C$70:$D76)</f>
        <v>0</v>
      </c>
      <c r="P76" s="35">
        <f>DSUM($B$57:$Y$63,P$57,$C$70:$D76)</f>
        <v>0</v>
      </c>
      <c r="Q76" s="35">
        <f>DSUM($B$57:$Y$63,Q$57,$C$70:$D76)</f>
        <v>0</v>
      </c>
      <c r="R76" s="35">
        <f>DSUM($B$57:$Y$63,R$57,$C$70:$D76)</f>
        <v>0</v>
      </c>
      <c r="S76" s="35">
        <f>DSUM($B$57:$Y$63,S$57,$C$70:$D76)</f>
        <v>0</v>
      </c>
      <c r="T76" s="35">
        <f>DSUM($B$57:$Y$63,T$57,$C$70:$D76)</f>
        <v>0</v>
      </c>
      <c r="U76" s="35">
        <f>DSUM($B$57:$Y$63,U$57,$C$70:$D76)</f>
        <v>0</v>
      </c>
      <c r="V76" s="35">
        <f>DSUM($B$57:$Y$63,V$57,$C$70:$D76)</f>
        <v>0</v>
      </c>
      <c r="W76" s="35">
        <f>DSUM($B$57:$Y$63,W$57,$C$70:$D76)</f>
        <v>0</v>
      </c>
      <c r="X76" s="35">
        <f>DSUM($B$57:$Y$63,X$57,$C$70:$D76)</f>
        <v>0</v>
      </c>
      <c r="Y76" s="35">
        <f>DSUM($B$57:$Y$63,Y$57,$C$70:$D76)</f>
        <v>0</v>
      </c>
      <c r="Z76" s="7"/>
      <c r="AA76" s="7"/>
      <c r="AB76" s="7"/>
      <c r="AC76" s="7"/>
    </row>
    <row r="77" spans="1:29" customFormat="1">
      <c r="A77" s="7"/>
      <c r="B77" s="7" t="s">
        <v>85</v>
      </c>
      <c r="C77" s="50" t="s">
        <v>86</v>
      </c>
      <c r="D77" s="50" t="s">
        <v>87</v>
      </c>
      <c r="E77" s="35">
        <f>DSUM($B$57:$Y$63,E$57,$C$70:$D77)</f>
        <v>0</v>
      </c>
      <c r="F77" s="35">
        <f>DSUM($B$57:$Y$63,F$57,$C$70:$D77)</f>
        <v>0</v>
      </c>
      <c r="G77" s="35">
        <f>DSUM($B$57:$Y$63,G$57,$C$70:$D77)</f>
        <v>0</v>
      </c>
      <c r="H77" s="35">
        <f>DSUM($B$57:$Y$63,H$57,$C$70:$D77)</f>
        <v>0</v>
      </c>
      <c r="I77" s="35">
        <f>DSUM($B$57:$Y$63,I$57,$C$70:$D77)</f>
        <v>0</v>
      </c>
      <c r="J77" s="35">
        <f>DSUM($B$57:$Y$63,J$57,$C$70:$D77)</f>
        <v>0</v>
      </c>
      <c r="K77" s="35">
        <f>DSUM($B$57:$Y$63,K$57,$C$70:$D77)</f>
        <v>0</v>
      </c>
      <c r="L77" s="35">
        <f>DSUM($B$57:$Y$63,L$57,$C$70:$D77)</f>
        <v>0</v>
      </c>
      <c r="M77" s="35">
        <f>DSUM($B$57:$Y$63,M$57,$C$70:$D77)</f>
        <v>0</v>
      </c>
      <c r="N77" s="35">
        <f>DSUM($B$57:$Y$63,N$57,$C$70:$D77)</f>
        <v>0</v>
      </c>
      <c r="O77" s="35">
        <f>DSUM($B$57:$Y$63,O$57,$C$70:$D77)</f>
        <v>0</v>
      </c>
      <c r="P77" s="35">
        <f>DSUM($B$57:$Y$63,P$57,$C$70:$D77)</f>
        <v>0</v>
      </c>
      <c r="Q77" s="35">
        <f>DSUM($B$57:$Y$63,Q$57,$C$70:$D77)</f>
        <v>0</v>
      </c>
      <c r="R77" s="35">
        <f>DSUM($B$57:$Y$63,R$57,$C$70:$D77)</f>
        <v>0</v>
      </c>
      <c r="S77" s="35">
        <f>DSUM($B$57:$Y$63,S$57,$C$70:$D77)</f>
        <v>0</v>
      </c>
      <c r="T77" s="35">
        <f>DSUM($B$57:$Y$63,T$57,$C$70:$D77)</f>
        <v>0</v>
      </c>
      <c r="U77" s="35">
        <f>DSUM($B$57:$Y$63,U$57,$C$70:$D77)</f>
        <v>0</v>
      </c>
      <c r="V77" s="35">
        <f>DSUM($B$57:$Y$63,V$57,$C$70:$D77)</f>
        <v>0</v>
      </c>
      <c r="W77" s="35">
        <f>DSUM($B$57:$Y$63,W$57,$C$70:$D77)</f>
        <v>0</v>
      </c>
      <c r="X77" s="35">
        <f>DSUM($B$57:$Y$63,X$57,$C$70:$D77)</f>
        <v>0</v>
      </c>
      <c r="Y77" s="35">
        <f>DSUM($B$57:$Y$63,Y$57,$C$70:$D77)</f>
        <v>0</v>
      </c>
      <c r="Z77" s="7"/>
      <c r="AA77" s="7"/>
      <c r="AB77" s="7"/>
      <c r="AC77" s="7"/>
    </row>
    <row r="78" spans="1:29" customFormat="1">
      <c r="A78" s="7"/>
      <c r="B78" s="7" t="s">
        <v>88</v>
      </c>
      <c r="C78" s="50" t="s">
        <v>89</v>
      </c>
      <c r="D78" s="50" t="s">
        <v>90</v>
      </c>
      <c r="E78" s="35">
        <f>DSUM($B$57:$Y$63,E$57,$C$70:$D78)</f>
        <v>0</v>
      </c>
      <c r="F78" s="35">
        <f>DSUM($B$57:$Y$63,F$57,$C$70:$D78)</f>
        <v>0</v>
      </c>
      <c r="G78" s="35">
        <f>DSUM($B$57:$Y$63,G$57,$C$70:$D78)</f>
        <v>0</v>
      </c>
      <c r="H78" s="35">
        <f>DSUM($B$57:$Y$63,H$57,$C$70:$D78)</f>
        <v>0</v>
      </c>
      <c r="I78" s="35">
        <f>DSUM($B$57:$Y$63,I$57,$C$70:$D78)</f>
        <v>0</v>
      </c>
      <c r="J78" s="35">
        <f>DSUM($B$57:$Y$63,J$57,$C$70:$D78)</f>
        <v>0</v>
      </c>
      <c r="K78" s="35">
        <f>DSUM($B$57:$Y$63,K$57,$C$70:$D78)</f>
        <v>0</v>
      </c>
      <c r="L78" s="35">
        <f>DSUM($B$57:$Y$63,L$57,$C$70:$D78)</f>
        <v>0</v>
      </c>
      <c r="M78" s="35">
        <f>DSUM($B$57:$Y$63,M$57,$C$70:$D78)</f>
        <v>0</v>
      </c>
      <c r="N78" s="35">
        <f>DSUM($B$57:$Y$63,N$57,$C$70:$D78)</f>
        <v>0</v>
      </c>
      <c r="O78" s="35">
        <f>DSUM($B$57:$Y$63,O$57,$C$70:$D78)</f>
        <v>0</v>
      </c>
      <c r="P78" s="35">
        <f>DSUM($B$57:$Y$63,P$57,$C$70:$D78)</f>
        <v>0</v>
      </c>
      <c r="Q78" s="35">
        <f>DSUM($B$57:$Y$63,Q$57,$C$70:$D78)</f>
        <v>0</v>
      </c>
      <c r="R78" s="35">
        <f>DSUM($B$57:$Y$63,R$57,$C$70:$D78)</f>
        <v>0</v>
      </c>
      <c r="S78" s="35">
        <f>DSUM($B$57:$Y$63,S$57,$C$70:$D78)</f>
        <v>0</v>
      </c>
      <c r="T78" s="35">
        <f>DSUM($B$57:$Y$63,T$57,$C$70:$D78)</f>
        <v>0</v>
      </c>
      <c r="U78" s="35">
        <f>DSUM($B$57:$Y$63,U$57,$C$70:$D78)</f>
        <v>0</v>
      </c>
      <c r="V78" s="35">
        <f>DSUM($B$57:$Y$63,V$57,$C$70:$D78)</f>
        <v>0</v>
      </c>
      <c r="W78" s="35">
        <f>DSUM($B$57:$Y$63,W$57,$C$70:$D78)</f>
        <v>0</v>
      </c>
      <c r="X78" s="35">
        <f>DSUM($B$57:$Y$63,X$57,$C$70:$D78)</f>
        <v>0</v>
      </c>
      <c r="Y78" s="35">
        <f>DSUM($B$57:$Y$63,Y$57,$C$70:$D78)</f>
        <v>0</v>
      </c>
      <c r="Z78" s="7"/>
      <c r="AA78" s="7"/>
      <c r="AB78" s="7"/>
      <c r="AC78" s="7"/>
    </row>
    <row r="79" spans="1:29" customFormat="1">
      <c r="A79" s="7"/>
      <c r="B79" s="7" t="s">
        <v>91</v>
      </c>
      <c r="C79" s="50" t="s">
        <v>92</v>
      </c>
      <c r="D79" s="50" t="s">
        <v>93</v>
      </c>
      <c r="E79" s="35">
        <f>DSUM($B$57:$Y$63,E$57,$C$70:$D79)</f>
        <v>0</v>
      </c>
      <c r="F79" s="35">
        <f>DSUM($B$57:$Y$63,F$57,$C$70:$D79)</f>
        <v>0</v>
      </c>
      <c r="G79" s="35">
        <f>DSUM($B$57:$Y$63,G$57,$C$70:$D79)</f>
        <v>0</v>
      </c>
      <c r="H79" s="35">
        <f>DSUM($B$57:$Y$63,H$57,$C$70:$D79)</f>
        <v>0</v>
      </c>
      <c r="I79" s="35">
        <f>DSUM($B$57:$Y$63,I$57,$C$70:$D79)</f>
        <v>0</v>
      </c>
      <c r="J79" s="35">
        <f>DSUM($B$57:$Y$63,J$57,$C$70:$D79)</f>
        <v>0</v>
      </c>
      <c r="K79" s="35">
        <f>DSUM($B$57:$Y$63,K$57,$C$70:$D79)</f>
        <v>0</v>
      </c>
      <c r="L79" s="35">
        <f>DSUM($B$57:$Y$63,L$57,$C$70:$D79)</f>
        <v>0</v>
      </c>
      <c r="M79" s="35">
        <f>DSUM($B$57:$Y$63,M$57,$C$70:$D79)</f>
        <v>0</v>
      </c>
      <c r="N79" s="35">
        <f>DSUM($B$57:$Y$63,N$57,$C$70:$D79)</f>
        <v>0</v>
      </c>
      <c r="O79" s="35">
        <f>DSUM($B$57:$Y$63,O$57,$C$70:$D79)</f>
        <v>0</v>
      </c>
      <c r="P79" s="35">
        <f>DSUM($B$57:$Y$63,P$57,$C$70:$D79)</f>
        <v>0</v>
      </c>
      <c r="Q79" s="35">
        <f>DSUM($B$57:$Y$63,Q$57,$C$70:$D79)</f>
        <v>0</v>
      </c>
      <c r="R79" s="35">
        <f>DSUM($B$57:$Y$63,R$57,$C$70:$D79)</f>
        <v>0</v>
      </c>
      <c r="S79" s="35">
        <f>DSUM($B$57:$Y$63,S$57,$C$70:$D79)</f>
        <v>0</v>
      </c>
      <c r="T79" s="35">
        <f>DSUM($B$57:$Y$63,T$57,$C$70:$D79)</f>
        <v>0</v>
      </c>
      <c r="U79" s="35">
        <f>DSUM($B$57:$Y$63,U$57,$C$70:$D79)</f>
        <v>0</v>
      </c>
      <c r="V79" s="35">
        <f>DSUM($B$57:$Y$63,V$57,$C$70:$D79)</f>
        <v>0</v>
      </c>
      <c r="W79" s="35">
        <f>DSUM($B$57:$Y$63,W$57,$C$70:$D79)</f>
        <v>0</v>
      </c>
      <c r="X79" s="35">
        <f>DSUM($B$57:$Y$63,X$57,$C$70:$D79)</f>
        <v>0</v>
      </c>
      <c r="Y79" s="35">
        <f>DSUM($B$57:$Y$63,Y$57,$C$70:$D79)</f>
        <v>0</v>
      </c>
      <c r="Z79" s="7"/>
      <c r="AA79" s="7"/>
      <c r="AB79" s="7"/>
      <c r="AC79" s="7"/>
    </row>
    <row r="80" spans="1:29" customFormat="1">
      <c r="A80" s="7"/>
      <c r="B80" s="7" t="s">
        <v>94</v>
      </c>
      <c r="C80" s="50" t="s">
        <v>95</v>
      </c>
      <c r="D80" s="50" t="s">
        <v>96</v>
      </c>
      <c r="E80" s="35">
        <f>DSUM($B$57:$Y$63,E$57,$C$70:$D80)</f>
        <v>0</v>
      </c>
      <c r="F80" s="35">
        <f>DSUM($B$57:$Y$63,F$57,$C$70:$D80)</f>
        <v>0</v>
      </c>
      <c r="G80" s="35">
        <f>DSUM($B$57:$Y$63,G$57,$C$70:$D80)</f>
        <v>0</v>
      </c>
      <c r="H80" s="35">
        <f>DSUM($B$57:$Y$63,H$57,$C$70:$D80)</f>
        <v>0</v>
      </c>
      <c r="I80" s="35">
        <f>DSUM($B$57:$Y$63,I$57,$C$70:$D80)</f>
        <v>0</v>
      </c>
      <c r="J80" s="35">
        <f>DSUM($B$57:$Y$63,J$57,$C$70:$D80)</f>
        <v>0</v>
      </c>
      <c r="K80" s="35">
        <f>DSUM($B$57:$Y$63,K$57,$C$70:$D80)</f>
        <v>0</v>
      </c>
      <c r="L80" s="35">
        <f>DSUM($B$57:$Y$63,L$57,$C$70:$D80)</f>
        <v>0</v>
      </c>
      <c r="M80" s="35">
        <f>DSUM($B$57:$Y$63,M$57,$C$70:$D80)</f>
        <v>0</v>
      </c>
      <c r="N80" s="35">
        <f>DSUM($B$57:$Y$63,N$57,$C$70:$D80)</f>
        <v>0</v>
      </c>
      <c r="O80" s="35">
        <f>DSUM($B$57:$Y$63,O$57,$C$70:$D80)</f>
        <v>0</v>
      </c>
      <c r="P80" s="35">
        <f>DSUM($B$57:$Y$63,P$57,$C$70:$D80)</f>
        <v>0</v>
      </c>
      <c r="Q80" s="35">
        <f>DSUM($B$57:$Y$63,Q$57,$C$70:$D80)</f>
        <v>0</v>
      </c>
      <c r="R80" s="35">
        <f>DSUM($B$57:$Y$63,R$57,$C$70:$D80)</f>
        <v>0</v>
      </c>
      <c r="S80" s="35">
        <f>DSUM($B$57:$Y$63,S$57,$C$70:$D80)</f>
        <v>0</v>
      </c>
      <c r="T80" s="35">
        <f>DSUM($B$57:$Y$63,T$57,$C$70:$D80)</f>
        <v>0</v>
      </c>
      <c r="U80" s="35">
        <f>DSUM($B$57:$Y$63,U$57,$C$70:$D80)</f>
        <v>0</v>
      </c>
      <c r="V80" s="35">
        <f>DSUM($B$57:$Y$63,V$57,$C$70:$D80)</f>
        <v>0</v>
      </c>
      <c r="W80" s="35">
        <f>DSUM($B$57:$Y$63,W$57,$C$70:$D80)</f>
        <v>0</v>
      </c>
      <c r="X80" s="35">
        <f>DSUM($B$57:$Y$63,X$57,$C$70:$D80)</f>
        <v>0</v>
      </c>
      <c r="Y80" s="35">
        <f>DSUM($B$57:$Y$63,Y$57,$C$70:$D80)</f>
        <v>0</v>
      </c>
      <c r="Z80" s="7"/>
      <c r="AA80" s="7"/>
      <c r="AB80" s="7"/>
      <c r="AC80" s="7"/>
    </row>
    <row r="81" spans="1:29" customFormat="1">
      <c r="A81" s="7"/>
      <c r="B81" s="7" t="s">
        <v>97</v>
      </c>
      <c r="C81" s="50" t="s">
        <v>98</v>
      </c>
      <c r="D81" s="50" t="s">
        <v>99</v>
      </c>
      <c r="E81" s="35">
        <f ca="1">DSUM($B$57:$Y$63,E$57,$C$70:$D81)</f>
        <v>1.1446631525618381E-3</v>
      </c>
      <c r="F81" s="35">
        <f ca="1">DSUM($B$57:$Y$63,F$57,$C$70:$D81)</f>
        <v>2.5228737786659734E-3</v>
      </c>
      <c r="G81" s="35">
        <f ca="1">DSUM($B$57:$Y$63,G$57,$C$70:$D81)</f>
        <v>4.1792240900610416E-3</v>
      </c>
      <c r="H81" s="35">
        <f ca="1">DSUM($B$57:$Y$63,H$57,$C$70:$D81)</f>
        <v>6.06773803142935E-3</v>
      </c>
      <c r="I81" s="35">
        <f ca="1">DSUM($B$57:$Y$63,I$57,$C$70:$D81)</f>
        <v>8.184360494987681E-3</v>
      </c>
      <c r="J81" s="35">
        <f ca="1">DSUM($B$57:$Y$63,J$57,$C$70:$D81)</f>
        <v>1.0620036928026187E-2</v>
      </c>
      <c r="K81" s="35">
        <f ca="1">DSUM($B$57:$Y$63,K$57,$C$70:$D81)</f>
        <v>1.324488653956357E-2</v>
      </c>
      <c r="L81" s="35">
        <f ca="1">DSUM($B$57:$Y$63,L$57,$C$70:$D81)</f>
        <v>1.5870856359925349E-2</v>
      </c>
      <c r="M81" s="35">
        <f ca="1">DSUM($B$57:$Y$63,M$57,$C$70:$D81)</f>
        <v>1.8281425842975499E-2</v>
      </c>
      <c r="N81" s="35">
        <f ca="1">DSUM($B$57:$Y$63,N$57,$C$70:$D81)</f>
        <v>2.0280234206873429E-2</v>
      </c>
      <c r="O81" s="35">
        <f ca="1">DSUM($B$57:$Y$63,O$57,$C$70:$D81)</f>
        <v>2.1743304094388696E-2</v>
      </c>
      <c r="P81" s="35">
        <f ca="1">DSUM($B$57:$Y$63,P$57,$C$70:$D81)</f>
        <v>2.2651426704086222E-2</v>
      </c>
      <c r="Q81" s="35">
        <f ca="1">DSUM($B$57:$Y$63,Q$57,$C$70:$D81)</f>
        <v>2.3084537275074608E-2</v>
      </c>
      <c r="R81" s="35">
        <f ca="1">DSUM($B$57:$Y$63,R$57,$C$70:$D81)</f>
        <v>2.3179847776309079E-2</v>
      </c>
      <c r="S81" s="35">
        <f ca="1">DSUM($B$57:$Y$63,S$57,$C$70:$D81)</f>
        <v>2.3077292825708737E-2</v>
      </c>
      <c r="T81" s="35">
        <f ca="1">DSUM($B$57:$Y$63,T$57,$C$70:$D81)</f>
        <v>2.415573501368698E-2</v>
      </c>
      <c r="U81" s="35">
        <f ca="1">DSUM($B$57:$Y$63,U$57,$C$70:$D81)</f>
        <v>2.3880719820115758E-2</v>
      </c>
      <c r="V81" s="35">
        <f ca="1">DSUM($B$57:$Y$63,V$57,$C$70:$D81)</f>
        <v>2.3617898657663679E-2</v>
      </c>
      <c r="W81" s="35">
        <f ca="1">DSUM($B$57:$Y$63,W$57,$C$70:$D81)</f>
        <v>2.3341691627297372E-2</v>
      </c>
      <c r="X81" s="35">
        <f ca="1">DSUM($B$57:$Y$63,X$57,$C$70:$D81)</f>
        <v>2.2978638969707602E-2</v>
      </c>
      <c r="Y81" s="35">
        <f ca="1">DSUM($B$57:$Y$63,Y$57,$C$70:$D81)</f>
        <v>0.33142969961554447</v>
      </c>
      <c r="Z81" s="7"/>
      <c r="AA81" s="7"/>
      <c r="AB81" s="7"/>
      <c r="AC81" s="7"/>
    </row>
    <row r="82" spans="1:29" customFormat="1">
      <c r="A82" s="7"/>
      <c r="B82" s="7" t="s">
        <v>100</v>
      </c>
      <c r="C82" s="50" t="s">
        <v>101</v>
      </c>
      <c r="D82" s="50" t="s">
        <v>102</v>
      </c>
      <c r="E82" s="35">
        <f ca="1">DSUM($B$57:$Y$63,E$57,$C$70:$D82)</f>
        <v>1.1446631525618381E-3</v>
      </c>
      <c r="F82" s="35">
        <f ca="1">DSUM($B$57:$Y$63,F$57,$C$70:$D82)</f>
        <v>2.5228737786659734E-3</v>
      </c>
      <c r="G82" s="35">
        <f ca="1">DSUM($B$57:$Y$63,G$57,$C$70:$D82)</f>
        <v>4.1792240900610416E-3</v>
      </c>
      <c r="H82" s="35">
        <f ca="1">DSUM($B$57:$Y$63,H$57,$C$70:$D82)</f>
        <v>6.06773803142935E-3</v>
      </c>
      <c r="I82" s="35">
        <f ca="1">DSUM($B$57:$Y$63,I$57,$C$70:$D82)</f>
        <v>8.184360494987681E-3</v>
      </c>
      <c r="J82" s="35">
        <f ca="1">DSUM($B$57:$Y$63,J$57,$C$70:$D82)</f>
        <v>1.0620036928026187E-2</v>
      </c>
      <c r="K82" s="35">
        <f ca="1">DSUM($B$57:$Y$63,K$57,$C$70:$D82)</f>
        <v>1.324488653956357E-2</v>
      </c>
      <c r="L82" s="35">
        <f ca="1">DSUM($B$57:$Y$63,L$57,$C$70:$D82)</f>
        <v>1.5870856359925349E-2</v>
      </c>
      <c r="M82" s="35">
        <f ca="1">DSUM($B$57:$Y$63,M$57,$C$70:$D82)</f>
        <v>1.8281425842975499E-2</v>
      </c>
      <c r="N82" s="35">
        <f ca="1">DSUM($B$57:$Y$63,N$57,$C$70:$D82)</f>
        <v>2.0280234206873429E-2</v>
      </c>
      <c r="O82" s="35">
        <f ca="1">DSUM($B$57:$Y$63,O$57,$C$70:$D82)</f>
        <v>2.1743304094388696E-2</v>
      </c>
      <c r="P82" s="35">
        <f ca="1">DSUM($B$57:$Y$63,P$57,$C$70:$D82)</f>
        <v>2.2651426704086222E-2</v>
      </c>
      <c r="Q82" s="35">
        <f ca="1">DSUM($B$57:$Y$63,Q$57,$C$70:$D82)</f>
        <v>2.3084537275074608E-2</v>
      </c>
      <c r="R82" s="35">
        <f ca="1">DSUM($B$57:$Y$63,R$57,$C$70:$D82)</f>
        <v>2.3179847776309079E-2</v>
      </c>
      <c r="S82" s="35">
        <f ca="1">DSUM($B$57:$Y$63,S$57,$C$70:$D82)</f>
        <v>2.3077292825708737E-2</v>
      </c>
      <c r="T82" s="35">
        <f ca="1">DSUM($B$57:$Y$63,T$57,$C$70:$D82)</f>
        <v>2.415573501368698E-2</v>
      </c>
      <c r="U82" s="35">
        <f ca="1">DSUM($B$57:$Y$63,U$57,$C$70:$D82)</f>
        <v>2.3880719820115758E-2</v>
      </c>
      <c r="V82" s="35">
        <f ca="1">DSUM($B$57:$Y$63,V$57,$C$70:$D82)</f>
        <v>2.3617898657663679E-2</v>
      </c>
      <c r="W82" s="35">
        <f ca="1">DSUM($B$57:$Y$63,W$57,$C$70:$D82)</f>
        <v>2.3341691627297372E-2</v>
      </c>
      <c r="X82" s="35">
        <f ca="1">DSUM($B$57:$Y$63,X$57,$C$70:$D82)</f>
        <v>2.2978638969707602E-2</v>
      </c>
      <c r="Y82" s="35">
        <f ca="1">DSUM($B$57:$Y$63,Y$57,$C$70:$D82)</f>
        <v>0.33142969961554447</v>
      </c>
      <c r="Z82" s="7"/>
      <c r="AA82" s="7"/>
      <c r="AB82" s="7"/>
      <c r="AC82" s="7"/>
    </row>
    <row r="83" spans="1:29" customFormat="1">
      <c r="A83" s="7"/>
      <c r="B83" s="7" t="s">
        <v>103</v>
      </c>
      <c r="C83" s="50" t="s">
        <v>104</v>
      </c>
      <c r="D83" s="50" t="s">
        <v>105</v>
      </c>
      <c r="E83" s="35">
        <f ca="1">DSUM($B$57:$Y$63,E$57,$C$70:$D83)</f>
        <v>1.1446631525618381E-3</v>
      </c>
      <c r="F83" s="35">
        <f ca="1">DSUM($B$57:$Y$63,F$57,$C$70:$D83)</f>
        <v>2.5228737786659734E-3</v>
      </c>
      <c r="G83" s="35">
        <f ca="1">DSUM($B$57:$Y$63,G$57,$C$70:$D83)</f>
        <v>4.1792240900610416E-3</v>
      </c>
      <c r="H83" s="35">
        <f ca="1">DSUM($B$57:$Y$63,H$57,$C$70:$D83)</f>
        <v>6.06773803142935E-3</v>
      </c>
      <c r="I83" s="35">
        <f ca="1">DSUM($B$57:$Y$63,I$57,$C$70:$D83)</f>
        <v>8.184360494987681E-3</v>
      </c>
      <c r="J83" s="35">
        <f ca="1">DSUM($B$57:$Y$63,J$57,$C$70:$D83)</f>
        <v>1.0620036928026187E-2</v>
      </c>
      <c r="K83" s="35">
        <f ca="1">DSUM($B$57:$Y$63,K$57,$C$70:$D83)</f>
        <v>1.324488653956357E-2</v>
      </c>
      <c r="L83" s="35">
        <f ca="1">DSUM($B$57:$Y$63,L$57,$C$70:$D83)</f>
        <v>1.5870856359925349E-2</v>
      </c>
      <c r="M83" s="35">
        <f ca="1">DSUM($B$57:$Y$63,M$57,$C$70:$D83)</f>
        <v>1.8281425842975499E-2</v>
      </c>
      <c r="N83" s="35">
        <f ca="1">DSUM($B$57:$Y$63,N$57,$C$70:$D83)</f>
        <v>2.0280234206873429E-2</v>
      </c>
      <c r="O83" s="35">
        <f ca="1">DSUM($B$57:$Y$63,O$57,$C$70:$D83)</f>
        <v>2.1743304094388696E-2</v>
      </c>
      <c r="P83" s="35">
        <f ca="1">DSUM($B$57:$Y$63,P$57,$C$70:$D83)</f>
        <v>2.2651426704086222E-2</v>
      </c>
      <c r="Q83" s="35">
        <f ca="1">DSUM($B$57:$Y$63,Q$57,$C$70:$D83)</f>
        <v>2.3084537275074608E-2</v>
      </c>
      <c r="R83" s="35">
        <f ca="1">DSUM($B$57:$Y$63,R$57,$C$70:$D83)</f>
        <v>2.3179847776309079E-2</v>
      </c>
      <c r="S83" s="35">
        <f ca="1">DSUM($B$57:$Y$63,S$57,$C$70:$D83)</f>
        <v>2.3077292825708737E-2</v>
      </c>
      <c r="T83" s="35">
        <f ca="1">DSUM($B$57:$Y$63,T$57,$C$70:$D83)</f>
        <v>2.415573501368698E-2</v>
      </c>
      <c r="U83" s="35">
        <f ca="1">DSUM($B$57:$Y$63,U$57,$C$70:$D83)</f>
        <v>2.3880719820115758E-2</v>
      </c>
      <c r="V83" s="35">
        <f ca="1">DSUM($B$57:$Y$63,V$57,$C$70:$D83)</f>
        <v>2.3617898657663679E-2</v>
      </c>
      <c r="W83" s="35">
        <f ca="1">DSUM($B$57:$Y$63,W$57,$C$70:$D83)</f>
        <v>2.3341691627297372E-2</v>
      </c>
      <c r="X83" s="35">
        <f ca="1">DSUM($B$57:$Y$63,X$57,$C$70:$D83)</f>
        <v>2.2978638969707602E-2</v>
      </c>
      <c r="Y83" s="35">
        <f ca="1">DSUM($B$57:$Y$63,Y$57,$C$70:$D83)</f>
        <v>0.33142969961554447</v>
      </c>
      <c r="Z83" s="7"/>
      <c r="AA83" s="7"/>
      <c r="AB83" s="7"/>
      <c r="AC83" s="7"/>
    </row>
    <row r="84" spans="1:29" customFormat="1">
      <c r="A84" s="7"/>
      <c r="B84" s="7" t="s">
        <v>106</v>
      </c>
      <c r="C84" s="50" t="s">
        <v>107</v>
      </c>
      <c r="D84" s="50" t="s">
        <v>108</v>
      </c>
      <c r="E84" s="35">
        <f ca="1">DSUM($B$57:$Y$63,E$57,$C$70:$D84)</f>
        <v>1.1446631525618381E-3</v>
      </c>
      <c r="F84" s="35">
        <f ca="1">DSUM($B$57:$Y$63,F$57,$C$70:$D84)</f>
        <v>2.5228737786659734E-3</v>
      </c>
      <c r="G84" s="35">
        <f ca="1">DSUM($B$57:$Y$63,G$57,$C$70:$D84)</f>
        <v>4.1792240900610416E-3</v>
      </c>
      <c r="H84" s="35">
        <f ca="1">DSUM($B$57:$Y$63,H$57,$C$70:$D84)</f>
        <v>6.06773803142935E-3</v>
      </c>
      <c r="I84" s="35">
        <f ca="1">DSUM($B$57:$Y$63,I$57,$C$70:$D84)</f>
        <v>8.184360494987681E-3</v>
      </c>
      <c r="J84" s="35">
        <f ca="1">DSUM($B$57:$Y$63,J$57,$C$70:$D84)</f>
        <v>1.0620036928026187E-2</v>
      </c>
      <c r="K84" s="35">
        <f ca="1">DSUM($B$57:$Y$63,K$57,$C$70:$D84)</f>
        <v>1.324488653956357E-2</v>
      </c>
      <c r="L84" s="35">
        <f ca="1">DSUM($B$57:$Y$63,L$57,$C$70:$D84)</f>
        <v>1.5870856359925349E-2</v>
      </c>
      <c r="M84" s="35">
        <f ca="1">DSUM($B$57:$Y$63,M$57,$C$70:$D84)</f>
        <v>1.8281425842975499E-2</v>
      </c>
      <c r="N84" s="35">
        <f ca="1">DSUM($B$57:$Y$63,N$57,$C$70:$D84)</f>
        <v>2.0280234206873429E-2</v>
      </c>
      <c r="O84" s="35">
        <f ca="1">DSUM($B$57:$Y$63,O$57,$C$70:$D84)</f>
        <v>2.1743304094388696E-2</v>
      </c>
      <c r="P84" s="35">
        <f ca="1">DSUM($B$57:$Y$63,P$57,$C$70:$D84)</f>
        <v>2.2651426704086222E-2</v>
      </c>
      <c r="Q84" s="35">
        <f ca="1">DSUM($B$57:$Y$63,Q$57,$C$70:$D84)</f>
        <v>2.3084537275074608E-2</v>
      </c>
      <c r="R84" s="35">
        <f ca="1">DSUM($B$57:$Y$63,R$57,$C$70:$D84)</f>
        <v>2.3179847776309079E-2</v>
      </c>
      <c r="S84" s="35">
        <f ca="1">DSUM($B$57:$Y$63,S$57,$C$70:$D84)</f>
        <v>2.3077292825708737E-2</v>
      </c>
      <c r="T84" s="35">
        <f ca="1">DSUM($B$57:$Y$63,T$57,$C$70:$D84)</f>
        <v>2.415573501368698E-2</v>
      </c>
      <c r="U84" s="35">
        <f ca="1">DSUM($B$57:$Y$63,U$57,$C$70:$D84)</f>
        <v>2.3880719820115758E-2</v>
      </c>
      <c r="V84" s="35">
        <f ca="1">DSUM($B$57:$Y$63,V$57,$C$70:$D84)</f>
        <v>2.3617898657663679E-2</v>
      </c>
      <c r="W84" s="35">
        <f ca="1">DSUM($B$57:$Y$63,W$57,$C$70:$D84)</f>
        <v>2.3341691627297372E-2</v>
      </c>
      <c r="X84" s="35">
        <f ca="1">DSUM($B$57:$Y$63,X$57,$C$70:$D84)</f>
        <v>2.2978638969707602E-2</v>
      </c>
      <c r="Y84" s="35">
        <f ca="1">DSUM($B$57:$Y$63,Y$57,$C$70:$D84)</f>
        <v>0.33142969961554447</v>
      </c>
      <c r="Z84" s="7"/>
      <c r="AA84" s="7"/>
      <c r="AB84" s="7"/>
      <c r="AC84" s="7"/>
    </row>
    <row r="85" spans="1:29" customFormat="1">
      <c r="A85" s="7"/>
      <c r="B85" s="7" t="s">
        <v>109</v>
      </c>
      <c r="C85" s="50" t="s">
        <v>110</v>
      </c>
      <c r="D85" s="50" t="s">
        <v>111</v>
      </c>
      <c r="E85" s="35">
        <f ca="1">DSUM($B$57:$Y$63,E$57,$C$70:$D85)</f>
        <v>1.1446631525618381E-3</v>
      </c>
      <c r="F85" s="35">
        <f ca="1">DSUM($B$57:$Y$63,F$57,$C$70:$D85)</f>
        <v>2.5228737786659734E-3</v>
      </c>
      <c r="G85" s="35">
        <f ca="1">DSUM($B$57:$Y$63,G$57,$C$70:$D85)</f>
        <v>4.1792240900610416E-3</v>
      </c>
      <c r="H85" s="35">
        <f ca="1">DSUM($B$57:$Y$63,H$57,$C$70:$D85)</f>
        <v>6.06773803142935E-3</v>
      </c>
      <c r="I85" s="35">
        <f ca="1">DSUM($B$57:$Y$63,I$57,$C$70:$D85)</f>
        <v>8.184360494987681E-3</v>
      </c>
      <c r="J85" s="35">
        <f ca="1">DSUM($B$57:$Y$63,J$57,$C$70:$D85)</f>
        <v>1.0620036928026187E-2</v>
      </c>
      <c r="K85" s="35">
        <f ca="1">DSUM($B$57:$Y$63,K$57,$C$70:$D85)</f>
        <v>1.324488653956357E-2</v>
      </c>
      <c r="L85" s="35">
        <f ca="1">DSUM($B$57:$Y$63,L$57,$C$70:$D85)</f>
        <v>1.5870856359925349E-2</v>
      </c>
      <c r="M85" s="35">
        <f ca="1">DSUM($B$57:$Y$63,M$57,$C$70:$D85)</f>
        <v>1.8281425842975499E-2</v>
      </c>
      <c r="N85" s="35">
        <f ca="1">DSUM($B$57:$Y$63,N$57,$C$70:$D85)</f>
        <v>2.0280234206873429E-2</v>
      </c>
      <c r="O85" s="35">
        <f ca="1">DSUM($B$57:$Y$63,O$57,$C$70:$D85)</f>
        <v>2.1743304094388696E-2</v>
      </c>
      <c r="P85" s="35">
        <f ca="1">DSUM($B$57:$Y$63,P$57,$C$70:$D85)</f>
        <v>2.2651426704086222E-2</v>
      </c>
      <c r="Q85" s="35">
        <f ca="1">DSUM($B$57:$Y$63,Q$57,$C$70:$D85)</f>
        <v>2.3084537275074608E-2</v>
      </c>
      <c r="R85" s="35">
        <f ca="1">DSUM($B$57:$Y$63,R$57,$C$70:$D85)</f>
        <v>2.3179847776309079E-2</v>
      </c>
      <c r="S85" s="35">
        <f ca="1">DSUM($B$57:$Y$63,S$57,$C$70:$D85)</f>
        <v>2.3077292825708737E-2</v>
      </c>
      <c r="T85" s="35">
        <f ca="1">DSUM($B$57:$Y$63,T$57,$C$70:$D85)</f>
        <v>2.415573501368698E-2</v>
      </c>
      <c r="U85" s="35">
        <f ca="1">DSUM($B$57:$Y$63,U$57,$C$70:$D85)</f>
        <v>2.3880719820115758E-2</v>
      </c>
      <c r="V85" s="35">
        <f ca="1">DSUM($B$57:$Y$63,V$57,$C$70:$D85)</f>
        <v>2.3617898657663679E-2</v>
      </c>
      <c r="W85" s="35">
        <f ca="1">DSUM($B$57:$Y$63,W$57,$C$70:$D85)</f>
        <v>2.3341691627297372E-2</v>
      </c>
      <c r="X85" s="35">
        <f ca="1">DSUM($B$57:$Y$63,X$57,$C$70:$D85)</f>
        <v>2.2978638969707602E-2</v>
      </c>
      <c r="Y85" s="35">
        <f ca="1">DSUM($B$57:$Y$63,Y$57,$C$70:$D85)</f>
        <v>0.33142969961554447</v>
      </c>
      <c r="Z85" s="7"/>
      <c r="AA85" s="7"/>
      <c r="AB85" s="7"/>
      <c r="AC85" s="7"/>
    </row>
    <row r="86" spans="1:29" customFormat="1">
      <c r="A86" s="7"/>
      <c r="B86" s="7" t="s">
        <v>112</v>
      </c>
      <c r="C86" s="50" t="s">
        <v>113</v>
      </c>
      <c r="D86" s="50" t="s">
        <v>114</v>
      </c>
      <c r="E86" s="35">
        <f ca="1">DSUM($B$57:$Y$63,E$57,$C$70:$D86)</f>
        <v>1.1446631525618381E-3</v>
      </c>
      <c r="F86" s="35">
        <f ca="1">DSUM($B$57:$Y$63,F$57,$C$70:$D86)</f>
        <v>2.5228737786659734E-3</v>
      </c>
      <c r="G86" s="35">
        <f ca="1">DSUM($B$57:$Y$63,G$57,$C$70:$D86)</f>
        <v>4.1792240900610416E-3</v>
      </c>
      <c r="H86" s="35">
        <f ca="1">DSUM($B$57:$Y$63,H$57,$C$70:$D86)</f>
        <v>6.06773803142935E-3</v>
      </c>
      <c r="I86" s="35">
        <f ca="1">DSUM($B$57:$Y$63,I$57,$C$70:$D86)</f>
        <v>8.184360494987681E-3</v>
      </c>
      <c r="J86" s="35">
        <f ca="1">DSUM($B$57:$Y$63,J$57,$C$70:$D86)</f>
        <v>1.0620036928026187E-2</v>
      </c>
      <c r="K86" s="35">
        <f ca="1">DSUM($B$57:$Y$63,K$57,$C$70:$D86)</f>
        <v>1.324488653956357E-2</v>
      </c>
      <c r="L86" s="35">
        <f ca="1">DSUM($B$57:$Y$63,L$57,$C$70:$D86)</f>
        <v>1.5870856359925349E-2</v>
      </c>
      <c r="M86" s="35">
        <f ca="1">DSUM($B$57:$Y$63,M$57,$C$70:$D86)</f>
        <v>1.8281425842975499E-2</v>
      </c>
      <c r="N86" s="35">
        <f ca="1">DSUM($B$57:$Y$63,N$57,$C$70:$D86)</f>
        <v>2.0280234206873429E-2</v>
      </c>
      <c r="O86" s="35">
        <f ca="1">DSUM($B$57:$Y$63,O$57,$C$70:$D86)</f>
        <v>2.1743304094388696E-2</v>
      </c>
      <c r="P86" s="35">
        <f ca="1">DSUM($B$57:$Y$63,P$57,$C$70:$D86)</f>
        <v>2.2651426704086222E-2</v>
      </c>
      <c r="Q86" s="35">
        <f ca="1">DSUM($B$57:$Y$63,Q$57,$C$70:$D86)</f>
        <v>2.3084537275074608E-2</v>
      </c>
      <c r="R86" s="35">
        <f ca="1">DSUM($B$57:$Y$63,R$57,$C$70:$D86)</f>
        <v>2.3179847776309079E-2</v>
      </c>
      <c r="S86" s="35">
        <f ca="1">DSUM($B$57:$Y$63,S$57,$C$70:$D86)</f>
        <v>2.3077292825708737E-2</v>
      </c>
      <c r="T86" s="35">
        <f ca="1">DSUM($B$57:$Y$63,T$57,$C$70:$D86)</f>
        <v>2.415573501368698E-2</v>
      </c>
      <c r="U86" s="35">
        <f ca="1">DSUM($B$57:$Y$63,U$57,$C$70:$D86)</f>
        <v>2.3880719820115758E-2</v>
      </c>
      <c r="V86" s="35">
        <f ca="1">DSUM($B$57:$Y$63,V$57,$C$70:$D86)</f>
        <v>2.3617898657663679E-2</v>
      </c>
      <c r="W86" s="35">
        <f ca="1">DSUM($B$57:$Y$63,W$57,$C$70:$D86)</f>
        <v>2.3341691627297372E-2</v>
      </c>
      <c r="X86" s="35">
        <f ca="1">DSUM($B$57:$Y$63,X$57,$C$70:$D86)</f>
        <v>2.2978638969707602E-2</v>
      </c>
      <c r="Y86" s="35">
        <f ca="1">DSUM($B$57:$Y$63,Y$57,$C$70:$D86)</f>
        <v>0.33142969961554447</v>
      </c>
      <c r="Z86" s="7"/>
      <c r="AA86" s="7"/>
      <c r="AB86" s="7"/>
      <c r="AC86" s="7"/>
    </row>
    <row r="87" spans="1:29" customFormat="1">
      <c r="A87" s="7"/>
      <c r="B87" s="7" t="s">
        <v>115</v>
      </c>
      <c r="C87" s="50" t="s">
        <v>116</v>
      </c>
      <c r="D87" s="50" t="s">
        <v>117</v>
      </c>
      <c r="E87" s="35">
        <f ca="1">DSUM($B$57:$Y$63,E$57,$C$70:$D87)</f>
        <v>1.1446631525618381E-3</v>
      </c>
      <c r="F87" s="35">
        <f ca="1">DSUM($B$57:$Y$63,F$57,$C$70:$D87)</f>
        <v>2.5228737786659734E-3</v>
      </c>
      <c r="G87" s="35">
        <f ca="1">DSUM($B$57:$Y$63,G$57,$C$70:$D87)</f>
        <v>4.1792240900610416E-3</v>
      </c>
      <c r="H87" s="35">
        <f ca="1">DSUM($B$57:$Y$63,H$57,$C$70:$D87)</f>
        <v>6.06773803142935E-3</v>
      </c>
      <c r="I87" s="35">
        <f ca="1">DSUM($B$57:$Y$63,I$57,$C$70:$D87)</f>
        <v>8.184360494987681E-3</v>
      </c>
      <c r="J87" s="35">
        <f ca="1">DSUM($B$57:$Y$63,J$57,$C$70:$D87)</f>
        <v>1.0620036928026187E-2</v>
      </c>
      <c r="K87" s="35">
        <f ca="1">DSUM($B$57:$Y$63,K$57,$C$70:$D87)</f>
        <v>1.324488653956357E-2</v>
      </c>
      <c r="L87" s="35">
        <f ca="1">DSUM($B$57:$Y$63,L$57,$C$70:$D87)</f>
        <v>1.5870856359925349E-2</v>
      </c>
      <c r="M87" s="35">
        <f ca="1">DSUM($B$57:$Y$63,M$57,$C$70:$D87)</f>
        <v>1.8281425842975499E-2</v>
      </c>
      <c r="N87" s="35">
        <f ca="1">DSUM($B$57:$Y$63,N$57,$C$70:$D87)</f>
        <v>2.0280234206873429E-2</v>
      </c>
      <c r="O87" s="35">
        <f ca="1">DSUM($B$57:$Y$63,O$57,$C$70:$D87)</f>
        <v>2.1743304094388696E-2</v>
      </c>
      <c r="P87" s="35">
        <f ca="1">DSUM($B$57:$Y$63,P$57,$C$70:$D87)</f>
        <v>2.2651426704086222E-2</v>
      </c>
      <c r="Q87" s="35">
        <f ca="1">DSUM($B$57:$Y$63,Q$57,$C$70:$D87)</f>
        <v>2.3084537275074608E-2</v>
      </c>
      <c r="R87" s="35">
        <f ca="1">DSUM($B$57:$Y$63,R$57,$C$70:$D87)</f>
        <v>2.3179847776309079E-2</v>
      </c>
      <c r="S87" s="35">
        <f ca="1">DSUM($B$57:$Y$63,S$57,$C$70:$D87)</f>
        <v>2.3077292825708737E-2</v>
      </c>
      <c r="T87" s="35">
        <f ca="1">DSUM($B$57:$Y$63,T$57,$C$70:$D87)</f>
        <v>2.415573501368698E-2</v>
      </c>
      <c r="U87" s="35">
        <f ca="1">DSUM($B$57:$Y$63,U$57,$C$70:$D87)</f>
        <v>2.3880719820115758E-2</v>
      </c>
      <c r="V87" s="35">
        <f ca="1">DSUM($B$57:$Y$63,V$57,$C$70:$D87)</f>
        <v>2.3617898657663679E-2</v>
      </c>
      <c r="W87" s="35">
        <f ca="1">DSUM($B$57:$Y$63,W$57,$C$70:$D87)</f>
        <v>2.3341691627297372E-2</v>
      </c>
      <c r="X87" s="35">
        <f ca="1">DSUM($B$57:$Y$63,X$57,$C$70:$D87)</f>
        <v>2.2978638969707602E-2</v>
      </c>
      <c r="Y87" s="35">
        <f ca="1">DSUM($B$57:$Y$63,Y$57,$C$70:$D87)</f>
        <v>0.33142969961554447</v>
      </c>
      <c r="Z87" s="7"/>
      <c r="AA87" s="7"/>
      <c r="AB87" s="7"/>
      <c r="AC87" s="7"/>
    </row>
    <row r="88" spans="1:29" customFormat="1">
      <c r="A88" s="7"/>
      <c r="B88" s="7" t="s">
        <v>118</v>
      </c>
      <c r="C88" s="50" t="s">
        <v>119</v>
      </c>
      <c r="D88" s="50" t="s">
        <v>120</v>
      </c>
      <c r="E88" s="35">
        <f ca="1">DSUM($B$57:$Y$63,E$57,$C$70:$D88)</f>
        <v>1.1446631525618381E-3</v>
      </c>
      <c r="F88" s="35">
        <f ca="1">DSUM($B$57:$Y$63,F$57,$C$70:$D88)</f>
        <v>2.5228737786659734E-3</v>
      </c>
      <c r="G88" s="35">
        <f ca="1">DSUM($B$57:$Y$63,G$57,$C$70:$D88)</f>
        <v>4.1792240900610416E-3</v>
      </c>
      <c r="H88" s="35">
        <f ca="1">DSUM($B$57:$Y$63,H$57,$C$70:$D88)</f>
        <v>6.06773803142935E-3</v>
      </c>
      <c r="I88" s="35">
        <f ca="1">DSUM($B$57:$Y$63,I$57,$C$70:$D88)</f>
        <v>8.184360494987681E-3</v>
      </c>
      <c r="J88" s="35">
        <f ca="1">DSUM($B$57:$Y$63,J$57,$C$70:$D88)</f>
        <v>1.0620036928026187E-2</v>
      </c>
      <c r="K88" s="35">
        <f ca="1">DSUM($B$57:$Y$63,K$57,$C$70:$D88)</f>
        <v>1.324488653956357E-2</v>
      </c>
      <c r="L88" s="35">
        <f ca="1">DSUM($B$57:$Y$63,L$57,$C$70:$D88)</f>
        <v>1.5870856359925349E-2</v>
      </c>
      <c r="M88" s="35">
        <f ca="1">DSUM($B$57:$Y$63,M$57,$C$70:$D88)</f>
        <v>1.8281425842975499E-2</v>
      </c>
      <c r="N88" s="35">
        <f ca="1">DSUM($B$57:$Y$63,N$57,$C$70:$D88)</f>
        <v>2.0280234206873429E-2</v>
      </c>
      <c r="O88" s="35">
        <f ca="1">DSUM($B$57:$Y$63,O$57,$C$70:$D88)</f>
        <v>2.1743304094388696E-2</v>
      </c>
      <c r="P88" s="35">
        <f ca="1">DSUM($B$57:$Y$63,P$57,$C$70:$D88)</f>
        <v>2.2651426704086222E-2</v>
      </c>
      <c r="Q88" s="35">
        <f ca="1">DSUM($B$57:$Y$63,Q$57,$C$70:$D88)</f>
        <v>2.3084537275074608E-2</v>
      </c>
      <c r="R88" s="35">
        <f ca="1">DSUM($B$57:$Y$63,R$57,$C$70:$D88)</f>
        <v>2.3179847776309079E-2</v>
      </c>
      <c r="S88" s="35">
        <f ca="1">DSUM($B$57:$Y$63,S$57,$C$70:$D88)</f>
        <v>2.3077292825708737E-2</v>
      </c>
      <c r="T88" s="35">
        <f ca="1">DSUM($B$57:$Y$63,T$57,$C$70:$D88)</f>
        <v>2.415573501368698E-2</v>
      </c>
      <c r="U88" s="35">
        <f ca="1">DSUM($B$57:$Y$63,U$57,$C$70:$D88)</f>
        <v>2.3880719820115758E-2</v>
      </c>
      <c r="V88" s="35">
        <f ca="1">DSUM($B$57:$Y$63,V$57,$C$70:$D88)</f>
        <v>2.3617898657663679E-2</v>
      </c>
      <c r="W88" s="35">
        <f ca="1">DSUM($B$57:$Y$63,W$57,$C$70:$D88)</f>
        <v>2.3341691627297372E-2</v>
      </c>
      <c r="X88" s="35">
        <f ca="1">DSUM($B$57:$Y$63,X$57,$C$70:$D88)</f>
        <v>2.2978638969707602E-2</v>
      </c>
      <c r="Y88" s="35">
        <f ca="1">DSUM($B$57:$Y$63,Y$57,$C$70:$D88)</f>
        <v>0.33142969961554447</v>
      </c>
      <c r="Z88" s="7"/>
      <c r="AA88" s="7"/>
      <c r="AB88" s="7"/>
      <c r="AC88" s="7"/>
    </row>
    <row r="89" spans="1:29" customFormat="1">
      <c r="A89" s="7"/>
      <c r="B89" s="7" t="s">
        <v>121</v>
      </c>
      <c r="C89" s="50" t="s">
        <v>122</v>
      </c>
      <c r="D89" s="50" t="s">
        <v>123</v>
      </c>
      <c r="E89" s="35">
        <f ca="1">DSUM($B$57:$Y$63,E$57,$C$70:$D89)</f>
        <v>1.1446631525618381E-3</v>
      </c>
      <c r="F89" s="35">
        <f ca="1">DSUM($B$57:$Y$63,F$57,$C$70:$D89)</f>
        <v>2.5228737786659734E-3</v>
      </c>
      <c r="G89" s="35">
        <f ca="1">DSUM($B$57:$Y$63,G$57,$C$70:$D89)</f>
        <v>4.1792240900610416E-3</v>
      </c>
      <c r="H89" s="35">
        <f ca="1">DSUM($B$57:$Y$63,H$57,$C$70:$D89)</f>
        <v>6.06773803142935E-3</v>
      </c>
      <c r="I89" s="35">
        <f ca="1">DSUM($B$57:$Y$63,I$57,$C$70:$D89)</f>
        <v>8.184360494987681E-3</v>
      </c>
      <c r="J89" s="35">
        <f ca="1">DSUM($B$57:$Y$63,J$57,$C$70:$D89)</f>
        <v>1.0620036928026187E-2</v>
      </c>
      <c r="K89" s="35">
        <f ca="1">DSUM($B$57:$Y$63,K$57,$C$70:$D89)</f>
        <v>1.324488653956357E-2</v>
      </c>
      <c r="L89" s="35">
        <f ca="1">DSUM($B$57:$Y$63,L$57,$C$70:$D89)</f>
        <v>1.5870856359925349E-2</v>
      </c>
      <c r="M89" s="35">
        <f ca="1">DSUM($B$57:$Y$63,M$57,$C$70:$D89)</f>
        <v>1.8281425842975499E-2</v>
      </c>
      <c r="N89" s="35">
        <f ca="1">DSUM($B$57:$Y$63,N$57,$C$70:$D89)</f>
        <v>2.0280234206873429E-2</v>
      </c>
      <c r="O89" s="35">
        <f ca="1">DSUM($B$57:$Y$63,O$57,$C$70:$D89)</f>
        <v>2.1743304094388696E-2</v>
      </c>
      <c r="P89" s="35">
        <f ca="1">DSUM($B$57:$Y$63,P$57,$C$70:$D89)</f>
        <v>2.2651426704086222E-2</v>
      </c>
      <c r="Q89" s="35">
        <f ca="1">DSUM($B$57:$Y$63,Q$57,$C$70:$D89)</f>
        <v>2.3084537275074608E-2</v>
      </c>
      <c r="R89" s="35">
        <f ca="1">DSUM($B$57:$Y$63,R$57,$C$70:$D89)</f>
        <v>2.3179847776309079E-2</v>
      </c>
      <c r="S89" s="35">
        <f ca="1">DSUM($B$57:$Y$63,S$57,$C$70:$D89)</f>
        <v>2.3077292825708737E-2</v>
      </c>
      <c r="T89" s="35">
        <f ca="1">DSUM($B$57:$Y$63,T$57,$C$70:$D89)</f>
        <v>2.415573501368698E-2</v>
      </c>
      <c r="U89" s="35">
        <f ca="1">DSUM($B$57:$Y$63,U$57,$C$70:$D89)</f>
        <v>2.3880719820115758E-2</v>
      </c>
      <c r="V89" s="35">
        <f ca="1">DSUM($B$57:$Y$63,V$57,$C$70:$D89)</f>
        <v>2.3617898657663679E-2</v>
      </c>
      <c r="W89" s="35">
        <f ca="1">DSUM($B$57:$Y$63,W$57,$C$70:$D89)</f>
        <v>2.3341691627297372E-2</v>
      </c>
      <c r="X89" s="35">
        <f ca="1">DSUM($B$57:$Y$63,X$57,$C$70:$D89)</f>
        <v>2.2978638969707602E-2</v>
      </c>
      <c r="Y89" s="35">
        <f ca="1">DSUM($B$57:$Y$63,Y$57,$C$70:$D89)</f>
        <v>0.33142969961554447</v>
      </c>
      <c r="Z89" s="7"/>
      <c r="AA89" s="7"/>
      <c r="AB89" s="7"/>
      <c r="AC89" s="7"/>
    </row>
    <row r="90" spans="1:29" customFormat="1">
      <c r="A90" s="7"/>
      <c r="B90" s="7" t="s">
        <v>124</v>
      </c>
      <c r="C90" s="50" t="s">
        <v>125</v>
      </c>
      <c r="D90" s="50" t="s">
        <v>126</v>
      </c>
      <c r="E90" s="35">
        <f ca="1">DSUM($B$57:$Y$63,E$57,$C$70:$D90)</f>
        <v>1.1446631525618381E-3</v>
      </c>
      <c r="F90" s="35">
        <f ca="1">DSUM($B$57:$Y$63,F$57,$C$70:$D90)</f>
        <v>2.5228737786659734E-3</v>
      </c>
      <c r="G90" s="35">
        <f ca="1">DSUM($B$57:$Y$63,G$57,$C$70:$D90)</f>
        <v>4.1792240900610416E-3</v>
      </c>
      <c r="H90" s="35">
        <f ca="1">DSUM($B$57:$Y$63,H$57,$C$70:$D90)</f>
        <v>6.06773803142935E-3</v>
      </c>
      <c r="I90" s="35">
        <f ca="1">DSUM($B$57:$Y$63,I$57,$C$70:$D90)</f>
        <v>8.184360494987681E-3</v>
      </c>
      <c r="J90" s="35">
        <f ca="1">DSUM($B$57:$Y$63,J$57,$C$70:$D90)</f>
        <v>1.0620036928026187E-2</v>
      </c>
      <c r="K90" s="35">
        <f ca="1">DSUM($B$57:$Y$63,K$57,$C$70:$D90)</f>
        <v>1.324488653956357E-2</v>
      </c>
      <c r="L90" s="35">
        <f ca="1">DSUM($B$57:$Y$63,L$57,$C$70:$D90)</f>
        <v>1.5870856359925349E-2</v>
      </c>
      <c r="M90" s="35">
        <f ca="1">DSUM($B$57:$Y$63,M$57,$C$70:$D90)</f>
        <v>1.8281425842975499E-2</v>
      </c>
      <c r="N90" s="35">
        <f ca="1">DSUM($B$57:$Y$63,N$57,$C$70:$D90)</f>
        <v>2.0280234206873429E-2</v>
      </c>
      <c r="O90" s="35">
        <f ca="1">DSUM($B$57:$Y$63,O$57,$C$70:$D90)</f>
        <v>2.1743304094388696E-2</v>
      </c>
      <c r="P90" s="35">
        <f ca="1">DSUM($B$57:$Y$63,P$57,$C$70:$D90)</f>
        <v>2.2651426704086222E-2</v>
      </c>
      <c r="Q90" s="35">
        <f ca="1">DSUM($B$57:$Y$63,Q$57,$C$70:$D90)</f>
        <v>2.3084537275074608E-2</v>
      </c>
      <c r="R90" s="35">
        <f ca="1">DSUM($B$57:$Y$63,R$57,$C$70:$D90)</f>
        <v>2.3179847776309079E-2</v>
      </c>
      <c r="S90" s="35">
        <f ca="1">DSUM($B$57:$Y$63,S$57,$C$70:$D90)</f>
        <v>2.3077292825708737E-2</v>
      </c>
      <c r="T90" s="35">
        <f ca="1">DSUM($B$57:$Y$63,T$57,$C$70:$D90)</f>
        <v>2.415573501368698E-2</v>
      </c>
      <c r="U90" s="35">
        <f ca="1">DSUM($B$57:$Y$63,U$57,$C$70:$D90)</f>
        <v>2.3880719820115758E-2</v>
      </c>
      <c r="V90" s="35">
        <f ca="1">DSUM($B$57:$Y$63,V$57,$C$70:$D90)</f>
        <v>2.3617898657663679E-2</v>
      </c>
      <c r="W90" s="35">
        <f ca="1">DSUM($B$57:$Y$63,W$57,$C$70:$D90)</f>
        <v>2.3341691627297372E-2</v>
      </c>
      <c r="X90" s="35">
        <f ca="1">DSUM($B$57:$Y$63,X$57,$C$70:$D90)</f>
        <v>2.2978638969707602E-2</v>
      </c>
      <c r="Y90" s="35">
        <f ca="1">DSUM($B$57:$Y$63,Y$57,$C$70:$D90)</f>
        <v>0.33142969961554447</v>
      </c>
      <c r="Z90" s="7"/>
      <c r="AA90" s="7"/>
      <c r="AB90" s="7"/>
      <c r="AC90" s="7"/>
    </row>
    <row r="91" spans="1:29" customFormat="1">
      <c r="A91" s="7"/>
      <c r="B91" s="7" t="s">
        <v>127</v>
      </c>
      <c r="C91" s="50" t="s">
        <v>128</v>
      </c>
      <c r="D91" s="50" t="s">
        <v>129</v>
      </c>
      <c r="E91" s="35">
        <f ca="1">DSUM($B$57:$Y$63,E$57,$C$70:$D91)</f>
        <v>1.1446631525618381E-3</v>
      </c>
      <c r="F91" s="35">
        <f ca="1">DSUM($B$57:$Y$63,F$57,$C$70:$D91)</f>
        <v>2.5228737786659734E-3</v>
      </c>
      <c r="G91" s="35">
        <f ca="1">DSUM($B$57:$Y$63,G$57,$C$70:$D91)</f>
        <v>4.1792240900610416E-3</v>
      </c>
      <c r="H91" s="35">
        <f ca="1">DSUM($B$57:$Y$63,H$57,$C$70:$D91)</f>
        <v>6.06773803142935E-3</v>
      </c>
      <c r="I91" s="35">
        <f ca="1">DSUM($B$57:$Y$63,I$57,$C$70:$D91)</f>
        <v>8.184360494987681E-3</v>
      </c>
      <c r="J91" s="35">
        <f ca="1">DSUM($B$57:$Y$63,J$57,$C$70:$D91)</f>
        <v>1.0620036928026187E-2</v>
      </c>
      <c r="K91" s="35">
        <f ca="1">DSUM($B$57:$Y$63,K$57,$C$70:$D91)</f>
        <v>1.324488653956357E-2</v>
      </c>
      <c r="L91" s="35">
        <f ca="1">DSUM($B$57:$Y$63,L$57,$C$70:$D91)</f>
        <v>1.5870856359925349E-2</v>
      </c>
      <c r="M91" s="35">
        <f ca="1">DSUM($B$57:$Y$63,M$57,$C$70:$D91)</f>
        <v>1.8281425842975499E-2</v>
      </c>
      <c r="N91" s="35">
        <f ca="1">DSUM($B$57:$Y$63,N$57,$C$70:$D91)</f>
        <v>2.0280234206873429E-2</v>
      </c>
      <c r="O91" s="35">
        <f ca="1">DSUM($B$57:$Y$63,O$57,$C$70:$D91)</f>
        <v>2.1743304094388696E-2</v>
      </c>
      <c r="P91" s="35">
        <f ca="1">DSUM($B$57:$Y$63,P$57,$C$70:$D91)</f>
        <v>2.2651426704086222E-2</v>
      </c>
      <c r="Q91" s="35">
        <f ca="1">DSUM($B$57:$Y$63,Q$57,$C$70:$D91)</f>
        <v>2.3084537275074608E-2</v>
      </c>
      <c r="R91" s="35">
        <f ca="1">DSUM($B$57:$Y$63,R$57,$C$70:$D91)</f>
        <v>2.3179847776309079E-2</v>
      </c>
      <c r="S91" s="35">
        <f ca="1">DSUM($B$57:$Y$63,S$57,$C$70:$D91)</f>
        <v>2.3077292825708737E-2</v>
      </c>
      <c r="T91" s="35">
        <f ca="1">DSUM($B$57:$Y$63,T$57,$C$70:$D91)</f>
        <v>2.415573501368698E-2</v>
      </c>
      <c r="U91" s="35">
        <f ca="1">DSUM($B$57:$Y$63,U$57,$C$70:$D91)</f>
        <v>2.3880719820115758E-2</v>
      </c>
      <c r="V91" s="35">
        <f ca="1">DSUM($B$57:$Y$63,V$57,$C$70:$D91)</f>
        <v>2.3617898657663679E-2</v>
      </c>
      <c r="W91" s="35">
        <f ca="1">DSUM($B$57:$Y$63,W$57,$C$70:$D91)</f>
        <v>2.3341691627297372E-2</v>
      </c>
      <c r="X91" s="35">
        <f ca="1">DSUM($B$57:$Y$63,X$57,$C$70:$D91)</f>
        <v>2.2978638969707602E-2</v>
      </c>
      <c r="Y91" s="35">
        <f ca="1">DSUM($B$57:$Y$63,Y$57,$C$70:$D91)</f>
        <v>0.33142969961554447</v>
      </c>
      <c r="Z91" s="7"/>
      <c r="AA91" s="7"/>
      <c r="AB91" s="7"/>
      <c r="AC91" s="7"/>
    </row>
    <row r="92" spans="1:29" customFormat="1">
      <c r="A92" s="7"/>
      <c r="B92" s="7" t="s">
        <v>371</v>
      </c>
      <c r="C92" s="50" t="s">
        <v>131</v>
      </c>
      <c r="D92" s="50" t="s">
        <v>361</v>
      </c>
      <c r="E92" s="35">
        <f ca="1">DSUM($B$57:$Y$63,E$57,$C$70:$D92)</f>
        <v>1.1446631525618381E-3</v>
      </c>
      <c r="F92" s="35">
        <f ca="1">DSUM($B$57:$Y$63,F$57,$C$70:$D92)</f>
        <v>2.5228737786659734E-3</v>
      </c>
      <c r="G92" s="35">
        <f ca="1">DSUM($B$57:$Y$63,G$57,$C$70:$D92)</f>
        <v>4.1792240900610416E-3</v>
      </c>
      <c r="H92" s="35">
        <f ca="1">DSUM($B$57:$Y$63,H$57,$C$70:$D92)</f>
        <v>6.06773803142935E-3</v>
      </c>
      <c r="I92" s="35">
        <f ca="1">DSUM($B$57:$Y$63,I$57,$C$70:$D92)</f>
        <v>8.184360494987681E-3</v>
      </c>
      <c r="J92" s="35">
        <f ca="1">DSUM($B$57:$Y$63,J$57,$C$70:$D92)</f>
        <v>1.0620036928026187E-2</v>
      </c>
      <c r="K92" s="35">
        <f ca="1">DSUM($B$57:$Y$63,K$57,$C$70:$D92)</f>
        <v>1.324488653956357E-2</v>
      </c>
      <c r="L92" s="35">
        <f ca="1">DSUM($B$57:$Y$63,L$57,$C$70:$D92)</f>
        <v>1.5870856359925349E-2</v>
      </c>
      <c r="M92" s="35">
        <f ca="1">DSUM($B$57:$Y$63,M$57,$C$70:$D92)</f>
        <v>1.8281425842975499E-2</v>
      </c>
      <c r="N92" s="35">
        <f ca="1">DSUM($B$57:$Y$63,N$57,$C$70:$D92)</f>
        <v>2.0280234206873429E-2</v>
      </c>
      <c r="O92" s="35">
        <f ca="1">DSUM($B$57:$Y$63,O$57,$C$70:$D92)</f>
        <v>2.1743304094388696E-2</v>
      </c>
      <c r="P92" s="35">
        <f ca="1">DSUM($B$57:$Y$63,P$57,$C$70:$D92)</f>
        <v>2.2651426704086222E-2</v>
      </c>
      <c r="Q92" s="35">
        <f ca="1">DSUM($B$57:$Y$63,Q$57,$C$70:$D92)</f>
        <v>2.3084537275074608E-2</v>
      </c>
      <c r="R92" s="35">
        <f ca="1">DSUM($B$57:$Y$63,R$57,$C$70:$D92)</f>
        <v>2.3179847776309079E-2</v>
      </c>
      <c r="S92" s="35">
        <f ca="1">DSUM($B$57:$Y$63,S$57,$C$70:$D92)</f>
        <v>2.3077292825708737E-2</v>
      </c>
      <c r="T92" s="35">
        <f ca="1">DSUM($B$57:$Y$63,T$57,$C$70:$D92)</f>
        <v>2.415573501368698E-2</v>
      </c>
      <c r="U92" s="35">
        <f ca="1">DSUM($B$57:$Y$63,U$57,$C$70:$D92)</f>
        <v>2.3880719820115758E-2</v>
      </c>
      <c r="V92" s="35">
        <f ca="1">DSUM($B$57:$Y$63,V$57,$C$70:$D92)</f>
        <v>2.3617898657663679E-2</v>
      </c>
      <c r="W92" s="35">
        <f ca="1">DSUM($B$57:$Y$63,W$57,$C$70:$D92)</f>
        <v>2.3341691627297372E-2</v>
      </c>
      <c r="X92" s="35">
        <f ca="1">DSUM($B$57:$Y$63,X$57,$C$70:$D92)</f>
        <v>2.2978638969707602E-2</v>
      </c>
      <c r="Y92" s="35">
        <f ca="1">DSUM($B$57:$Y$63,Y$57,$C$70:$D92)</f>
        <v>0.33142969961554447</v>
      </c>
      <c r="Z92" s="7"/>
      <c r="AA92" s="7"/>
      <c r="AB92" s="7"/>
      <c r="AC92" s="7"/>
    </row>
    <row r="93" spans="1:29" customFormat="1">
      <c r="A93" s="7"/>
      <c r="B93" s="7" t="s">
        <v>372</v>
      </c>
      <c r="C93" s="50" t="s">
        <v>351</v>
      </c>
      <c r="D93" s="50" t="s">
        <v>362</v>
      </c>
      <c r="E93" s="35">
        <f ca="1">DSUM($B$57:$Y$63,E$57,$C$70:$D93)</f>
        <v>1.1446631525618381E-3</v>
      </c>
      <c r="F93" s="35">
        <f ca="1">DSUM($B$57:$Y$63,F$57,$C$70:$D93)</f>
        <v>2.5228737786659734E-3</v>
      </c>
      <c r="G93" s="35">
        <f ca="1">DSUM($B$57:$Y$63,G$57,$C$70:$D93)</f>
        <v>4.1792240900610416E-3</v>
      </c>
      <c r="H93" s="35">
        <f ca="1">DSUM($B$57:$Y$63,H$57,$C$70:$D93)</f>
        <v>6.06773803142935E-3</v>
      </c>
      <c r="I93" s="35">
        <f ca="1">DSUM($B$57:$Y$63,I$57,$C$70:$D93)</f>
        <v>8.184360494987681E-3</v>
      </c>
      <c r="J93" s="35">
        <f ca="1">DSUM($B$57:$Y$63,J$57,$C$70:$D93)</f>
        <v>1.0620036928026187E-2</v>
      </c>
      <c r="K93" s="35">
        <f ca="1">DSUM($B$57:$Y$63,K$57,$C$70:$D93)</f>
        <v>1.324488653956357E-2</v>
      </c>
      <c r="L93" s="35">
        <f ca="1">DSUM($B$57:$Y$63,L$57,$C$70:$D93)</f>
        <v>1.5870856359925349E-2</v>
      </c>
      <c r="M93" s="35">
        <f ca="1">DSUM($B$57:$Y$63,M$57,$C$70:$D93)</f>
        <v>1.8281425842975499E-2</v>
      </c>
      <c r="N93" s="35">
        <f ca="1">DSUM($B$57:$Y$63,N$57,$C$70:$D93)</f>
        <v>2.0280234206873429E-2</v>
      </c>
      <c r="O93" s="35">
        <f ca="1">DSUM($B$57:$Y$63,O$57,$C$70:$D93)</f>
        <v>2.1743304094388696E-2</v>
      </c>
      <c r="P93" s="35">
        <f ca="1">DSUM($B$57:$Y$63,P$57,$C$70:$D93)</f>
        <v>2.2651426704086222E-2</v>
      </c>
      <c r="Q93" s="35">
        <f ca="1">DSUM($B$57:$Y$63,Q$57,$C$70:$D93)</f>
        <v>2.3084537275074608E-2</v>
      </c>
      <c r="R93" s="35">
        <f ca="1">DSUM($B$57:$Y$63,R$57,$C$70:$D93)</f>
        <v>2.3179847776309079E-2</v>
      </c>
      <c r="S93" s="35">
        <f ca="1">DSUM($B$57:$Y$63,S$57,$C$70:$D93)</f>
        <v>2.3077292825708737E-2</v>
      </c>
      <c r="T93" s="35">
        <f ca="1">DSUM($B$57:$Y$63,T$57,$C$70:$D93)</f>
        <v>2.415573501368698E-2</v>
      </c>
      <c r="U93" s="35">
        <f ca="1">DSUM($B$57:$Y$63,U$57,$C$70:$D93)</f>
        <v>2.3880719820115758E-2</v>
      </c>
      <c r="V93" s="35">
        <f ca="1">DSUM($B$57:$Y$63,V$57,$C$70:$D93)</f>
        <v>2.3617898657663679E-2</v>
      </c>
      <c r="W93" s="35">
        <f ca="1">DSUM($B$57:$Y$63,W$57,$C$70:$D93)</f>
        <v>2.3341691627297372E-2</v>
      </c>
      <c r="X93" s="35">
        <f ca="1">DSUM($B$57:$Y$63,X$57,$C$70:$D93)</f>
        <v>2.2978638969707602E-2</v>
      </c>
      <c r="Y93" s="35">
        <f ca="1">DSUM($B$57:$Y$63,Y$57,$C$70:$D93)</f>
        <v>0.33142969961554447</v>
      </c>
      <c r="Z93" s="7"/>
      <c r="AA93" s="7"/>
      <c r="AB93" s="7"/>
      <c r="AC93" s="7"/>
    </row>
    <row r="94" spans="1:29" customFormat="1">
      <c r="A94" s="7"/>
      <c r="B94" s="7" t="s">
        <v>373</v>
      </c>
      <c r="C94" s="50" t="s">
        <v>352</v>
      </c>
      <c r="D94" s="50" t="s">
        <v>363</v>
      </c>
      <c r="E94" s="35">
        <f ca="1">DSUM($B$57:$Y$63,E$57,$C$70:$D94)</f>
        <v>1.1446631525618381E-3</v>
      </c>
      <c r="F94" s="35">
        <f ca="1">DSUM($B$57:$Y$63,F$57,$C$70:$D94)</f>
        <v>2.5228737786659734E-3</v>
      </c>
      <c r="G94" s="35">
        <f ca="1">DSUM($B$57:$Y$63,G$57,$C$70:$D94)</f>
        <v>4.1792240900610416E-3</v>
      </c>
      <c r="H94" s="35">
        <f ca="1">DSUM($B$57:$Y$63,H$57,$C$70:$D94)</f>
        <v>6.06773803142935E-3</v>
      </c>
      <c r="I94" s="35">
        <f ca="1">DSUM($B$57:$Y$63,I$57,$C$70:$D94)</f>
        <v>8.184360494987681E-3</v>
      </c>
      <c r="J94" s="35">
        <f ca="1">DSUM($B$57:$Y$63,J$57,$C$70:$D94)</f>
        <v>1.0620036928026187E-2</v>
      </c>
      <c r="K94" s="35">
        <f ca="1">DSUM($B$57:$Y$63,K$57,$C$70:$D94)</f>
        <v>1.324488653956357E-2</v>
      </c>
      <c r="L94" s="35">
        <f ca="1">DSUM($B$57:$Y$63,L$57,$C$70:$D94)</f>
        <v>1.5870856359925349E-2</v>
      </c>
      <c r="M94" s="35">
        <f ca="1">DSUM($B$57:$Y$63,M$57,$C$70:$D94)</f>
        <v>1.8281425842975499E-2</v>
      </c>
      <c r="N94" s="35">
        <f ca="1">DSUM($B$57:$Y$63,N$57,$C$70:$D94)</f>
        <v>2.0280234206873429E-2</v>
      </c>
      <c r="O94" s="35">
        <f ca="1">DSUM($B$57:$Y$63,O$57,$C$70:$D94)</f>
        <v>2.1743304094388696E-2</v>
      </c>
      <c r="P94" s="35">
        <f ca="1">DSUM($B$57:$Y$63,P$57,$C$70:$D94)</f>
        <v>2.2651426704086222E-2</v>
      </c>
      <c r="Q94" s="35">
        <f ca="1">DSUM($B$57:$Y$63,Q$57,$C$70:$D94)</f>
        <v>2.3084537275074608E-2</v>
      </c>
      <c r="R94" s="35">
        <f ca="1">DSUM($B$57:$Y$63,R$57,$C$70:$D94)</f>
        <v>2.3179847776309079E-2</v>
      </c>
      <c r="S94" s="35">
        <f ca="1">DSUM($B$57:$Y$63,S$57,$C$70:$D94)</f>
        <v>2.3077292825708737E-2</v>
      </c>
      <c r="T94" s="35">
        <f ca="1">DSUM($B$57:$Y$63,T$57,$C$70:$D94)</f>
        <v>2.415573501368698E-2</v>
      </c>
      <c r="U94" s="35">
        <f ca="1">DSUM($B$57:$Y$63,U$57,$C$70:$D94)</f>
        <v>2.3880719820115758E-2</v>
      </c>
      <c r="V94" s="35">
        <f ca="1">DSUM($B$57:$Y$63,V$57,$C$70:$D94)</f>
        <v>2.3617898657663679E-2</v>
      </c>
      <c r="W94" s="35">
        <f ca="1">DSUM($B$57:$Y$63,W$57,$C$70:$D94)</f>
        <v>2.3341691627297372E-2</v>
      </c>
      <c r="X94" s="35">
        <f ca="1">DSUM($B$57:$Y$63,X$57,$C$70:$D94)</f>
        <v>2.2978638969707602E-2</v>
      </c>
      <c r="Y94" s="35">
        <f ca="1">DSUM($B$57:$Y$63,Y$57,$C$70:$D94)</f>
        <v>0.33142969961554447</v>
      </c>
      <c r="Z94" s="7"/>
      <c r="AA94" s="7"/>
      <c r="AB94" s="7"/>
      <c r="AC94" s="7"/>
    </row>
    <row r="95" spans="1:29" customFormat="1">
      <c r="A95" s="7"/>
      <c r="B95" s="7" t="s">
        <v>374</v>
      </c>
      <c r="C95" s="50" t="s">
        <v>353</v>
      </c>
      <c r="D95" s="50" t="s">
        <v>364</v>
      </c>
      <c r="E95" s="35">
        <f ca="1">DSUM($B$57:$Y$63,E$57,$C$70:$D95)</f>
        <v>1.1446631525618381E-3</v>
      </c>
      <c r="F95" s="35">
        <f ca="1">DSUM($B$57:$Y$63,F$57,$C$70:$D95)</f>
        <v>2.5228737786659734E-3</v>
      </c>
      <c r="G95" s="35">
        <f ca="1">DSUM($B$57:$Y$63,G$57,$C$70:$D95)</f>
        <v>4.1792240900610416E-3</v>
      </c>
      <c r="H95" s="35">
        <f ca="1">DSUM($B$57:$Y$63,H$57,$C$70:$D95)</f>
        <v>6.06773803142935E-3</v>
      </c>
      <c r="I95" s="35">
        <f ca="1">DSUM($B$57:$Y$63,I$57,$C$70:$D95)</f>
        <v>8.184360494987681E-3</v>
      </c>
      <c r="J95" s="35">
        <f ca="1">DSUM($B$57:$Y$63,J$57,$C$70:$D95)</f>
        <v>1.0620036928026187E-2</v>
      </c>
      <c r="K95" s="35">
        <f ca="1">DSUM($B$57:$Y$63,K$57,$C$70:$D95)</f>
        <v>1.324488653956357E-2</v>
      </c>
      <c r="L95" s="35">
        <f ca="1">DSUM($B$57:$Y$63,L$57,$C$70:$D95)</f>
        <v>1.5870856359925349E-2</v>
      </c>
      <c r="M95" s="35">
        <f ca="1">DSUM($B$57:$Y$63,M$57,$C$70:$D95)</f>
        <v>1.8281425842975499E-2</v>
      </c>
      <c r="N95" s="35">
        <f ca="1">DSUM($B$57:$Y$63,N$57,$C$70:$D95)</f>
        <v>2.0280234206873429E-2</v>
      </c>
      <c r="O95" s="35">
        <f ca="1">DSUM($B$57:$Y$63,O$57,$C$70:$D95)</f>
        <v>2.1743304094388696E-2</v>
      </c>
      <c r="P95" s="35">
        <f ca="1">DSUM($B$57:$Y$63,P$57,$C$70:$D95)</f>
        <v>2.2651426704086222E-2</v>
      </c>
      <c r="Q95" s="35">
        <f ca="1">DSUM($B$57:$Y$63,Q$57,$C$70:$D95)</f>
        <v>2.3084537275074608E-2</v>
      </c>
      <c r="R95" s="35">
        <f ca="1">DSUM($B$57:$Y$63,R$57,$C$70:$D95)</f>
        <v>2.3179847776309079E-2</v>
      </c>
      <c r="S95" s="35">
        <f ca="1">DSUM($B$57:$Y$63,S$57,$C$70:$D95)</f>
        <v>2.3077292825708737E-2</v>
      </c>
      <c r="T95" s="35">
        <f ca="1">DSUM($B$57:$Y$63,T$57,$C$70:$D95)</f>
        <v>2.415573501368698E-2</v>
      </c>
      <c r="U95" s="35">
        <f ca="1">DSUM($B$57:$Y$63,U$57,$C$70:$D95)</f>
        <v>2.3880719820115758E-2</v>
      </c>
      <c r="V95" s="35">
        <f ca="1">DSUM($B$57:$Y$63,V$57,$C$70:$D95)</f>
        <v>2.3617898657663679E-2</v>
      </c>
      <c r="W95" s="35">
        <f ca="1">DSUM($B$57:$Y$63,W$57,$C$70:$D95)</f>
        <v>2.3341691627297372E-2</v>
      </c>
      <c r="X95" s="35">
        <f ca="1">DSUM($B$57:$Y$63,X$57,$C$70:$D95)</f>
        <v>2.2978638969707602E-2</v>
      </c>
      <c r="Y95" s="35">
        <f ca="1">DSUM($B$57:$Y$63,Y$57,$C$70:$D95)</f>
        <v>0.33142969961554447</v>
      </c>
      <c r="Z95" s="7"/>
      <c r="AA95" s="7"/>
      <c r="AB95" s="7"/>
      <c r="AC95" s="7"/>
    </row>
    <row r="96" spans="1:29" customFormat="1">
      <c r="A96" s="7"/>
      <c r="B96" s="7" t="s">
        <v>375</v>
      </c>
      <c r="C96" s="50" t="s">
        <v>354</v>
      </c>
      <c r="D96" s="50" t="s">
        <v>365</v>
      </c>
      <c r="E96" s="35">
        <f ca="1">DSUM($B$57:$Y$63,E$57,$C$70:$D96)</f>
        <v>1.1446631525618381E-3</v>
      </c>
      <c r="F96" s="35">
        <f ca="1">DSUM($B$57:$Y$63,F$57,$C$70:$D96)</f>
        <v>2.5228737786659734E-3</v>
      </c>
      <c r="G96" s="35">
        <f ca="1">DSUM($B$57:$Y$63,G$57,$C$70:$D96)</f>
        <v>4.1792240900610416E-3</v>
      </c>
      <c r="H96" s="35">
        <f ca="1">DSUM($B$57:$Y$63,H$57,$C$70:$D96)</f>
        <v>6.06773803142935E-3</v>
      </c>
      <c r="I96" s="35">
        <f ca="1">DSUM($B$57:$Y$63,I$57,$C$70:$D96)</f>
        <v>8.184360494987681E-3</v>
      </c>
      <c r="J96" s="35">
        <f ca="1">DSUM($B$57:$Y$63,J$57,$C$70:$D96)</f>
        <v>1.0620036928026187E-2</v>
      </c>
      <c r="K96" s="35">
        <f ca="1">DSUM($B$57:$Y$63,K$57,$C$70:$D96)</f>
        <v>1.324488653956357E-2</v>
      </c>
      <c r="L96" s="35">
        <f ca="1">DSUM($B$57:$Y$63,L$57,$C$70:$D96)</f>
        <v>1.5870856359925349E-2</v>
      </c>
      <c r="M96" s="35">
        <f ca="1">DSUM($B$57:$Y$63,M$57,$C$70:$D96)</f>
        <v>1.8281425842975499E-2</v>
      </c>
      <c r="N96" s="35">
        <f ca="1">DSUM($B$57:$Y$63,N$57,$C$70:$D96)</f>
        <v>2.0280234206873429E-2</v>
      </c>
      <c r="O96" s="35">
        <f ca="1">DSUM($B$57:$Y$63,O$57,$C$70:$D96)</f>
        <v>2.1743304094388696E-2</v>
      </c>
      <c r="P96" s="35">
        <f ca="1">DSUM($B$57:$Y$63,P$57,$C$70:$D96)</f>
        <v>2.2651426704086222E-2</v>
      </c>
      <c r="Q96" s="35">
        <f ca="1">DSUM($B$57:$Y$63,Q$57,$C$70:$D96)</f>
        <v>2.3084537275074608E-2</v>
      </c>
      <c r="R96" s="35">
        <f ca="1">DSUM($B$57:$Y$63,R$57,$C$70:$D96)</f>
        <v>2.3179847776309079E-2</v>
      </c>
      <c r="S96" s="35">
        <f ca="1">DSUM($B$57:$Y$63,S$57,$C$70:$D96)</f>
        <v>2.3077292825708737E-2</v>
      </c>
      <c r="T96" s="35">
        <f ca="1">DSUM($B$57:$Y$63,T$57,$C$70:$D96)</f>
        <v>2.415573501368698E-2</v>
      </c>
      <c r="U96" s="35">
        <f ca="1">DSUM($B$57:$Y$63,U$57,$C$70:$D96)</f>
        <v>2.3880719820115758E-2</v>
      </c>
      <c r="V96" s="35">
        <f ca="1">DSUM($B$57:$Y$63,V$57,$C$70:$D96)</f>
        <v>2.3617898657663679E-2</v>
      </c>
      <c r="W96" s="35">
        <f ca="1">DSUM($B$57:$Y$63,W$57,$C$70:$D96)</f>
        <v>2.3341691627297372E-2</v>
      </c>
      <c r="X96" s="35">
        <f ca="1">DSUM($B$57:$Y$63,X$57,$C$70:$D96)</f>
        <v>2.2978638969707602E-2</v>
      </c>
      <c r="Y96" s="35">
        <f ca="1">DSUM($B$57:$Y$63,Y$57,$C$70:$D96)</f>
        <v>0.33142969961554447</v>
      </c>
      <c r="Z96" s="7"/>
      <c r="AA96" s="7"/>
      <c r="AB96" s="7"/>
      <c r="AC96" s="7"/>
    </row>
    <row r="97" spans="1:29" customFormat="1">
      <c r="A97" s="7"/>
      <c r="B97" s="7" t="s">
        <v>376</v>
      </c>
      <c r="C97" s="50" t="s">
        <v>355</v>
      </c>
      <c r="D97" s="50" t="s">
        <v>366</v>
      </c>
      <c r="E97" s="35">
        <f ca="1">DSUM($B$57:$Y$63,E$57,$C$70:$D97)</f>
        <v>1.1446631525618381E-3</v>
      </c>
      <c r="F97" s="35">
        <f ca="1">DSUM($B$57:$Y$63,F$57,$C$70:$D97)</f>
        <v>2.5228737786659734E-3</v>
      </c>
      <c r="G97" s="35">
        <f ca="1">DSUM($B$57:$Y$63,G$57,$C$70:$D97)</f>
        <v>4.1792240900610416E-3</v>
      </c>
      <c r="H97" s="35">
        <f ca="1">DSUM($B$57:$Y$63,H$57,$C$70:$D97)</f>
        <v>6.06773803142935E-3</v>
      </c>
      <c r="I97" s="35">
        <f ca="1">DSUM($B$57:$Y$63,I$57,$C$70:$D97)</f>
        <v>8.184360494987681E-3</v>
      </c>
      <c r="J97" s="35">
        <f ca="1">DSUM($B$57:$Y$63,J$57,$C$70:$D97)</f>
        <v>1.0620036928026187E-2</v>
      </c>
      <c r="K97" s="35">
        <f ca="1">DSUM($B$57:$Y$63,K$57,$C$70:$D97)</f>
        <v>1.324488653956357E-2</v>
      </c>
      <c r="L97" s="35">
        <f ca="1">DSUM($B$57:$Y$63,L$57,$C$70:$D97)</f>
        <v>1.5870856359925349E-2</v>
      </c>
      <c r="M97" s="35">
        <f ca="1">DSUM($B$57:$Y$63,M$57,$C$70:$D97)</f>
        <v>1.8281425842975499E-2</v>
      </c>
      <c r="N97" s="35">
        <f ca="1">DSUM($B$57:$Y$63,N$57,$C$70:$D97)</f>
        <v>2.0280234206873429E-2</v>
      </c>
      <c r="O97" s="35">
        <f ca="1">DSUM($B$57:$Y$63,O$57,$C$70:$D97)</f>
        <v>2.1743304094388696E-2</v>
      </c>
      <c r="P97" s="35">
        <f ca="1">DSUM($B$57:$Y$63,P$57,$C$70:$D97)</f>
        <v>2.2651426704086222E-2</v>
      </c>
      <c r="Q97" s="35">
        <f ca="1">DSUM($B$57:$Y$63,Q$57,$C$70:$D97)</f>
        <v>2.3084537275074608E-2</v>
      </c>
      <c r="R97" s="35">
        <f ca="1">DSUM($B$57:$Y$63,R$57,$C$70:$D97)</f>
        <v>2.3179847776309079E-2</v>
      </c>
      <c r="S97" s="35">
        <f ca="1">DSUM($B$57:$Y$63,S$57,$C$70:$D97)</f>
        <v>2.3077292825708737E-2</v>
      </c>
      <c r="T97" s="35">
        <f ca="1">DSUM($B$57:$Y$63,T$57,$C$70:$D97)</f>
        <v>2.415573501368698E-2</v>
      </c>
      <c r="U97" s="35">
        <f ca="1">DSUM($B$57:$Y$63,U$57,$C$70:$D97)</f>
        <v>2.3880719820115758E-2</v>
      </c>
      <c r="V97" s="35">
        <f ca="1">DSUM($B$57:$Y$63,V$57,$C$70:$D97)</f>
        <v>2.3617898657663679E-2</v>
      </c>
      <c r="W97" s="35">
        <f ca="1">DSUM($B$57:$Y$63,W$57,$C$70:$D97)</f>
        <v>2.3341691627297372E-2</v>
      </c>
      <c r="X97" s="35">
        <f ca="1">DSUM($B$57:$Y$63,X$57,$C$70:$D97)</f>
        <v>2.2978638969707602E-2</v>
      </c>
      <c r="Y97" s="35">
        <f ca="1">DSUM($B$57:$Y$63,Y$57,$C$70:$D97)</f>
        <v>0.33142969961554447</v>
      </c>
      <c r="Z97" s="7"/>
      <c r="AA97" s="7"/>
      <c r="AB97" s="7"/>
      <c r="AC97" s="7"/>
    </row>
    <row r="98" spans="1:29" customFormat="1">
      <c r="A98" s="7"/>
      <c r="B98" s="7" t="s">
        <v>377</v>
      </c>
      <c r="C98" s="50" t="s">
        <v>356</v>
      </c>
      <c r="D98" s="50" t="s">
        <v>367</v>
      </c>
      <c r="E98" s="35">
        <f ca="1">DSUM($B$57:$Y$63,E$57,$C$70:$D98)</f>
        <v>1.1446631525618381E-3</v>
      </c>
      <c r="F98" s="35">
        <f ca="1">DSUM($B$57:$Y$63,F$57,$C$70:$D98)</f>
        <v>2.5228737786659734E-3</v>
      </c>
      <c r="G98" s="35">
        <f ca="1">DSUM($B$57:$Y$63,G$57,$C$70:$D98)</f>
        <v>4.1792240900610416E-3</v>
      </c>
      <c r="H98" s="35">
        <f ca="1">DSUM($B$57:$Y$63,H$57,$C$70:$D98)</f>
        <v>6.06773803142935E-3</v>
      </c>
      <c r="I98" s="35">
        <f ca="1">DSUM($B$57:$Y$63,I$57,$C$70:$D98)</f>
        <v>8.184360494987681E-3</v>
      </c>
      <c r="J98" s="35">
        <f ca="1">DSUM($B$57:$Y$63,J$57,$C$70:$D98)</f>
        <v>1.0620036928026187E-2</v>
      </c>
      <c r="K98" s="35">
        <f ca="1">DSUM($B$57:$Y$63,K$57,$C$70:$D98)</f>
        <v>1.324488653956357E-2</v>
      </c>
      <c r="L98" s="35">
        <f ca="1">DSUM($B$57:$Y$63,L$57,$C$70:$D98)</f>
        <v>1.5870856359925349E-2</v>
      </c>
      <c r="M98" s="35">
        <f ca="1">DSUM($B$57:$Y$63,M$57,$C$70:$D98)</f>
        <v>1.8281425842975499E-2</v>
      </c>
      <c r="N98" s="35">
        <f ca="1">DSUM($B$57:$Y$63,N$57,$C$70:$D98)</f>
        <v>2.0280234206873429E-2</v>
      </c>
      <c r="O98" s="35">
        <f ca="1">DSUM($B$57:$Y$63,O$57,$C$70:$D98)</f>
        <v>2.1743304094388696E-2</v>
      </c>
      <c r="P98" s="35">
        <f ca="1">DSUM($B$57:$Y$63,P$57,$C$70:$D98)</f>
        <v>2.2651426704086222E-2</v>
      </c>
      <c r="Q98" s="35">
        <f ca="1">DSUM($B$57:$Y$63,Q$57,$C$70:$D98)</f>
        <v>2.3084537275074608E-2</v>
      </c>
      <c r="R98" s="35">
        <f ca="1">DSUM($B$57:$Y$63,R$57,$C$70:$D98)</f>
        <v>2.3179847776309079E-2</v>
      </c>
      <c r="S98" s="35">
        <f ca="1">DSUM($B$57:$Y$63,S$57,$C$70:$D98)</f>
        <v>2.3077292825708737E-2</v>
      </c>
      <c r="T98" s="35">
        <f ca="1">DSUM($B$57:$Y$63,T$57,$C$70:$D98)</f>
        <v>2.415573501368698E-2</v>
      </c>
      <c r="U98" s="35">
        <f ca="1">DSUM($B$57:$Y$63,U$57,$C$70:$D98)</f>
        <v>2.3880719820115758E-2</v>
      </c>
      <c r="V98" s="35">
        <f ca="1">DSUM($B$57:$Y$63,V$57,$C$70:$D98)</f>
        <v>2.3617898657663679E-2</v>
      </c>
      <c r="W98" s="35">
        <f ca="1">DSUM($B$57:$Y$63,W$57,$C$70:$D98)</f>
        <v>2.3341691627297372E-2</v>
      </c>
      <c r="X98" s="35">
        <f ca="1">DSUM($B$57:$Y$63,X$57,$C$70:$D98)</f>
        <v>2.2978638969707602E-2</v>
      </c>
      <c r="Y98" s="35">
        <f ca="1">DSUM($B$57:$Y$63,Y$57,$C$70:$D98)</f>
        <v>0.33142969961554447</v>
      </c>
      <c r="Z98" s="7"/>
      <c r="AA98" s="7"/>
      <c r="AB98" s="7"/>
      <c r="AC98" s="7"/>
    </row>
    <row r="99" spans="1:29" customFormat="1">
      <c r="A99" s="7"/>
      <c r="B99" s="7" t="s">
        <v>378</v>
      </c>
      <c r="C99" s="50" t="s">
        <v>357</v>
      </c>
      <c r="D99" s="50" t="s">
        <v>368</v>
      </c>
      <c r="E99" s="35">
        <f ca="1">DSUM($B$57:$Y$63,E$57,$C$70:$D99)</f>
        <v>1.1446631525618381E-3</v>
      </c>
      <c r="F99" s="35">
        <f ca="1">DSUM($B$57:$Y$63,F$57,$C$70:$D99)</f>
        <v>2.5228737786659734E-3</v>
      </c>
      <c r="G99" s="35">
        <f ca="1">DSUM($B$57:$Y$63,G$57,$C$70:$D99)</f>
        <v>4.1792240900610416E-3</v>
      </c>
      <c r="H99" s="35">
        <f ca="1">DSUM($B$57:$Y$63,H$57,$C$70:$D99)</f>
        <v>6.06773803142935E-3</v>
      </c>
      <c r="I99" s="35">
        <f ca="1">DSUM($B$57:$Y$63,I$57,$C$70:$D99)</f>
        <v>8.184360494987681E-3</v>
      </c>
      <c r="J99" s="35">
        <f ca="1">DSUM($B$57:$Y$63,J$57,$C$70:$D99)</f>
        <v>1.0620036928026187E-2</v>
      </c>
      <c r="K99" s="35">
        <f ca="1">DSUM($B$57:$Y$63,K$57,$C$70:$D99)</f>
        <v>1.324488653956357E-2</v>
      </c>
      <c r="L99" s="35">
        <f ca="1">DSUM($B$57:$Y$63,L$57,$C$70:$D99)</f>
        <v>1.5870856359925349E-2</v>
      </c>
      <c r="M99" s="35">
        <f ca="1">DSUM($B$57:$Y$63,M$57,$C$70:$D99)</f>
        <v>1.8281425842975499E-2</v>
      </c>
      <c r="N99" s="35">
        <f ca="1">DSUM($B$57:$Y$63,N$57,$C$70:$D99)</f>
        <v>2.0280234206873429E-2</v>
      </c>
      <c r="O99" s="35">
        <f ca="1">DSUM($B$57:$Y$63,O$57,$C$70:$D99)</f>
        <v>2.1743304094388696E-2</v>
      </c>
      <c r="P99" s="35">
        <f ca="1">DSUM($B$57:$Y$63,P$57,$C$70:$D99)</f>
        <v>2.2651426704086222E-2</v>
      </c>
      <c r="Q99" s="35">
        <f ca="1">DSUM($B$57:$Y$63,Q$57,$C$70:$D99)</f>
        <v>2.3084537275074608E-2</v>
      </c>
      <c r="R99" s="35">
        <f ca="1">DSUM($B$57:$Y$63,R$57,$C$70:$D99)</f>
        <v>2.3179847776309079E-2</v>
      </c>
      <c r="S99" s="35">
        <f ca="1">DSUM($B$57:$Y$63,S$57,$C$70:$D99)</f>
        <v>2.3077292825708737E-2</v>
      </c>
      <c r="T99" s="35">
        <f ca="1">DSUM($B$57:$Y$63,T$57,$C$70:$D99)</f>
        <v>2.415573501368698E-2</v>
      </c>
      <c r="U99" s="35">
        <f ca="1">DSUM($B$57:$Y$63,U$57,$C$70:$D99)</f>
        <v>2.3880719820115758E-2</v>
      </c>
      <c r="V99" s="35">
        <f ca="1">DSUM($B$57:$Y$63,V$57,$C$70:$D99)</f>
        <v>2.3617898657663679E-2</v>
      </c>
      <c r="W99" s="35">
        <f ca="1">DSUM($B$57:$Y$63,W$57,$C$70:$D99)</f>
        <v>2.3341691627297372E-2</v>
      </c>
      <c r="X99" s="35">
        <f ca="1">DSUM($B$57:$Y$63,X$57,$C$70:$D99)</f>
        <v>2.2978638969707602E-2</v>
      </c>
      <c r="Y99" s="35">
        <f ca="1">DSUM($B$57:$Y$63,Y$57,$C$70:$D99)</f>
        <v>0.33142969961554447</v>
      </c>
      <c r="Z99" s="7"/>
      <c r="AA99" s="7"/>
      <c r="AB99" s="7"/>
      <c r="AC99" s="7"/>
    </row>
    <row r="100" spans="1:29" customFormat="1">
      <c r="A100" s="7"/>
      <c r="B100" s="7" t="s">
        <v>379</v>
      </c>
      <c r="C100" s="50" t="s">
        <v>358</v>
      </c>
      <c r="D100" s="50" t="s">
        <v>369</v>
      </c>
      <c r="E100" s="35">
        <f ca="1">DSUM($B$57:$Y$63,E$57,$C$70:$D100)</f>
        <v>1.1446631525618381E-3</v>
      </c>
      <c r="F100" s="35">
        <f ca="1">DSUM($B$57:$Y$63,F$57,$C$70:$D100)</f>
        <v>2.5228737786659734E-3</v>
      </c>
      <c r="G100" s="35">
        <f ca="1">DSUM($B$57:$Y$63,G$57,$C$70:$D100)</f>
        <v>4.1792240900610416E-3</v>
      </c>
      <c r="H100" s="35">
        <f ca="1">DSUM($B$57:$Y$63,H$57,$C$70:$D100)</f>
        <v>6.06773803142935E-3</v>
      </c>
      <c r="I100" s="35">
        <f ca="1">DSUM($B$57:$Y$63,I$57,$C$70:$D100)</f>
        <v>8.184360494987681E-3</v>
      </c>
      <c r="J100" s="35">
        <f ca="1">DSUM($B$57:$Y$63,J$57,$C$70:$D100)</f>
        <v>1.0620036928026187E-2</v>
      </c>
      <c r="K100" s="35">
        <f ca="1">DSUM($B$57:$Y$63,K$57,$C$70:$D100)</f>
        <v>1.324488653956357E-2</v>
      </c>
      <c r="L100" s="35">
        <f ca="1">DSUM($B$57:$Y$63,L$57,$C$70:$D100)</f>
        <v>1.5870856359925349E-2</v>
      </c>
      <c r="M100" s="35">
        <f ca="1">DSUM($B$57:$Y$63,M$57,$C$70:$D100)</f>
        <v>1.8281425842975499E-2</v>
      </c>
      <c r="N100" s="35">
        <f ca="1">DSUM($B$57:$Y$63,N$57,$C$70:$D100)</f>
        <v>2.0280234206873429E-2</v>
      </c>
      <c r="O100" s="35">
        <f ca="1">DSUM($B$57:$Y$63,O$57,$C$70:$D100)</f>
        <v>2.1743304094388696E-2</v>
      </c>
      <c r="P100" s="35">
        <f ca="1">DSUM($B$57:$Y$63,P$57,$C$70:$D100)</f>
        <v>2.2651426704086222E-2</v>
      </c>
      <c r="Q100" s="35">
        <f ca="1">DSUM($B$57:$Y$63,Q$57,$C$70:$D100)</f>
        <v>2.3084537275074608E-2</v>
      </c>
      <c r="R100" s="35">
        <f ca="1">DSUM($B$57:$Y$63,R$57,$C$70:$D100)</f>
        <v>2.3179847776309079E-2</v>
      </c>
      <c r="S100" s="35">
        <f ca="1">DSUM($B$57:$Y$63,S$57,$C$70:$D100)</f>
        <v>2.3077292825708737E-2</v>
      </c>
      <c r="T100" s="35">
        <f ca="1">DSUM($B$57:$Y$63,T$57,$C$70:$D100)</f>
        <v>2.415573501368698E-2</v>
      </c>
      <c r="U100" s="35">
        <f ca="1">DSUM($B$57:$Y$63,U$57,$C$70:$D100)</f>
        <v>2.3880719820115758E-2</v>
      </c>
      <c r="V100" s="35">
        <f ca="1">DSUM($B$57:$Y$63,V$57,$C$70:$D100)</f>
        <v>2.3617898657663679E-2</v>
      </c>
      <c r="W100" s="35">
        <f ca="1">DSUM($B$57:$Y$63,W$57,$C$70:$D100)</f>
        <v>2.3341691627297372E-2</v>
      </c>
      <c r="X100" s="35">
        <f ca="1">DSUM($B$57:$Y$63,X$57,$C$70:$D100)</f>
        <v>2.2978638969707602E-2</v>
      </c>
      <c r="Y100" s="35">
        <f ca="1">DSUM($B$57:$Y$63,Y$57,$C$70:$D100)</f>
        <v>0.33142969961554447</v>
      </c>
      <c r="Z100" s="7"/>
      <c r="AA100" s="7"/>
      <c r="AB100" s="7"/>
      <c r="AC100" s="7"/>
    </row>
    <row r="101" spans="1:29" customFormat="1">
      <c r="A101" s="7"/>
      <c r="B101" s="7" t="s">
        <v>380</v>
      </c>
      <c r="C101" s="50" t="s">
        <v>359</v>
      </c>
      <c r="D101" s="50" t="s">
        <v>370</v>
      </c>
      <c r="E101" s="35">
        <f ca="1">DSUM($B$57:$Y$63,E$57,$C$70:$D101)</f>
        <v>1.1446631525618381E-3</v>
      </c>
      <c r="F101" s="35">
        <f ca="1">DSUM($B$57:$Y$63,F$57,$C$70:$D101)</f>
        <v>2.5228737786659734E-3</v>
      </c>
      <c r="G101" s="35">
        <f ca="1">DSUM($B$57:$Y$63,G$57,$C$70:$D101)</f>
        <v>4.1792240900610416E-3</v>
      </c>
      <c r="H101" s="35">
        <f ca="1">DSUM($B$57:$Y$63,H$57,$C$70:$D101)</f>
        <v>6.06773803142935E-3</v>
      </c>
      <c r="I101" s="35">
        <f ca="1">DSUM($B$57:$Y$63,I$57,$C$70:$D101)</f>
        <v>8.184360494987681E-3</v>
      </c>
      <c r="J101" s="35">
        <f ca="1">DSUM($B$57:$Y$63,J$57,$C$70:$D101)</f>
        <v>1.0620036928026187E-2</v>
      </c>
      <c r="K101" s="35">
        <f ca="1">DSUM($B$57:$Y$63,K$57,$C$70:$D101)</f>
        <v>1.324488653956357E-2</v>
      </c>
      <c r="L101" s="35">
        <f ca="1">DSUM($B$57:$Y$63,L$57,$C$70:$D101)</f>
        <v>1.5870856359925349E-2</v>
      </c>
      <c r="M101" s="35">
        <f ca="1">DSUM($B$57:$Y$63,M$57,$C$70:$D101)</f>
        <v>1.8281425842975499E-2</v>
      </c>
      <c r="N101" s="35">
        <f ca="1">DSUM($B$57:$Y$63,N$57,$C$70:$D101)</f>
        <v>2.0280234206873429E-2</v>
      </c>
      <c r="O101" s="35">
        <f ca="1">DSUM($B$57:$Y$63,O$57,$C$70:$D101)</f>
        <v>2.1743304094388696E-2</v>
      </c>
      <c r="P101" s="35">
        <f ca="1">DSUM($B$57:$Y$63,P$57,$C$70:$D101)</f>
        <v>2.2651426704086222E-2</v>
      </c>
      <c r="Q101" s="35">
        <f ca="1">DSUM($B$57:$Y$63,Q$57,$C$70:$D101)</f>
        <v>2.3084537275074608E-2</v>
      </c>
      <c r="R101" s="35">
        <f ca="1">DSUM($B$57:$Y$63,R$57,$C$70:$D101)</f>
        <v>2.3179847776309079E-2</v>
      </c>
      <c r="S101" s="35">
        <f ca="1">DSUM($B$57:$Y$63,S$57,$C$70:$D101)</f>
        <v>2.3077292825708737E-2</v>
      </c>
      <c r="T101" s="35">
        <f ca="1">DSUM($B$57:$Y$63,T$57,$C$70:$D101)</f>
        <v>2.415573501368698E-2</v>
      </c>
      <c r="U101" s="35">
        <f ca="1">DSUM($B$57:$Y$63,U$57,$C$70:$D101)</f>
        <v>2.3880719820115758E-2</v>
      </c>
      <c r="V101" s="35">
        <f ca="1">DSUM($B$57:$Y$63,V$57,$C$70:$D101)</f>
        <v>2.3617898657663679E-2</v>
      </c>
      <c r="W101" s="35">
        <f ca="1">DSUM($B$57:$Y$63,W$57,$C$70:$D101)</f>
        <v>2.3341691627297372E-2</v>
      </c>
      <c r="X101" s="35">
        <f ca="1">DSUM($B$57:$Y$63,X$57,$C$70:$D101)</f>
        <v>2.2978638969707602E-2</v>
      </c>
      <c r="Y101" s="35">
        <f ca="1">DSUM($B$57:$Y$63,Y$57,$C$70:$D101)</f>
        <v>0.33142969961554447</v>
      </c>
      <c r="Z101" s="7"/>
      <c r="AA101" s="7"/>
      <c r="AB101" s="7"/>
      <c r="AC101" s="7"/>
    </row>
    <row r="102" spans="1:29" customFormat="1">
      <c r="A102" s="7"/>
      <c r="B102" s="7" t="s">
        <v>381</v>
      </c>
      <c r="C102" s="50" t="s">
        <v>360</v>
      </c>
      <c r="D102" s="50" t="s">
        <v>132</v>
      </c>
      <c r="E102" s="35">
        <f ca="1">DSUM($B$57:$Y$63,E$57,$C$70:$D102)</f>
        <v>1.1940359362909284E-3</v>
      </c>
      <c r="F102" s="35">
        <f ca="1">DSUM($B$57:$Y$63,F$57,$C$70:$D102)</f>
        <v>2.6316929550071451E-3</v>
      </c>
      <c r="G102" s="35">
        <f ca="1">DSUM($B$57:$Y$63,G$57,$C$70:$D102)</f>
        <v>4.3594866648562422E-3</v>
      </c>
      <c r="H102" s="35">
        <f ca="1">DSUM($B$57:$Y$63,H$57,$C$70:$D102)</f>
        <v>6.3294579242030918E-3</v>
      </c>
      <c r="I102" s="35">
        <f ca="1">DSUM($B$57:$Y$63,I$57,$C$70:$D102)</f>
        <v>8.5373767162013788E-3</v>
      </c>
      <c r="J102" s="35">
        <f ca="1">DSUM($B$57:$Y$63,J$57,$C$70:$D102)</f>
        <v>1.1078111240341455E-2</v>
      </c>
      <c r="K102" s="35">
        <f ca="1">DSUM($B$57:$Y$63,K$57,$C$70:$D102)</f>
        <v>1.3816178554311012E-2</v>
      </c>
      <c r="L102" s="35">
        <f ca="1">DSUM($B$57:$Y$63,L$57,$C$70:$D102)</f>
        <v>1.6555414395099562E-2</v>
      </c>
      <c r="M102" s="35">
        <f ca="1">DSUM($B$57:$Y$63,M$57,$C$70:$D102)</f>
        <v>1.9069959030563952E-2</v>
      </c>
      <c r="N102" s="35">
        <f ca="1">DSUM($B$57:$Y$63,N$57,$C$70:$D102)</f>
        <v>2.1154982044462419E-2</v>
      </c>
      <c r="O102" s="35">
        <f ca="1">DSUM($B$57:$Y$63,O$57,$C$70:$D102)</f>
        <v>2.2681158561185737E-2</v>
      </c>
      <c r="P102" s="35">
        <f ca="1">DSUM($B$57:$Y$63,P$57,$C$70:$D102)</f>
        <v>2.3628451245597155E-2</v>
      </c>
      <c r="Q102" s="35">
        <f ca="1">DSUM($B$57:$Y$63,Q$57,$C$70:$D102)</f>
        <v>2.4080243185426967E-2</v>
      </c>
      <c r="R102" s="35">
        <f ca="1">DSUM($B$57:$Y$63,R$57,$C$70:$D102)</f>
        <v>2.4179664716840077E-2</v>
      </c>
      <c r="S102" s="35">
        <f ca="1">DSUM($B$57:$Y$63,S$57,$C$70:$D102)</f>
        <v>2.4072686261049577E-2</v>
      </c>
      <c r="T102" s="35">
        <f ca="1">DSUM($B$57:$Y$63,T$57,$C$70:$D102)</f>
        <v>2.5197644922273429E-2</v>
      </c>
      <c r="U102" s="35">
        <f ca="1">DSUM($B$57:$Y$63,U$57,$C$70:$D102)</f>
        <v>2.4910767491637953E-2</v>
      </c>
      <c r="V102" s="35">
        <f ca="1">DSUM($B$57:$Y$63,V$57,$C$70:$D102)</f>
        <v>2.4636610057563839E-2</v>
      </c>
      <c r="W102" s="35">
        <f ca="1">DSUM($B$57:$Y$63,W$57,$C$70:$D102)</f>
        <v>2.4348489382607672E-2</v>
      </c>
      <c r="X102" s="35">
        <f ca="1">DSUM($B$57:$Y$63,X$57,$C$70:$D102)</f>
        <v>2.3969777165866957E-2</v>
      </c>
      <c r="Y102" s="35">
        <f ca="1">DSUM($B$57:$Y$63,Y$57,$C$70:$D102)</f>
        <v>0.34572526494748751</v>
      </c>
      <c r="Z102" s="7"/>
      <c r="AA102" s="7"/>
      <c r="AB102" s="7"/>
      <c r="AC102" s="7"/>
    </row>
    <row r="103" spans="1:29" customForma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row>
    <row r="104" spans="1:2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row>
    <row r="105" spans="1:29" customFormat="1" ht="15">
      <c r="A105" s="55" t="s">
        <v>133</v>
      </c>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row>
    <row r="106" spans="1:29" customFormat="1" ht="15">
      <c r="A106" s="7"/>
      <c r="B106" s="7"/>
      <c r="C106" s="7"/>
      <c r="D106" s="129" t="str">
        <f>C8</f>
        <v>ASHP</v>
      </c>
      <c r="E106" s="58">
        <f t="shared" ref="E106:X106" si="19">E11</f>
        <v>2016</v>
      </c>
      <c r="F106" s="59">
        <f t="shared" si="19"/>
        <v>2017</v>
      </c>
      <c r="G106" s="59">
        <f t="shared" si="19"/>
        <v>2018</v>
      </c>
      <c r="H106" s="59">
        <f t="shared" si="19"/>
        <v>2019</v>
      </c>
      <c r="I106" s="59">
        <f t="shared" si="19"/>
        <v>2020</v>
      </c>
      <c r="J106" s="59">
        <f t="shared" si="19"/>
        <v>2021</v>
      </c>
      <c r="K106" s="59">
        <f t="shared" si="19"/>
        <v>2022</v>
      </c>
      <c r="L106" s="59">
        <f t="shared" si="19"/>
        <v>2023</v>
      </c>
      <c r="M106" s="59">
        <f t="shared" si="19"/>
        <v>2024</v>
      </c>
      <c r="N106" s="59">
        <f t="shared" si="19"/>
        <v>2025</v>
      </c>
      <c r="O106" s="59">
        <f t="shared" si="19"/>
        <v>2026</v>
      </c>
      <c r="P106" s="59">
        <f t="shared" si="19"/>
        <v>2027</v>
      </c>
      <c r="Q106" s="59">
        <f t="shared" si="19"/>
        <v>2028</v>
      </c>
      <c r="R106" s="59">
        <f t="shared" si="19"/>
        <v>2029</v>
      </c>
      <c r="S106" s="59">
        <f t="shared" si="19"/>
        <v>2030</v>
      </c>
      <c r="T106" s="59">
        <f t="shared" si="19"/>
        <v>2031</v>
      </c>
      <c r="U106" s="59">
        <f t="shared" si="19"/>
        <v>2032</v>
      </c>
      <c r="V106" s="59">
        <f t="shared" si="19"/>
        <v>2033</v>
      </c>
      <c r="W106" s="59">
        <f t="shared" si="19"/>
        <v>2034</v>
      </c>
      <c r="X106" s="59">
        <f t="shared" si="19"/>
        <v>2035</v>
      </c>
      <c r="Y106" s="60" t="s">
        <v>59</v>
      </c>
      <c r="Z106" s="7"/>
      <c r="AA106" s="7"/>
      <c r="AB106" s="7"/>
      <c r="AC106" s="7"/>
    </row>
    <row r="107" spans="1:29" customFormat="1" ht="15">
      <c r="A107" s="7"/>
      <c r="B107" s="7"/>
      <c r="C107" s="7"/>
      <c r="D107" s="7" t="str">
        <f>C8</f>
        <v>ASHP</v>
      </c>
      <c r="E107" s="61" t="str">
        <f>CONCATENATE("aMW_",E$11)</f>
        <v>aMW_2016</v>
      </c>
      <c r="F107" s="62" t="str">
        <f t="shared" ref="F107:X107" si="20">CONCATENATE("aMW_",F$11)</f>
        <v>aMW_2017</v>
      </c>
      <c r="G107" s="62" t="str">
        <f t="shared" si="20"/>
        <v>aMW_2018</v>
      </c>
      <c r="H107" s="62" t="str">
        <f t="shared" si="20"/>
        <v>aMW_2019</v>
      </c>
      <c r="I107" s="62" t="str">
        <f t="shared" si="20"/>
        <v>aMW_2020</v>
      </c>
      <c r="J107" s="62" t="str">
        <f t="shared" si="20"/>
        <v>aMW_2021</v>
      </c>
      <c r="K107" s="62" t="str">
        <f t="shared" si="20"/>
        <v>aMW_2022</v>
      </c>
      <c r="L107" s="62" t="str">
        <f t="shared" si="20"/>
        <v>aMW_2023</v>
      </c>
      <c r="M107" s="62" t="str">
        <f t="shared" si="20"/>
        <v>aMW_2024</v>
      </c>
      <c r="N107" s="62" t="str">
        <f t="shared" si="20"/>
        <v>aMW_2025</v>
      </c>
      <c r="O107" s="62" t="str">
        <f t="shared" si="20"/>
        <v>aMW_2026</v>
      </c>
      <c r="P107" s="62" t="str">
        <f t="shared" si="20"/>
        <v>aMW_2027</v>
      </c>
      <c r="Q107" s="62" t="str">
        <f t="shared" si="20"/>
        <v>aMW_2028</v>
      </c>
      <c r="R107" s="62" t="str">
        <f t="shared" si="20"/>
        <v>aMW_2029</v>
      </c>
      <c r="S107" s="62" t="str">
        <f t="shared" si="20"/>
        <v>aMW_2030</v>
      </c>
      <c r="T107" s="62" t="str">
        <f t="shared" si="20"/>
        <v>aMW_2031</v>
      </c>
      <c r="U107" s="62" t="str">
        <f t="shared" si="20"/>
        <v>aMW_2032</v>
      </c>
      <c r="V107" s="62" t="str">
        <f t="shared" si="20"/>
        <v>aMW_2033</v>
      </c>
      <c r="W107" s="62" t="str">
        <f t="shared" si="20"/>
        <v>aMW_2034</v>
      </c>
      <c r="X107" s="62" t="str">
        <f t="shared" si="20"/>
        <v>aMW_2035</v>
      </c>
      <c r="Y107" s="63" t="s">
        <v>59</v>
      </c>
      <c r="Z107" s="7"/>
      <c r="AA107" s="7"/>
      <c r="AB107" s="7"/>
      <c r="AC107" s="7"/>
    </row>
    <row r="108" spans="1:29" customFormat="1">
      <c r="A108" s="7"/>
      <c r="B108" s="7"/>
      <c r="C108" s="7"/>
      <c r="D108" s="7" t="s">
        <v>67</v>
      </c>
      <c r="E108" s="29">
        <f t="shared" ref="E108:Y108" si="21">E71</f>
        <v>0</v>
      </c>
      <c r="F108" s="29">
        <f t="shared" si="21"/>
        <v>0</v>
      </c>
      <c r="G108" s="29">
        <f t="shared" si="21"/>
        <v>0</v>
      </c>
      <c r="H108" s="29">
        <f t="shared" si="21"/>
        <v>0</v>
      </c>
      <c r="I108" s="29">
        <f t="shared" si="21"/>
        <v>0</v>
      </c>
      <c r="J108" s="29">
        <f t="shared" si="21"/>
        <v>0</v>
      </c>
      <c r="K108" s="29">
        <f t="shared" si="21"/>
        <v>0</v>
      </c>
      <c r="L108" s="29">
        <f t="shared" si="21"/>
        <v>0</v>
      </c>
      <c r="M108" s="29">
        <f t="shared" si="21"/>
        <v>0</v>
      </c>
      <c r="N108" s="29">
        <f t="shared" si="21"/>
        <v>0</v>
      </c>
      <c r="O108" s="29">
        <f t="shared" si="21"/>
        <v>0</v>
      </c>
      <c r="P108" s="29">
        <f t="shared" si="21"/>
        <v>0</v>
      </c>
      <c r="Q108" s="29">
        <f t="shared" si="21"/>
        <v>0</v>
      </c>
      <c r="R108" s="29">
        <f t="shared" si="21"/>
        <v>0</v>
      </c>
      <c r="S108" s="29">
        <f t="shared" si="21"/>
        <v>0</v>
      </c>
      <c r="T108" s="29">
        <f t="shared" si="21"/>
        <v>0</v>
      </c>
      <c r="U108" s="29">
        <f t="shared" si="21"/>
        <v>0</v>
      </c>
      <c r="V108" s="29">
        <f t="shared" si="21"/>
        <v>0</v>
      </c>
      <c r="W108" s="29">
        <f t="shared" si="21"/>
        <v>0</v>
      </c>
      <c r="X108" s="29">
        <f t="shared" si="21"/>
        <v>0</v>
      </c>
      <c r="Y108" s="29">
        <f t="shared" si="21"/>
        <v>0</v>
      </c>
      <c r="Z108" s="7"/>
      <c r="AA108" s="7"/>
      <c r="AB108" s="7"/>
      <c r="AC108" s="7"/>
    </row>
    <row r="109" spans="1:29" customFormat="1">
      <c r="A109" s="7"/>
      <c r="B109" s="7"/>
      <c r="C109" s="7"/>
      <c r="D109" s="7" t="s">
        <v>459</v>
      </c>
      <c r="E109" s="29">
        <f t="shared" ref="E109:Y121" si="22">E72-E71</f>
        <v>0</v>
      </c>
      <c r="F109" s="29">
        <f t="shared" si="22"/>
        <v>0</v>
      </c>
      <c r="G109" s="29">
        <f t="shared" si="22"/>
        <v>0</v>
      </c>
      <c r="H109" s="29">
        <f t="shared" si="22"/>
        <v>0</v>
      </c>
      <c r="I109" s="29">
        <f t="shared" si="22"/>
        <v>0</v>
      </c>
      <c r="J109" s="29">
        <f t="shared" si="22"/>
        <v>0</v>
      </c>
      <c r="K109" s="29">
        <f t="shared" si="22"/>
        <v>0</v>
      </c>
      <c r="L109" s="29">
        <f t="shared" si="22"/>
        <v>0</v>
      </c>
      <c r="M109" s="29">
        <f t="shared" si="22"/>
        <v>0</v>
      </c>
      <c r="N109" s="29">
        <f t="shared" si="22"/>
        <v>0</v>
      </c>
      <c r="O109" s="29">
        <f t="shared" si="22"/>
        <v>0</v>
      </c>
      <c r="P109" s="29">
        <f t="shared" si="22"/>
        <v>0</v>
      </c>
      <c r="Q109" s="29">
        <f t="shared" si="22"/>
        <v>0</v>
      </c>
      <c r="R109" s="29">
        <f t="shared" si="22"/>
        <v>0</v>
      </c>
      <c r="S109" s="29">
        <f t="shared" si="22"/>
        <v>0</v>
      </c>
      <c r="T109" s="29">
        <f t="shared" si="22"/>
        <v>0</v>
      </c>
      <c r="U109" s="29">
        <f t="shared" si="22"/>
        <v>0</v>
      </c>
      <c r="V109" s="29">
        <f t="shared" si="22"/>
        <v>0</v>
      </c>
      <c r="W109" s="29">
        <f t="shared" si="22"/>
        <v>0</v>
      </c>
      <c r="X109" s="29">
        <f t="shared" si="22"/>
        <v>0</v>
      </c>
      <c r="Y109" s="29">
        <f t="shared" si="22"/>
        <v>0</v>
      </c>
      <c r="Z109" s="7"/>
      <c r="AA109" s="7"/>
      <c r="AB109" s="7"/>
      <c r="AC109" s="7"/>
    </row>
    <row r="110" spans="1:29" customFormat="1">
      <c r="A110" s="7"/>
      <c r="B110" s="7"/>
      <c r="C110" s="7"/>
      <c r="D110" s="7" t="s">
        <v>73</v>
      </c>
      <c r="E110" s="29">
        <f t="shared" si="22"/>
        <v>0</v>
      </c>
      <c r="F110" s="29">
        <f t="shared" si="22"/>
        <v>0</v>
      </c>
      <c r="G110" s="29">
        <f t="shared" si="22"/>
        <v>0</v>
      </c>
      <c r="H110" s="29">
        <f t="shared" si="22"/>
        <v>0</v>
      </c>
      <c r="I110" s="29">
        <f t="shared" si="22"/>
        <v>0</v>
      </c>
      <c r="J110" s="29">
        <f t="shared" si="22"/>
        <v>0</v>
      </c>
      <c r="K110" s="29">
        <f t="shared" si="22"/>
        <v>0</v>
      </c>
      <c r="L110" s="29">
        <f t="shared" si="22"/>
        <v>0</v>
      </c>
      <c r="M110" s="29">
        <f t="shared" si="22"/>
        <v>0</v>
      </c>
      <c r="N110" s="29">
        <f t="shared" si="22"/>
        <v>0</v>
      </c>
      <c r="O110" s="29">
        <f t="shared" si="22"/>
        <v>0</v>
      </c>
      <c r="P110" s="29">
        <f t="shared" si="22"/>
        <v>0</v>
      </c>
      <c r="Q110" s="29">
        <f t="shared" si="22"/>
        <v>0</v>
      </c>
      <c r="R110" s="29">
        <f t="shared" si="22"/>
        <v>0</v>
      </c>
      <c r="S110" s="29">
        <f t="shared" si="22"/>
        <v>0</v>
      </c>
      <c r="T110" s="29">
        <f t="shared" si="22"/>
        <v>0</v>
      </c>
      <c r="U110" s="29">
        <f t="shared" si="22"/>
        <v>0</v>
      </c>
      <c r="V110" s="29">
        <f t="shared" si="22"/>
        <v>0</v>
      </c>
      <c r="W110" s="29">
        <f t="shared" si="22"/>
        <v>0</v>
      </c>
      <c r="X110" s="29">
        <f t="shared" si="22"/>
        <v>0</v>
      </c>
      <c r="Y110" s="29">
        <f t="shared" si="22"/>
        <v>0</v>
      </c>
      <c r="Z110" s="7"/>
      <c r="AA110" s="7"/>
      <c r="AB110" s="7"/>
      <c r="AC110" s="7"/>
    </row>
    <row r="111" spans="1:29" customFormat="1">
      <c r="A111" s="7"/>
      <c r="B111" s="7"/>
      <c r="C111" s="7"/>
      <c r="D111" s="7" t="s">
        <v>76</v>
      </c>
      <c r="E111" s="29">
        <f t="shared" si="22"/>
        <v>0</v>
      </c>
      <c r="F111" s="29">
        <f t="shared" si="22"/>
        <v>0</v>
      </c>
      <c r="G111" s="29">
        <f t="shared" si="22"/>
        <v>0</v>
      </c>
      <c r="H111" s="29">
        <f t="shared" si="22"/>
        <v>0</v>
      </c>
      <c r="I111" s="29">
        <f t="shared" si="22"/>
        <v>0</v>
      </c>
      <c r="J111" s="29">
        <f t="shared" si="22"/>
        <v>0</v>
      </c>
      <c r="K111" s="29">
        <f t="shared" si="22"/>
        <v>0</v>
      </c>
      <c r="L111" s="29">
        <f t="shared" si="22"/>
        <v>0</v>
      </c>
      <c r="M111" s="29">
        <f t="shared" si="22"/>
        <v>0</v>
      </c>
      <c r="N111" s="29">
        <f t="shared" si="22"/>
        <v>0</v>
      </c>
      <c r="O111" s="29">
        <f t="shared" si="22"/>
        <v>0</v>
      </c>
      <c r="P111" s="29">
        <f t="shared" si="22"/>
        <v>0</v>
      </c>
      <c r="Q111" s="29">
        <f t="shared" si="22"/>
        <v>0</v>
      </c>
      <c r="R111" s="29">
        <f t="shared" si="22"/>
        <v>0</v>
      </c>
      <c r="S111" s="29">
        <f t="shared" si="22"/>
        <v>0</v>
      </c>
      <c r="T111" s="29">
        <f t="shared" si="22"/>
        <v>0</v>
      </c>
      <c r="U111" s="29">
        <f t="shared" si="22"/>
        <v>0</v>
      </c>
      <c r="V111" s="29">
        <f t="shared" si="22"/>
        <v>0</v>
      </c>
      <c r="W111" s="29">
        <f t="shared" si="22"/>
        <v>0</v>
      </c>
      <c r="X111" s="29">
        <f t="shared" si="22"/>
        <v>0</v>
      </c>
      <c r="Y111" s="29">
        <f t="shared" si="22"/>
        <v>0</v>
      </c>
      <c r="Z111" s="7"/>
      <c r="AA111" s="7"/>
      <c r="AB111" s="7"/>
      <c r="AC111" s="7"/>
    </row>
    <row r="112" spans="1:29" customFormat="1">
      <c r="A112" s="7"/>
      <c r="B112" s="7"/>
      <c r="C112" s="7"/>
      <c r="D112" s="7" t="s">
        <v>79</v>
      </c>
      <c r="E112" s="29">
        <f t="shared" si="22"/>
        <v>0</v>
      </c>
      <c r="F112" s="29">
        <f t="shared" si="22"/>
        <v>0</v>
      </c>
      <c r="G112" s="29">
        <f t="shared" si="22"/>
        <v>0</v>
      </c>
      <c r="H112" s="29">
        <f t="shared" si="22"/>
        <v>0</v>
      </c>
      <c r="I112" s="29">
        <f t="shared" si="22"/>
        <v>0</v>
      </c>
      <c r="J112" s="29">
        <f t="shared" si="22"/>
        <v>0</v>
      </c>
      <c r="K112" s="29">
        <f t="shared" si="22"/>
        <v>0</v>
      </c>
      <c r="L112" s="29">
        <f t="shared" si="22"/>
        <v>0</v>
      </c>
      <c r="M112" s="29">
        <f t="shared" si="22"/>
        <v>0</v>
      </c>
      <c r="N112" s="29">
        <f t="shared" si="22"/>
        <v>0</v>
      </c>
      <c r="O112" s="29">
        <f t="shared" si="22"/>
        <v>0</v>
      </c>
      <c r="P112" s="29">
        <f t="shared" si="22"/>
        <v>0</v>
      </c>
      <c r="Q112" s="29">
        <f t="shared" si="22"/>
        <v>0</v>
      </c>
      <c r="R112" s="29">
        <f t="shared" si="22"/>
        <v>0</v>
      </c>
      <c r="S112" s="29">
        <f t="shared" si="22"/>
        <v>0</v>
      </c>
      <c r="T112" s="29">
        <f t="shared" si="22"/>
        <v>0</v>
      </c>
      <c r="U112" s="29">
        <f t="shared" si="22"/>
        <v>0</v>
      </c>
      <c r="V112" s="29">
        <f t="shared" si="22"/>
        <v>0</v>
      </c>
      <c r="W112" s="29">
        <f t="shared" si="22"/>
        <v>0</v>
      </c>
      <c r="X112" s="29">
        <f t="shared" si="22"/>
        <v>0</v>
      </c>
      <c r="Y112" s="29">
        <f t="shared" si="22"/>
        <v>0</v>
      </c>
      <c r="Z112" s="7"/>
      <c r="AA112" s="7"/>
      <c r="AB112" s="7"/>
      <c r="AC112" s="7"/>
    </row>
    <row r="113" spans="1:29" customFormat="1">
      <c r="A113" s="7"/>
      <c r="B113" s="7"/>
      <c r="C113" s="7"/>
      <c r="D113" s="7" t="s">
        <v>82</v>
      </c>
      <c r="E113" s="29">
        <f t="shared" si="22"/>
        <v>0</v>
      </c>
      <c r="F113" s="29">
        <f>F76-F75</f>
        <v>0</v>
      </c>
      <c r="G113" s="29">
        <f t="shared" si="22"/>
        <v>0</v>
      </c>
      <c r="H113" s="29">
        <f t="shared" si="22"/>
        <v>0</v>
      </c>
      <c r="I113" s="29">
        <f t="shared" si="22"/>
        <v>0</v>
      </c>
      <c r="J113" s="29">
        <f t="shared" si="22"/>
        <v>0</v>
      </c>
      <c r="K113" s="29">
        <f t="shared" si="22"/>
        <v>0</v>
      </c>
      <c r="L113" s="29">
        <f t="shared" si="22"/>
        <v>0</v>
      </c>
      <c r="M113" s="29">
        <f t="shared" si="22"/>
        <v>0</v>
      </c>
      <c r="N113" s="29">
        <f t="shared" si="22"/>
        <v>0</v>
      </c>
      <c r="O113" s="29">
        <f t="shared" si="22"/>
        <v>0</v>
      </c>
      <c r="P113" s="29">
        <f t="shared" si="22"/>
        <v>0</v>
      </c>
      <c r="Q113" s="29">
        <f t="shared" si="22"/>
        <v>0</v>
      </c>
      <c r="R113" s="29">
        <f t="shared" si="22"/>
        <v>0</v>
      </c>
      <c r="S113" s="29">
        <f t="shared" si="22"/>
        <v>0</v>
      </c>
      <c r="T113" s="29">
        <f t="shared" si="22"/>
        <v>0</v>
      </c>
      <c r="U113" s="29">
        <f t="shared" si="22"/>
        <v>0</v>
      </c>
      <c r="V113" s="29">
        <f t="shared" si="22"/>
        <v>0</v>
      </c>
      <c r="W113" s="29">
        <f t="shared" si="22"/>
        <v>0</v>
      </c>
      <c r="X113" s="29">
        <f t="shared" si="22"/>
        <v>0</v>
      </c>
      <c r="Y113" s="29">
        <f t="shared" si="22"/>
        <v>0</v>
      </c>
      <c r="Z113" s="7"/>
      <c r="AA113" s="7"/>
      <c r="AB113" s="7"/>
      <c r="AC113" s="7"/>
    </row>
    <row r="114" spans="1:29" customFormat="1">
      <c r="A114" s="7"/>
      <c r="B114" s="7"/>
      <c r="C114" s="7"/>
      <c r="D114" s="7" t="s">
        <v>85</v>
      </c>
      <c r="E114" s="29">
        <f t="shared" si="22"/>
        <v>0</v>
      </c>
      <c r="F114" s="29">
        <f t="shared" si="22"/>
        <v>0</v>
      </c>
      <c r="G114" s="29">
        <f t="shared" si="22"/>
        <v>0</v>
      </c>
      <c r="H114" s="29">
        <f t="shared" si="22"/>
        <v>0</v>
      </c>
      <c r="I114" s="29">
        <f t="shared" si="22"/>
        <v>0</v>
      </c>
      <c r="J114" s="29">
        <f t="shared" si="22"/>
        <v>0</v>
      </c>
      <c r="K114" s="29">
        <f t="shared" si="22"/>
        <v>0</v>
      </c>
      <c r="L114" s="29">
        <f t="shared" si="22"/>
        <v>0</v>
      </c>
      <c r="M114" s="29">
        <f t="shared" si="22"/>
        <v>0</v>
      </c>
      <c r="N114" s="29">
        <f t="shared" si="22"/>
        <v>0</v>
      </c>
      <c r="O114" s="29">
        <f t="shared" si="22"/>
        <v>0</v>
      </c>
      <c r="P114" s="29">
        <f t="shared" si="22"/>
        <v>0</v>
      </c>
      <c r="Q114" s="29">
        <f t="shared" si="22"/>
        <v>0</v>
      </c>
      <c r="R114" s="29">
        <f t="shared" si="22"/>
        <v>0</v>
      </c>
      <c r="S114" s="29">
        <f t="shared" si="22"/>
        <v>0</v>
      </c>
      <c r="T114" s="29">
        <f t="shared" si="22"/>
        <v>0</v>
      </c>
      <c r="U114" s="29">
        <f t="shared" si="22"/>
        <v>0</v>
      </c>
      <c r="V114" s="29">
        <f t="shared" si="22"/>
        <v>0</v>
      </c>
      <c r="W114" s="29">
        <f t="shared" si="22"/>
        <v>0</v>
      </c>
      <c r="X114" s="29">
        <f t="shared" si="22"/>
        <v>0</v>
      </c>
      <c r="Y114" s="29">
        <f t="shared" si="22"/>
        <v>0</v>
      </c>
      <c r="Z114" s="7"/>
      <c r="AA114" s="7"/>
      <c r="AB114" s="7"/>
      <c r="AC114" s="7"/>
    </row>
    <row r="115" spans="1:29" customFormat="1">
      <c r="A115" s="7"/>
      <c r="B115" s="7"/>
      <c r="C115" s="7"/>
      <c r="D115" s="7" t="s">
        <v>88</v>
      </c>
      <c r="E115" s="29">
        <f t="shared" si="22"/>
        <v>0</v>
      </c>
      <c r="F115" s="29">
        <f t="shared" si="22"/>
        <v>0</v>
      </c>
      <c r="G115" s="29">
        <f t="shared" si="22"/>
        <v>0</v>
      </c>
      <c r="H115" s="29">
        <f t="shared" si="22"/>
        <v>0</v>
      </c>
      <c r="I115" s="29">
        <f t="shared" si="22"/>
        <v>0</v>
      </c>
      <c r="J115" s="29">
        <f t="shared" si="22"/>
        <v>0</v>
      </c>
      <c r="K115" s="29">
        <f t="shared" si="22"/>
        <v>0</v>
      </c>
      <c r="L115" s="29">
        <f t="shared" si="22"/>
        <v>0</v>
      </c>
      <c r="M115" s="29">
        <f t="shared" si="22"/>
        <v>0</v>
      </c>
      <c r="N115" s="29">
        <f t="shared" si="22"/>
        <v>0</v>
      </c>
      <c r="O115" s="29">
        <f t="shared" si="22"/>
        <v>0</v>
      </c>
      <c r="P115" s="29">
        <f t="shared" si="22"/>
        <v>0</v>
      </c>
      <c r="Q115" s="29">
        <f t="shared" si="22"/>
        <v>0</v>
      </c>
      <c r="R115" s="29">
        <f t="shared" si="22"/>
        <v>0</v>
      </c>
      <c r="S115" s="29">
        <f t="shared" si="22"/>
        <v>0</v>
      </c>
      <c r="T115" s="29">
        <f t="shared" si="22"/>
        <v>0</v>
      </c>
      <c r="U115" s="29">
        <f t="shared" si="22"/>
        <v>0</v>
      </c>
      <c r="V115" s="29">
        <f t="shared" si="22"/>
        <v>0</v>
      </c>
      <c r="W115" s="29">
        <f t="shared" si="22"/>
        <v>0</v>
      </c>
      <c r="X115" s="29">
        <f t="shared" si="22"/>
        <v>0</v>
      </c>
      <c r="Y115" s="29">
        <f t="shared" si="22"/>
        <v>0</v>
      </c>
      <c r="Z115" s="7"/>
      <c r="AA115" s="7"/>
      <c r="AB115" s="7"/>
      <c r="AC115" s="7"/>
    </row>
    <row r="116" spans="1:29" customFormat="1">
      <c r="A116" s="7"/>
      <c r="B116" s="7"/>
      <c r="C116" s="7"/>
      <c r="D116" s="7" t="s">
        <v>91</v>
      </c>
      <c r="E116" s="29">
        <f t="shared" si="22"/>
        <v>0</v>
      </c>
      <c r="F116" s="29">
        <f t="shared" si="22"/>
        <v>0</v>
      </c>
      <c r="G116" s="29">
        <f t="shared" si="22"/>
        <v>0</v>
      </c>
      <c r="H116" s="29">
        <f t="shared" si="22"/>
        <v>0</v>
      </c>
      <c r="I116" s="29">
        <f t="shared" si="22"/>
        <v>0</v>
      </c>
      <c r="J116" s="29">
        <f t="shared" si="22"/>
        <v>0</v>
      </c>
      <c r="K116" s="29">
        <f t="shared" si="22"/>
        <v>0</v>
      </c>
      <c r="L116" s="29">
        <f t="shared" si="22"/>
        <v>0</v>
      </c>
      <c r="M116" s="29">
        <f t="shared" si="22"/>
        <v>0</v>
      </c>
      <c r="N116" s="29">
        <f t="shared" si="22"/>
        <v>0</v>
      </c>
      <c r="O116" s="29">
        <f t="shared" si="22"/>
        <v>0</v>
      </c>
      <c r="P116" s="29">
        <f t="shared" si="22"/>
        <v>0</v>
      </c>
      <c r="Q116" s="29">
        <f t="shared" si="22"/>
        <v>0</v>
      </c>
      <c r="R116" s="29">
        <f t="shared" si="22"/>
        <v>0</v>
      </c>
      <c r="S116" s="29">
        <f t="shared" si="22"/>
        <v>0</v>
      </c>
      <c r="T116" s="29">
        <f t="shared" si="22"/>
        <v>0</v>
      </c>
      <c r="U116" s="29">
        <f t="shared" si="22"/>
        <v>0</v>
      </c>
      <c r="V116" s="29">
        <f t="shared" si="22"/>
        <v>0</v>
      </c>
      <c r="W116" s="29">
        <f t="shared" si="22"/>
        <v>0</v>
      </c>
      <c r="X116" s="29">
        <f t="shared" si="22"/>
        <v>0</v>
      </c>
      <c r="Y116" s="29">
        <f t="shared" si="22"/>
        <v>0</v>
      </c>
      <c r="Z116" s="7"/>
      <c r="AA116" s="7"/>
      <c r="AB116" s="7"/>
      <c r="AC116" s="7"/>
    </row>
    <row r="117" spans="1:29" customFormat="1">
      <c r="A117" s="7"/>
      <c r="B117" s="7"/>
      <c r="C117" s="7"/>
      <c r="D117" s="7" t="s">
        <v>94</v>
      </c>
      <c r="E117" s="29">
        <f t="shared" si="22"/>
        <v>0</v>
      </c>
      <c r="F117" s="29">
        <f t="shared" si="22"/>
        <v>0</v>
      </c>
      <c r="G117" s="29">
        <f t="shared" si="22"/>
        <v>0</v>
      </c>
      <c r="H117" s="29">
        <f t="shared" si="22"/>
        <v>0</v>
      </c>
      <c r="I117" s="29">
        <f t="shared" si="22"/>
        <v>0</v>
      </c>
      <c r="J117" s="29">
        <f t="shared" si="22"/>
        <v>0</v>
      </c>
      <c r="K117" s="29">
        <f t="shared" si="22"/>
        <v>0</v>
      </c>
      <c r="L117" s="29">
        <f t="shared" si="22"/>
        <v>0</v>
      </c>
      <c r="M117" s="29">
        <f t="shared" si="22"/>
        <v>0</v>
      </c>
      <c r="N117" s="29">
        <f t="shared" si="22"/>
        <v>0</v>
      </c>
      <c r="O117" s="29">
        <f t="shared" si="22"/>
        <v>0</v>
      </c>
      <c r="P117" s="29">
        <f t="shared" si="22"/>
        <v>0</v>
      </c>
      <c r="Q117" s="29">
        <f t="shared" si="22"/>
        <v>0</v>
      </c>
      <c r="R117" s="29">
        <f t="shared" si="22"/>
        <v>0</v>
      </c>
      <c r="S117" s="29">
        <f t="shared" si="22"/>
        <v>0</v>
      </c>
      <c r="T117" s="29">
        <f t="shared" si="22"/>
        <v>0</v>
      </c>
      <c r="U117" s="29">
        <f t="shared" si="22"/>
        <v>0</v>
      </c>
      <c r="V117" s="29">
        <f t="shared" si="22"/>
        <v>0</v>
      </c>
      <c r="W117" s="29">
        <f t="shared" si="22"/>
        <v>0</v>
      </c>
      <c r="X117" s="29">
        <f t="shared" si="22"/>
        <v>0</v>
      </c>
      <c r="Y117" s="29">
        <f t="shared" si="22"/>
        <v>0</v>
      </c>
      <c r="Z117" s="7"/>
      <c r="AA117" s="7"/>
      <c r="AB117" s="7"/>
      <c r="AC117" s="7"/>
    </row>
    <row r="118" spans="1:29" customFormat="1">
      <c r="A118" s="7"/>
      <c r="B118" s="7"/>
      <c r="C118" s="7"/>
      <c r="D118" s="7" t="s">
        <v>97</v>
      </c>
      <c r="E118" s="29">
        <f t="shared" ca="1" si="22"/>
        <v>1.1446631525618381E-3</v>
      </c>
      <c r="F118" s="29">
        <f t="shared" ca="1" si="22"/>
        <v>2.5228737786659734E-3</v>
      </c>
      <c r="G118" s="29">
        <f t="shared" ca="1" si="22"/>
        <v>4.1792240900610416E-3</v>
      </c>
      <c r="H118" s="29">
        <f t="shared" ca="1" si="22"/>
        <v>6.06773803142935E-3</v>
      </c>
      <c r="I118" s="29">
        <f t="shared" ca="1" si="22"/>
        <v>8.184360494987681E-3</v>
      </c>
      <c r="J118" s="29">
        <f t="shared" ca="1" si="22"/>
        <v>1.0620036928026187E-2</v>
      </c>
      <c r="K118" s="29">
        <f t="shared" ca="1" si="22"/>
        <v>1.324488653956357E-2</v>
      </c>
      <c r="L118" s="29">
        <f t="shared" ca="1" si="22"/>
        <v>1.5870856359925349E-2</v>
      </c>
      <c r="M118" s="29">
        <f t="shared" ca="1" si="22"/>
        <v>1.8281425842975499E-2</v>
      </c>
      <c r="N118" s="29">
        <f t="shared" ca="1" si="22"/>
        <v>2.0280234206873429E-2</v>
      </c>
      <c r="O118" s="29">
        <f t="shared" ca="1" si="22"/>
        <v>2.1743304094388696E-2</v>
      </c>
      <c r="P118" s="29">
        <f t="shared" ca="1" si="22"/>
        <v>2.2651426704086222E-2</v>
      </c>
      <c r="Q118" s="29">
        <f t="shared" ca="1" si="22"/>
        <v>2.3084537275074608E-2</v>
      </c>
      <c r="R118" s="29">
        <f t="shared" ca="1" si="22"/>
        <v>2.3179847776309079E-2</v>
      </c>
      <c r="S118" s="29">
        <f t="shared" ca="1" si="22"/>
        <v>2.3077292825708737E-2</v>
      </c>
      <c r="T118" s="29">
        <f t="shared" ca="1" si="22"/>
        <v>2.415573501368698E-2</v>
      </c>
      <c r="U118" s="29">
        <f t="shared" ca="1" si="22"/>
        <v>2.3880719820115758E-2</v>
      </c>
      <c r="V118" s="29">
        <f t="shared" ca="1" si="22"/>
        <v>2.3617898657663679E-2</v>
      </c>
      <c r="W118" s="29">
        <f t="shared" ca="1" si="22"/>
        <v>2.3341691627297372E-2</v>
      </c>
      <c r="X118" s="29">
        <f t="shared" ca="1" si="22"/>
        <v>2.2978638969707602E-2</v>
      </c>
      <c r="Y118" s="29">
        <f t="shared" ca="1" si="22"/>
        <v>0.33142969961554447</v>
      </c>
      <c r="Z118" s="7"/>
      <c r="AA118" s="7"/>
      <c r="AB118" s="7"/>
      <c r="AC118" s="7"/>
    </row>
    <row r="119" spans="1:29" customFormat="1">
      <c r="A119" s="7"/>
      <c r="B119" s="7"/>
      <c r="C119" s="7"/>
      <c r="D119" s="7" t="s">
        <v>100</v>
      </c>
      <c r="E119" s="29">
        <f t="shared" ca="1" si="22"/>
        <v>0</v>
      </c>
      <c r="F119" s="29">
        <f t="shared" ca="1" si="22"/>
        <v>0</v>
      </c>
      <c r="G119" s="29">
        <f t="shared" ca="1" si="22"/>
        <v>0</v>
      </c>
      <c r="H119" s="29">
        <f t="shared" ca="1" si="22"/>
        <v>0</v>
      </c>
      <c r="I119" s="29">
        <f t="shared" ca="1" si="22"/>
        <v>0</v>
      </c>
      <c r="J119" s="29">
        <f t="shared" ca="1" si="22"/>
        <v>0</v>
      </c>
      <c r="K119" s="29">
        <f t="shared" ca="1" si="22"/>
        <v>0</v>
      </c>
      <c r="L119" s="29">
        <f t="shared" ca="1" si="22"/>
        <v>0</v>
      </c>
      <c r="M119" s="29">
        <f t="shared" ca="1" si="22"/>
        <v>0</v>
      </c>
      <c r="N119" s="29">
        <f t="shared" ca="1" si="22"/>
        <v>0</v>
      </c>
      <c r="O119" s="29">
        <f t="shared" ca="1" si="22"/>
        <v>0</v>
      </c>
      <c r="P119" s="29">
        <f t="shared" ca="1" si="22"/>
        <v>0</v>
      </c>
      <c r="Q119" s="29">
        <f t="shared" ca="1" si="22"/>
        <v>0</v>
      </c>
      <c r="R119" s="29">
        <f t="shared" ca="1" si="22"/>
        <v>0</v>
      </c>
      <c r="S119" s="29">
        <f t="shared" ca="1" si="22"/>
        <v>0</v>
      </c>
      <c r="T119" s="29">
        <f t="shared" ca="1" si="22"/>
        <v>0</v>
      </c>
      <c r="U119" s="29">
        <f t="shared" ca="1" si="22"/>
        <v>0</v>
      </c>
      <c r="V119" s="29">
        <f t="shared" ca="1" si="22"/>
        <v>0</v>
      </c>
      <c r="W119" s="29">
        <f t="shared" ca="1" si="22"/>
        <v>0</v>
      </c>
      <c r="X119" s="29">
        <f t="shared" ca="1" si="22"/>
        <v>0</v>
      </c>
      <c r="Y119" s="29">
        <f t="shared" ca="1" si="22"/>
        <v>0</v>
      </c>
      <c r="Z119" s="7"/>
      <c r="AA119" s="7"/>
      <c r="AB119" s="7"/>
      <c r="AC119" s="7"/>
    </row>
    <row r="120" spans="1:29" customFormat="1">
      <c r="A120" s="7"/>
      <c r="B120" s="7"/>
      <c r="C120" s="7"/>
      <c r="D120" s="7" t="s">
        <v>103</v>
      </c>
      <c r="E120" s="29">
        <f t="shared" ca="1" si="22"/>
        <v>0</v>
      </c>
      <c r="F120" s="29">
        <f t="shared" ca="1" si="22"/>
        <v>0</v>
      </c>
      <c r="G120" s="29">
        <f t="shared" ca="1" si="22"/>
        <v>0</v>
      </c>
      <c r="H120" s="29">
        <f t="shared" ca="1" si="22"/>
        <v>0</v>
      </c>
      <c r="I120" s="29">
        <f t="shared" ca="1" si="22"/>
        <v>0</v>
      </c>
      <c r="J120" s="29">
        <f t="shared" ca="1" si="22"/>
        <v>0</v>
      </c>
      <c r="K120" s="29">
        <f t="shared" ca="1" si="22"/>
        <v>0</v>
      </c>
      <c r="L120" s="29">
        <f t="shared" ca="1" si="22"/>
        <v>0</v>
      </c>
      <c r="M120" s="29">
        <f t="shared" ca="1" si="22"/>
        <v>0</v>
      </c>
      <c r="N120" s="29">
        <f t="shared" ca="1" si="22"/>
        <v>0</v>
      </c>
      <c r="O120" s="29">
        <f t="shared" ca="1" si="22"/>
        <v>0</v>
      </c>
      <c r="P120" s="29">
        <f t="shared" ca="1" si="22"/>
        <v>0</v>
      </c>
      <c r="Q120" s="29">
        <f t="shared" ca="1" si="22"/>
        <v>0</v>
      </c>
      <c r="R120" s="29">
        <f t="shared" ca="1" si="22"/>
        <v>0</v>
      </c>
      <c r="S120" s="29">
        <f t="shared" ca="1" si="22"/>
        <v>0</v>
      </c>
      <c r="T120" s="29">
        <f t="shared" ca="1" si="22"/>
        <v>0</v>
      </c>
      <c r="U120" s="29">
        <f t="shared" ca="1" si="22"/>
        <v>0</v>
      </c>
      <c r="V120" s="29">
        <f t="shared" ca="1" si="22"/>
        <v>0</v>
      </c>
      <c r="W120" s="29">
        <f t="shared" ca="1" si="22"/>
        <v>0</v>
      </c>
      <c r="X120" s="29">
        <f t="shared" ca="1" si="22"/>
        <v>0</v>
      </c>
      <c r="Y120" s="29">
        <f t="shared" ca="1" si="22"/>
        <v>0</v>
      </c>
      <c r="Z120" s="7"/>
      <c r="AA120" s="7"/>
      <c r="AB120" s="7"/>
      <c r="AC120" s="7"/>
    </row>
    <row r="121" spans="1:29" customFormat="1">
      <c r="A121" s="7"/>
      <c r="B121" s="7"/>
      <c r="C121" s="7"/>
      <c r="D121" s="7" t="s">
        <v>106</v>
      </c>
      <c r="E121" s="29">
        <f t="shared" ca="1" si="22"/>
        <v>0</v>
      </c>
      <c r="F121" s="29">
        <f t="shared" ca="1" si="22"/>
        <v>0</v>
      </c>
      <c r="G121" s="29">
        <f t="shared" ca="1" si="22"/>
        <v>0</v>
      </c>
      <c r="H121" s="29">
        <f t="shared" ca="1" si="22"/>
        <v>0</v>
      </c>
      <c r="I121" s="29">
        <f t="shared" ref="E121:Y133" ca="1" si="23">I84-I83</f>
        <v>0</v>
      </c>
      <c r="J121" s="29">
        <f t="shared" ca="1" si="23"/>
        <v>0</v>
      </c>
      <c r="K121" s="29">
        <f t="shared" ca="1" si="23"/>
        <v>0</v>
      </c>
      <c r="L121" s="29">
        <f t="shared" ca="1" si="23"/>
        <v>0</v>
      </c>
      <c r="M121" s="29">
        <f t="shared" ca="1" si="23"/>
        <v>0</v>
      </c>
      <c r="N121" s="29">
        <f t="shared" ca="1" si="23"/>
        <v>0</v>
      </c>
      <c r="O121" s="29">
        <f t="shared" ca="1" si="23"/>
        <v>0</v>
      </c>
      <c r="P121" s="29">
        <f t="shared" ca="1" si="23"/>
        <v>0</v>
      </c>
      <c r="Q121" s="29">
        <f t="shared" ca="1" si="23"/>
        <v>0</v>
      </c>
      <c r="R121" s="29">
        <f t="shared" ca="1" si="23"/>
        <v>0</v>
      </c>
      <c r="S121" s="29">
        <f t="shared" ca="1" si="23"/>
        <v>0</v>
      </c>
      <c r="T121" s="29">
        <f t="shared" ca="1" si="23"/>
        <v>0</v>
      </c>
      <c r="U121" s="29">
        <f t="shared" ca="1" si="23"/>
        <v>0</v>
      </c>
      <c r="V121" s="29">
        <f t="shared" ca="1" si="23"/>
        <v>0</v>
      </c>
      <c r="W121" s="29">
        <f t="shared" ca="1" si="23"/>
        <v>0</v>
      </c>
      <c r="X121" s="29">
        <f t="shared" ca="1" si="23"/>
        <v>0</v>
      </c>
      <c r="Y121" s="29">
        <f t="shared" ca="1" si="23"/>
        <v>0</v>
      </c>
      <c r="Z121" s="7"/>
      <c r="AA121" s="7"/>
      <c r="AB121" s="7"/>
      <c r="AC121" s="7"/>
    </row>
    <row r="122" spans="1:29" customFormat="1">
      <c r="A122" s="7"/>
      <c r="B122" s="7"/>
      <c r="C122" s="7"/>
      <c r="D122" s="7" t="s">
        <v>109</v>
      </c>
      <c r="E122" s="29">
        <f t="shared" ca="1" si="23"/>
        <v>0</v>
      </c>
      <c r="F122" s="29">
        <f t="shared" ca="1" si="23"/>
        <v>0</v>
      </c>
      <c r="G122" s="29">
        <f t="shared" ca="1" si="23"/>
        <v>0</v>
      </c>
      <c r="H122" s="29">
        <f t="shared" ca="1" si="23"/>
        <v>0</v>
      </c>
      <c r="I122" s="29">
        <f t="shared" ca="1" si="23"/>
        <v>0</v>
      </c>
      <c r="J122" s="29">
        <f t="shared" ca="1" si="23"/>
        <v>0</v>
      </c>
      <c r="K122" s="29">
        <f t="shared" ca="1" si="23"/>
        <v>0</v>
      </c>
      <c r="L122" s="29">
        <f t="shared" ca="1" si="23"/>
        <v>0</v>
      </c>
      <c r="M122" s="29">
        <f t="shared" ca="1" si="23"/>
        <v>0</v>
      </c>
      <c r="N122" s="29">
        <f t="shared" ca="1" si="23"/>
        <v>0</v>
      </c>
      <c r="O122" s="29">
        <f t="shared" ca="1" si="23"/>
        <v>0</v>
      </c>
      <c r="P122" s="29">
        <f t="shared" ca="1" si="23"/>
        <v>0</v>
      </c>
      <c r="Q122" s="29">
        <f t="shared" ca="1" si="23"/>
        <v>0</v>
      </c>
      <c r="R122" s="29">
        <f t="shared" ca="1" si="23"/>
        <v>0</v>
      </c>
      <c r="S122" s="29">
        <f t="shared" ca="1" si="23"/>
        <v>0</v>
      </c>
      <c r="T122" s="29">
        <f t="shared" ca="1" si="23"/>
        <v>0</v>
      </c>
      <c r="U122" s="29">
        <f t="shared" ca="1" si="23"/>
        <v>0</v>
      </c>
      <c r="V122" s="29">
        <f t="shared" ca="1" si="23"/>
        <v>0</v>
      </c>
      <c r="W122" s="29">
        <f t="shared" ca="1" si="23"/>
        <v>0</v>
      </c>
      <c r="X122" s="29">
        <f t="shared" ca="1" si="23"/>
        <v>0</v>
      </c>
      <c r="Y122" s="29">
        <f t="shared" ca="1" si="23"/>
        <v>0</v>
      </c>
      <c r="Z122" s="7"/>
      <c r="AA122" s="7"/>
      <c r="AB122" s="7"/>
      <c r="AC122" s="7"/>
    </row>
    <row r="123" spans="1:29" customFormat="1">
      <c r="A123" s="7"/>
      <c r="B123" s="7"/>
      <c r="C123" s="7"/>
      <c r="D123" s="7" t="s">
        <v>112</v>
      </c>
      <c r="E123" s="29">
        <f t="shared" ca="1" si="23"/>
        <v>0</v>
      </c>
      <c r="F123" s="29">
        <f t="shared" ca="1" si="23"/>
        <v>0</v>
      </c>
      <c r="G123" s="29">
        <f t="shared" ca="1" si="23"/>
        <v>0</v>
      </c>
      <c r="H123" s="29">
        <f t="shared" ca="1" si="23"/>
        <v>0</v>
      </c>
      <c r="I123" s="29">
        <f t="shared" ca="1" si="23"/>
        <v>0</v>
      </c>
      <c r="J123" s="29">
        <f t="shared" ca="1" si="23"/>
        <v>0</v>
      </c>
      <c r="K123" s="29">
        <f t="shared" ca="1" si="23"/>
        <v>0</v>
      </c>
      <c r="L123" s="29">
        <f t="shared" ca="1" si="23"/>
        <v>0</v>
      </c>
      <c r="M123" s="29">
        <f t="shared" ca="1" si="23"/>
        <v>0</v>
      </c>
      <c r="N123" s="29">
        <f t="shared" ca="1" si="23"/>
        <v>0</v>
      </c>
      <c r="O123" s="29">
        <f t="shared" ca="1" si="23"/>
        <v>0</v>
      </c>
      <c r="P123" s="29">
        <f t="shared" ca="1" si="23"/>
        <v>0</v>
      </c>
      <c r="Q123" s="29">
        <f t="shared" ca="1" si="23"/>
        <v>0</v>
      </c>
      <c r="R123" s="29">
        <f t="shared" ca="1" si="23"/>
        <v>0</v>
      </c>
      <c r="S123" s="29">
        <f t="shared" ca="1" si="23"/>
        <v>0</v>
      </c>
      <c r="T123" s="29">
        <f t="shared" ca="1" si="23"/>
        <v>0</v>
      </c>
      <c r="U123" s="29">
        <f t="shared" ca="1" si="23"/>
        <v>0</v>
      </c>
      <c r="V123" s="29">
        <f t="shared" ca="1" si="23"/>
        <v>0</v>
      </c>
      <c r="W123" s="29">
        <f t="shared" ca="1" si="23"/>
        <v>0</v>
      </c>
      <c r="X123" s="29">
        <f t="shared" ca="1" si="23"/>
        <v>0</v>
      </c>
      <c r="Y123" s="29">
        <f t="shared" ca="1" si="23"/>
        <v>0</v>
      </c>
      <c r="Z123" s="7"/>
      <c r="AA123" s="7"/>
      <c r="AB123" s="7"/>
      <c r="AC123" s="7"/>
    </row>
    <row r="124" spans="1:29" customFormat="1">
      <c r="A124" s="7"/>
      <c r="B124" s="7"/>
      <c r="C124" s="7"/>
      <c r="D124" s="7" t="s">
        <v>115</v>
      </c>
      <c r="E124" s="29">
        <f t="shared" ca="1" si="23"/>
        <v>0</v>
      </c>
      <c r="F124" s="29">
        <f t="shared" ca="1" si="23"/>
        <v>0</v>
      </c>
      <c r="G124" s="29">
        <f t="shared" ca="1" si="23"/>
        <v>0</v>
      </c>
      <c r="H124" s="29">
        <f t="shared" ca="1" si="23"/>
        <v>0</v>
      </c>
      <c r="I124" s="29">
        <f t="shared" ca="1" si="23"/>
        <v>0</v>
      </c>
      <c r="J124" s="29">
        <f t="shared" ca="1" si="23"/>
        <v>0</v>
      </c>
      <c r="K124" s="29">
        <f t="shared" ca="1" si="23"/>
        <v>0</v>
      </c>
      <c r="L124" s="29">
        <f t="shared" ca="1" si="23"/>
        <v>0</v>
      </c>
      <c r="M124" s="29">
        <f t="shared" ca="1" si="23"/>
        <v>0</v>
      </c>
      <c r="N124" s="29">
        <f t="shared" ca="1" si="23"/>
        <v>0</v>
      </c>
      <c r="O124" s="29">
        <f t="shared" ca="1" si="23"/>
        <v>0</v>
      </c>
      <c r="P124" s="29">
        <f t="shared" ca="1" si="23"/>
        <v>0</v>
      </c>
      <c r="Q124" s="29">
        <f t="shared" ca="1" si="23"/>
        <v>0</v>
      </c>
      <c r="R124" s="29">
        <f t="shared" ca="1" si="23"/>
        <v>0</v>
      </c>
      <c r="S124" s="29">
        <f t="shared" ca="1" si="23"/>
        <v>0</v>
      </c>
      <c r="T124" s="29">
        <f t="shared" ca="1" si="23"/>
        <v>0</v>
      </c>
      <c r="U124" s="29">
        <f t="shared" ca="1" si="23"/>
        <v>0</v>
      </c>
      <c r="V124" s="29">
        <f t="shared" ca="1" si="23"/>
        <v>0</v>
      </c>
      <c r="W124" s="29">
        <f t="shared" ca="1" si="23"/>
        <v>0</v>
      </c>
      <c r="X124" s="29">
        <f t="shared" ca="1" si="23"/>
        <v>0</v>
      </c>
      <c r="Y124" s="29">
        <f t="shared" ca="1" si="23"/>
        <v>0</v>
      </c>
      <c r="Z124" s="7"/>
      <c r="AA124" s="7"/>
      <c r="AB124" s="7"/>
      <c r="AC124" s="7"/>
    </row>
    <row r="125" spans="1:29" customFormat="1">
      <c r="A125" s="7"/>
      <c r="B125" s="7"/>
      <c r="C125" s="7"/>
      <c r="D125" s="7" t="s">
        <v>118</v>
      </c>
      <c r="E125" s="29">
        <f t="shared" ca="1" si="23"/>
        <v>0</v>
      </c>
      <c r="F125" s="29">
        <f t="shared" ca="1" si="23"/>
        <v>0</v>
      </c>
      <c r="G125" s="29">
        <f t="shared" ca="1" si="23"/>
        <v>0</v>
      </c>
      <c r="H125" s="29">
        <f t="shared" ca="1" si="23"/>
        <v>0</v>
      </c>
      <c r="I125" s="29">
        <f t="shared" ca="1" si="23"/>
        <v>0</v>
      </c>
      <c r="J125" s="29">
        <f t="shared" ca="1" si="23"/>
        <v>0</v>
      </c>
      <c r="K125" s="29">
        <f t="shared" ca="1" si="23"/>
        <v>0</v>
      </c>
      <c r="L125" s="29">
        <f t="shared" ca="1" si="23"/>
        <v>0</v>
      </c>
      <c r="M125" s="29">
        <f t="shared" ca="1" si="23"/>
        <v>0</v>
      </c>
      <c r="N125" s="29">
        <f t="shared" ca="1" si="23"/>
        <v>0</v>
      </c>
      <c r="O125" s="29">
        <f t="shared" ca="1" si="23"/>
        <v>0</v>
      </c>
      <c r="P125" s="29">
        <f t="shared" ca="1" si="23"/>
        <v>0</v>
      </c>
      <c r="Q125" s="29">
        <f t="shared" ca="1" si="23"/>
        <v>0</v>
      </c>
      <c r="R125" s="29">
        <f t="shared" ca="1" si="23"/>
        <v>0</v>
      </c>
      <c r="S125" s="29">
        <f t="shared" ca="1" si="23"/>
        <v>0</v>
      </c>
      <c r="T125" s="29">
        <f t="shared" ca="1" si="23"/>
        <v>0</v>
      </c>
      <c r="U125" s="29">
        <f t="shared" ca="1" si="23"/>
        <v>0</v>
      </c>
      <c r="V125" s="29">
        <f t="shared" ca="1" si="23"/>
        <v>0</v>
      </c>
      <c r="W125" s="29">
        <f t="shared" ca="1" si="23"/>
        <v>0</v>
      </c>
      <c r="X125" s="29">
        <f t="shared" ca="1" si="23"/>
        <v>0</v>
      </c>
      <c r="Y125" s="29">
        <f t="shared" ca="1" si="23"/>
        <v>0</v>
      </c>
      <c r="Z125" s="7"/>
      <c r="AA125" s="7"/>
      <c r="AB125" s="7"/>
      <c r="AC125" s="7"/>
    </row>
    <row r="126" spans="1:29" customFormat="1">
      <c r="A126" s="7"/>
      <c r="B126" s="7"/>
      <c r="C126" s="7"/>
      <c r="D126" s="7" t="s">
        <v>121</v>
      </c>
      <c r="E126" s="29">
        <f t="shared" ca="1" si="23"/>
        <v>0</v>
      </c>
      <c r="F126" s="29">
        <f t="shared" ca="1" si="23"/>
        <v>0</v>
      </c>
      <c r="G126" s="29">
        <f t="shared" ca="1" si="23"/>
        <v>0</v>
      </c>
      <c r="H126" s="29">
        <f t="shared" ca="1" si="23"/>
        <v>0</v>
      </c>
      <c r="I126" s="29">
        <f t="shared" ca="1" si="23"/>
        <v>0</v>
      </c>
      <c r="J126" s="29">
        <f t="shared" ca="1" si="23"/>
        <v>0</v>
      </c>
      <c r="K126" s="29">
        <f t="shared" ca="1" si="23"/>
        <v>0</v>
      </c>
      <c r="L126" s="29">
        <f t="shared" ca="1" si="23"/>
        <v>0</v>
      </c>
      <c r="M126" s="29">
        <f t="shared" ca="1" si="23"/>
        <v>0</v>
      </c>
      <c r="N126" s="29">
        <f t="shared" ca="1" si="23"/>
        <v>0</v>
      </c>
      <c r="O126" s="29">
        <f t="shared" ca="1" si="23"/>
        <v>0</v>
      </c>
      <c r="P126" s="29">
        <f t="shared" ca="1" si="23"/>
        <v>0</v>
      </c>
      <c r="Q126" s="29">
        <f t="shared" ca="1" si="23"/>
        <v>0</v>
      </c>
      <c r="R126" s="29">
        <f t="shared" ca="1" si="23"/>
        <v>0</v>
      </c>
      <c r="S126" s="29">
        <f t="shared" ca="1" si="23"/>
        <v>0</v>
      </c>
      <c r="T126" s="29">
        <f t="shared" ca="1" si="23"/>
        <v>0</v>
      </c>
      <c r="U126" s="29">
        <f t="shared" ca="1" si="23"/>
        <v>0</v>
      </c>
      <c r="V126" s="29">
        <f t="shared" ca="1" si="23"/>
        <v>0</v>
      </c>
      <c r="W126" s="29">
        <f t="shared" ca="1" si="23"/>
        <v>0</v>
      </c>
      <c r="X126" s="29">
        <f t="shared" ca="1" si="23"/>
        <v>0</v>
      </c>
      <c r="Y126" s="29">
        <f t="shared" ca="1" si="23"/>
        <v>0</v>
      </c>
      <c r="Z126" s="7"/>
      <c r="AA126" s="7"/>
      <c r="AB126" s="7"/>
      <c r="AC126" s="7"/>
    </row>
    <row r="127" spans="1:29" customFormat="1">
      <c r="A127" s="7"/>
      <c r="B127" s="7"/>
      <c r="C127" s="7"/>
      <c r="D127" s="7" t="s">
        <v>124</v>
      </c>
      <c r="E127" s="29">
        <f t="shared" ca="1" si="23"/>
        <v>0</v>
      </c>
      <c r="F127" s="29">
        <f t="shared" ca="1" si="23"/>
        <v>0</v>
      </c>
      <c r="G127" s="29">
        <f t="shared" ca="1" si="23"/>
        <v>0</v>
      </c>
      <c r="H127" s="29">
        <f t="shared" ca="1" si="23"/>
        <v>0</v>
      </c>
      <c r="I127" s="29">
        <f t="shared" ca="1" si="23"/>
        <v>0</v>
      </c>
      <c r="J127" s="29">
        <f t="shared" ca="1" si="23"/>
        <v>0</v>
      </c>
      <c r="K127" s="29">
        <f t="shared" ca="1" si="23"/>
        <v>0</v>
      </c>
      <c r="L127" s="29">
        <f t="shared" ca="1" si="23"/>
        <v>0</v>
      </c>
      <c r="M127" s="29">
        <f t="shared" ca="1" si="23"/>
        <v>0</v>
      </c>
      <c r="N127" s="29">
        <f t="shared" ca="1" si="23"/>
        <v>0</v>
      </c>
      <c r="O127" s="29">
        <f t="shared" ca="1" si="23"/>
        <v>0</v>
      </c>
      <c r="P127" s="29">
        <f t="shared" ca="1" si="23"/>
        <v>0</v>
      </c>
      <c r="Q127" s="29">
        <f t="shared" ca="1" si="23"/>
        <v>0</v>
      </c>
      <c r="R127" s="29">
        <f t="shared" ca="1" si="23"/>
        <v>0</v>
      </c>
      <c r="S127" s="29">
        <f t="shared" ca="1" si="23"/>
        <v>0</v>
      </c>
      <c r="T127" s="29">
        <f t="shared" ca="1" si="23"/>
        <v>0</v>
      </c>
      <c r="U127" s="29">
        <f t="shared" ca="1" si="23"/>
        <v>0</v>
      </c>
      <c r="V127" s="29">
        <f t="shared" ca="1" si="23"/>
        <v>0</v>
      </c>
      <c r="W127" s="29">
        <f t="shared" ca="1" si="23"/>
        <v>0</v>
      </c>
      <c r="X127" s="29">
        <f t="shared" ca="1" si="23"/>
        <v>0</v>
      </c>
      <c r="Y127" s="29">
        <f t="shared" ca="1" si="23"/>
        <v>0</v>
      </c>
      <c r="Z127" s="7"/>
      <c r="AA127" s="7"/>
      <c r="AB127" s="7"/>
      <c r="AC127" s="7"/>
    </row>
    <row r="128" spans="1:29" customFormat="1">
      <c r="A128" s="7"/>
      <c r="B128" s="7"/>
      <c r="C128" s="7"/>
      <c r="D128" s="7" t="s">
        <v>127</v>
      </c>
      <c r="E128" s="29">
        <f t="shared" ca="1" si="23"/>
        <v>0</v>
      </c>
      <c r="F128" s="29">
        <f t="shared" ca="1" si="23"/>
        <v>0</v>
      </c>
      <c r="G128" s="29">
        <f t="shared" ca="1" si="23"/>
        <v>0</v>
      </c>
      <c r="H128" s="29">
        <f t="shared" ca="1" si="23"/>
        <v>0</v>
      </c>
      <c r="I128" s="29">
        <f t="shared" ca="1" si="23"/>
        <v>0</v>
      </c>
      <c r="J128" s="29">
        <f t="shared" ca="1" si="23"/>
        <v>0</v>
      </c>
      <c r="K128" s="29">
        <f t="shared" ca="1" si="23"/>
        <v>0</v>
      </c>
      <c r="L128" s="29">
        <f t="shared" ca="1" si="23"/>
        <v>0</v>
      </c>
      <c r="M128" s="29">
        <f t="shared" ca="1" si="23"/>
        <v>0</v>
      </c>
      <c r="N128" s="29">
        <f t="shared" ca="1" si="23"/>
        <v>0</v>
      </c>
      <c r="O128" s="29">
        <f t="shared" ca="1" si="23"/>
        <v>0</v>
      </c>
      <c r="P128" s="29">
        <f t="shared" ca="1" si="23"/>
        <v>0</v>
      </c>
      <c r="Q128" s="29">
        <f t="shared" ca="1" si="23"/>
        <v>0</v>
      </c>
      <c r="R128" s="29">
        <f t="shared" ca="1" si="23"/>
        <v>0</v>
      </c>
      <c r="S128" s="29">
        <f t="shared" ca="1" si="23"/>
        <v>0</v>
      </c>
      <c r="T128" s="29">
        <f t="shared" ca="1" si="23"/>
        <v>0</v>
      </c>
      <c r="U128" s="29">
        <f t="shared" ca="1" si="23"/>
        <v>0</v>
      </c>
      <c r="V128" s="29">
        <f t="shared" ca="1" si="23"/>
        <v>0</v>
      </c>
      <c r="W128" s="29">
        <f t="shared" ca="1" si="23"/>
        <v>0</v>
      </c>
      <c r="X128" s="29">
        <f t="shared" ca="1" si="23"/>
        <v>0</v>
      </c>
      <c r="Y128" s="29">
        <f t="shared" ca="1" si="23"/>
        <v>0</v>
      </c>
      <c r="Z128" s="7"/>
      <c r="AA128" s="7"/>
      <c r="AB128" s="7"/>
      <c r="AC128" s="7"/>
    </row>
    <row r="129" spans="1:29" customFormat="1">
      <c r="A129" s="7"/>
      <c r="B129" s="7"/>
      <c r="C129" s="7"/>
      <c r="D129" s="7" t="s">
        <v>371</v>
      </c>
      <c r="E129" s="29">
        <f t="shared" ca="1" si="23"/>
        <v>0</v>
      </c>
      <c r="F129" s="29">
        <f t="shared" ca="1" si="23"/>
        <v>0</v>
      </c>
      <c r="G129" s="29">
        <f t="shared" ca="1" si="23"/>
        <v>0</v>
      </c>
      <c r="H129" s="29">
        <f t="shared" ca="1" si="23"/>
        <v>0</v>
      </c>
      <c r="I129" s="29">
        <f t="shared" ca="1" si="23"/>
        <v>0</v>
      </c>
      <c r="J129" s="29">
        <f t="shared" ca="1" si="23"/>
        <v>0</v>
      </c>
      <c r="K129" s="29">
        <f t="shared" ca="1" si="23"/>
        <v>0</v>
      </c>
      <c r="L129" s="29">
        <f t="shared" ca="1" si="23"/>
        <v>0</v>
      </c>
      <c r="M129" s="29">
        <f t="shared" ca="1" si="23"/>
        <v>0</v>
      </c>
      <c r="N129" s="29">
        <f t="shared" ca="1" si="23"/>
        <v>0</v>
      </c>
      <c r="O129" s="29">
        <f t="shared" ca="1" si="23"/>
        <v>0</v>
      </c>
      <c r="P129" s="29">
        <f t="shared" ca="1" si="23"/>
        <v>0</v>
      </c>
      <c r="Q129" s="29">
        <f t="shared" ca="1" si="23"/>
        <v>0</v>
      </c>
      <c r="R129" s="29">
        <f t="shared" ca="1" si="23"/>
        <v>0</v>
      </c>
      <c r="S129" s="29">
        <f t="shared" ca="1" si="23"/>
        <v>0</v>
      </c>
      <c r="T129" s="29">
        <f t="shared" ca="1" si="23"/>
        <v>0</v>
      </c>
      <c r="U129" s="29">
        <f t="shared" ca="1" si="23"/>
        <v>0</v>
      </c>
      <c r="V129" s="29">
        <f t="shared" ca="1" si="23"/>
        <v>0</v>
      </c>
      <c r="W129" s="29">
        <f t="shared" ca="1" si="23"/>
        <v>0</v>
      </c>
      <c r="X129" s="29">
        <f t="shared" ca="1" si="23"/>
        <v>0</v>
      </c>
      <c r="Y129" s="29">
        <f t="shared" ca="1" si="23"/>
        <v>0</v>
      </c>
      <c r="Z129" s="7"/>
      <c r="AA129" s="7"/>
      <c r="AB129" s="7"/>
      <c r="AC129" s="7"/>
    </row>
    <row r="130" spans="1:29" customFormat="1">
      <c r="A130" s="7"/>
      <c r="B130" s="7"/>
      <c r="C130" s="7"/>
      <c r="D130" s="7" t="s">
        <v>372</v>
      </c>
      <c r="E130" s="29">
        <f t="shared" ca="1" si="23"/>
        <v>0</v>
      </c>
      <c r="F130" s="29">
        <f t="shared" ca="1" si="23"/>
        <v>0</v>
      </c>
      <c r="G130" s="29">
        <f t="shared" ca="1" si="23"/>
        <v>0</v>
      </c>
      <c r="H130" s="29">
        <f t="shared" ca="1" si="23"/>
        <v>0</v>
      </c>
      <c r="I130" s="29">
        <f t="shared" ca="1" si="23"/>
        <v>0</v>
      </c>
      <c r="J130" s="29">
        <f t="shared" ca="1" si="23"/>
        <v>0</v>
      </c>
      <c r="K130" s="29">
        <f t="shared" ca="1" si="23"/>
        <v>0</v>
      </c>
      <c r="L130" s="29">
        <f t="shared" ca="1" si="23"/>
        <v>0</v>
      </c>
      <c r="M130" s="29">
        <f t="shared" ca="1" si="23"/>
        <v>0</v>
      </c>
      <c r="N130" s="29">
        <f t="shared" ca="1" si="23"/>
        <v>0</v>
      </c>
      <c r="O130" s="29">
        <f t="shared" ca="1" si="23"/>
        <v>0</v>
      </c>
      <c r="P130" s="29">
        <f t="shared" ca="1" si="23"/>
        <v>0</v>
      </c>
      <c r="Q130" s="29">
        <f t="shared" ca="1" si="23"/>
        <v>0</v>
      </c>
      <c r="R130" s="29">
        <f t="shared" ca="1" si="23"/>
        <v>0</v>
      </c>
      <c r="S130" s="29">
        <f t="shared" ca="1" si="23"/>
        <v>0</v>
      </c>
      <c r="T130" s="29">
        <f t="shared" ca="1" si="23"/>
        <v>0</v>
      </c>
      <c r="U130" s="29">
        <f t="shared" ca="1" si="23"/>
        <v>0</v>
      </c>
      <c r="V130" s="29">
        <f t="shared" ca="1" si="23"/>
        <v>0</v>
      </c>
      <c r="W130" s="29">
        <f t="shared" ca="1" si="23"/>
        <v>0</v>
      </c>
      <c r="X130" s="29">
        <f t="shared" ca="1" si="23"/>
        <v>0</v>
      </c>
      <c r="Y130" s="29">
        <f t="shared" ca="1" si="23"/>
        <v>0</v>
      </c>
      <c r="Z130" s="7"/>
      <c r="AA130" s="7"/>
      <c r="AB130" s="7"/>
      <c r="AC130" s="7"/>
    </row>
    <row r="131" spans="1:29" customFormat="1">
      <c r="A131" s="7"/>
      <c r="B131" s="7"/>
      <c r="C131" s="7"/>
      <c r="D131" s="7" t="s">
        <v>373</v>
      </c>
      <c r="E131" s="29">
        <f t="shared" ca="1" si="23"/>
        <v>0</v>
      </c>
      <c r="F131" s="29">
        <f t="shared" ca="1" si="23"/>
        <v>0</v>
      </c>
      <c r="G131" s="29">
        <f t="shared" ca="1" si="23"/>
        <v>0</v>
      </c>
      <c r="H131" s="29">
        <f t="shared" ca="1" si="23"/>
        <v>0</v>
      </c>
      <c r="I131" s="29">
        <f t="shared" ca="1" si="23"/>
        <v>0</v>
      </c>
      <c r="J131" s="29">
        <f t="shared" ca="1" si="23"/>
        <v>0</v>
      </c>
      <c r="K131" s="29">
        <f t="shared" ca="1" si="23"/>
        <v>0</v>
      </c>
      <c r="L131" s="29">
        <f t="shared" ca="1" si="23"/>
        <v>0</v>
      </c>
      <c r="M131" s="29">
        <f t="shared" ca="1" si="23"/>
        <v>0</v>
      </c>
      <c r="N131" s="29">
        <f t="shared" ca="1" si="23"/>
        <v>0</v>
      </c>
      <c r="O131" s="29">
        <f t="shared" ca="1" si="23"/>
        <v>0</v>
      </c>
      <c r="P131" s="29">
        <f t="shared" ca="1" si="23"/>
        <v>0</v>
      </c>
      <c r="Q131" s="29">
        <f t="shared" ca="1" si="23"/>
        <v>0</v>
      </c>
      <c r="R131" s="29">
        <f t="shared" ca="1" si="23"/>
        <v>0</v>
      </c>
      <c r="S131" s="29">
        <f t="shared" ca="1" si="23"/>
        <v>0</v>
      </c>
      <c r="T131" s="29">
        <f t="shared" ca="1" si="23"/>
        <v>0</v>
      </c>
      <c r="U131" s="29">
        <f t="shared" ca="1" si="23"/>
        <v>0</v>
      </c>
      <c r="V131" s="29">
        <f t="shared" ca="1" si="23"/>
        <v>0</v>
      </c>
      <c r="W131" s="29">
        <f t="shared" ca="1" si="23"/>
        <v>0</v>
      </c>
      <c r="X131" s="29">
        <f t="shared" ca="1" si="23"/>
        <v>0</v>
      </c>
      <c r="Y131" s="29">
        <f t="shared" ca="1" si="23"/>
        <v>0</v>
      </c>
      <c r="Z131" s="7"/>
      <c r="AA131" s="7"/>
      <c r="AB131" s="7"/>
      <c r="AC131" s="7"/>
    </row>
    <row r="132" spans="1:29" customFormat="1">
      <c r="A132" s="7"/>
      <c r="B132" s="7"/>
      <c r="C132" s="7"/>
      <c r="D132" s="7" t="s">
        <v>374</v>
      </c>
      <c r="E132" s="29">
        <f t="shared" ca="1" si="23"/>
        <v>0</v>
      </c>
      <c r="F132" s="29">
        <f t="shared" ca="1" si="23"/>
        <v>0</v>
      </c>
      <c r="G132" s="29">
        <f t="shared" ca="1" si="23"/>
        <v>0</v>
      </c>
      <c r="H132" s="29">
        <f t="shared" ca="1" si="23"/>
        <v>0</v>
      </c>
      <c r="I132" s="29">
        <f t="shared" ca="1" si="23"/>
        <v>0</v>
      </c>
      <c r="J132" s="29">
        <f t="shared" ca="1" si="23"/>
        <v>0</v>
      </c>
      <c r="K132" s="29">
        <f t="shared" ca="1" si="23"/>
        <v>0</v>
      </c>
      <c r="L132" s="29">
        <f t="shared" ca="1" si="23"/>
        <v>0</v>
      </c>
      <c r="M132" s="29">
        <f t="shared" ca="1" si="23"/>
        <v>0</v>
      </c>
      <c r="N132" s="29">
        <f t="shared" ca="1" si="23"/>
        <v>0</v>
      </c>
      <c r="O132" s="29">
        <f t="shared" ca="1" si="23"/>
        <v>0</v>
      </c>
      <c r="P132" s="29">
        <f t="shared" ca="1" si="23"/>
        <v>0</v>
      </c>
      <c r="Q132" s="29">
        <f t="shared" ca="1" si="23"/>
        <v>0</v>
      </c>
      <c r="R132" s="29">
        <f t="shared" ca="1" si="23"/>
        <v>0</v>
      </c>
      <c r="S132" s="29">
        <f t="shared" ca="1" si="23"/>
        <v>0</v>
      </c>
      <c r="T132" s="29">
        <f t="shared" ca="1" si="23"/>
        <v>0</v>
      </c>
      <c r="U132" s="29">
        <f t="shared" ca="1" si="23"/>
        <v>0</v>
      </c>
      <c r="V132" s="29">
        <f t="shared" ca="1" si="23"/>
        <v>0</v>
      </c>
      <c r="W132" s="29">
        <f t="shared" ca="1" si="23"/>
        <v>0</v>
      </c>
      <c r="X132" s="29">
        <f t="shared" ca="1" si="23"/>
        <v>0</v>
      </c>
      <c r="Y132" s="29">
        <f t="shared" ca="1" si="23"/>
        <v>0</v>
      </c>
      <c r="Z132" s="7"/>
      <c r="AA132" s="7"/>
      <c r="AB132" s="7"/>
      <c r="AC132" s="7"/>
    </row>
    <row r="133" spans="1:29" customFormat="1">
      <c r="A133" s="7"/>
      <c r="B133" s="7"/>
      <c r="C133" s="7"/>
      <c r="D133" s="7" t="s">
        <v>375</v>
      </c>
      <c r="E133" s="29">
        <f t="shared" ca="1" si="23"/>
        <v>0</v>
      </c>
      <c r="F133" s="29">
        <f t="shared" ca="1" si="23"/>
        <v>0</v>
      </c>
      <c r="G133" s="29">
        <f t="shared" ca="1" si="23"/>
        <v>0</v>
      </c>
      <c r="H133" s="29">
        <f t="shared" ca="1" si="23"/>
        <v>0</v>
      </c>
      <c r="I133" s="29">
        <f t="shared" ca="1" si="23"/>
        <v>0</v>
      </c>
      <c r="J133" s="29">
        <f t="shared" ca="1" si="23"/>
        <v>0</v>
      </c>
      <c r="K133" s="29">
        <f t="shared" ca="1" si="23"/>
        <v>0</v>
      </c>
      <c r="L133" s="29">
        <f t="shared" ref="F133:Y139" ca="1" si="24">L96-L95</f>
        <v>0</v>
      </c>
      <c r="M133" s="29">
        <f t="shared" ca="1" si="24"/>
        <v>0</v>
      </c>
      <c r="N133" s="29">
        <f t="shared" ca="1" si="24"/>
        <v>0</v>
      </c>
      <c r="O133" s="29">
        <f t="shared" ca="1" si="24"/>
        <v>0</v>
      </c>
      <c r="P133" s="29">
        <f t="shared" ca="1" si="24"/>
        <v>0</v>
      </c>
      <c r="Q133" s="29">
        <f t="shared" ca="1" si="24"/>
        <v>0</v>
      </c>
      <c r="R133" s="29">
        <f t="shared" ca="1" si="24"/>
        <v>0</v>
      </c>
      <c r="S133" s="29">
        <f t="shared" ca="1" si="24"/>
        <v>0</v>
      </c>
      <c r="T133" s="29">
        <f t="shared" ca="1" si="24"/>
        <v>0</v>
      </c>
      <c r="U133" s="29">
        <f t="shared" ca="1" si="24"/>
        <v>0</v>
      </c>
      <c r="V133" s="29">
        <f t="shared" ca="1" si="24"/>
        <v>0</v>
      </c>
      <c r="W133" s="29">
        <f t="shared" ca="1" si="24"/>
        <v>0</v>
      </c>
      <c r="X133" s="29">
        <f t="shared" ca="1" si="24"/>
        <v>0</v>
      </c>
      <c r="Y133" s="29">
        <f t="shared" ca="1" si="24"/>
        <v>0</v>
      </c>
      <c r="Z133" s="7"/>
      <c r="AA133" s="7"/>
      <c r="AB133" s="7"/>
      <c r="AC133" s="7"/>
    </row>
    <row r="134" spans="1:29" customFormat="1">
      <c r="A134" s="7"/>
      <c r="B134" s="7"/>
      <c r="C134" s="7"/>
      <c r="D134" s="7" t="s">
        <v>376</v>
      </c>
      <c r="E134" s="29">
        <f t="shared" ref="E134:E139" ca="1" si="25">E97-E96</f>
        <v>0</v>
      </c>
      <c r="F134" s="29">
        <f t="shared" ca="1" si="24"/>
        <v>0</v>
      </c>
      <c r="G134" s="29">
        <f t="shared" ca="1" si="24"/>
        <v>0</v>
      </c>
      <c r="H134" s="29">
        <f t="shared" ca="1" si="24"/>
        <v>0</v>
      </c>
      <c r="I134" s="29">
        <f t="shared" ca="1" si="24"/>
        <v>0</v>
      </c>
      <c r="J134" s="29">
        <f t="shared" ca="1" si="24"/>
        <v>0</v>
      </c>
      <c r="K134" s="29">
        <f t="shared" ca="1" si="24"/>
        <v>0</v>
      </c>
      <c r="L134" s="29">
        <f t="shared" ca="1" si="24"/>
        <v>0</v>
      </c>
      <c r="M134" s="29">
        <f t="shared" ca="1" si="24"/>
        <v>0</v>
      </c>
      <c r="N134" s="29">
        <f t="shared" ca="1" si="24"/>
        <v>0</v>
      </c>
      <c r="O134" s="29">
        <f t="shared" ca="1" si="24"/>
        <v>0</v>
      </c>
      <c r="P134" s="29">
        <f t="shared" ca="1" si="24"/>
        <v>0</v>
      </c>
      <c r="Q134" s="29">
        <f t="shared" ca="1" si="24"/>
        <v>0</v>
      </c>
      <c r="R134" s="29">
        <f t="shared" ca="1" si="24"/>
        <v>0</v>
      </c>
      <c r="S134" s="29">
        <f t="shared" ca="1" si="24"/>
        <v>0</v>
      </c>
      <c r="T134" s="29">
        <f t="shared" ca="1" si="24"/>
        <v>0</v>
      </c>
      <c r="U134" s="29">
        <f t="shared" ca="1" si="24"/>
        <v>0</v>
      </c>
      <c r="V134" s="29">
        <f t="shared" ca="1" si="24"/>
        <v>0</v>
      </c>
      <c r="W134" s="29">
        <f t="shared" ca="1" si="24"/>
        <v>0</v>
      </c>
      <c r="X134" s="29">
        <f t="shared" ca="1" si="24"/>
        <v>0</v>
      </c>
      <c r="Y134" s="29">
        <f t="shared" ca="1" si="24"/>
        <v>0</v>
      </c>
      <c r="Z134" s="7"/>
      <c r="AA134" s="7"/>
      <c r="AB134" s="7"/>
      <c r="AC134" s="7"/>
    </row>
    <row r="135" spans="1:29" customFormat="1">
      <c r="A135" s="7"/>
      <c r="B135" s="7"/>
      <c r="C135" s="7"/>
      <c r="D135" s="7" t="s">
        <v>377</v>
      </c>
      <c r="E135" s="29">
        <f t="shared" ca="1" si="25"/>
        <v>0</v>
      </c>
      <c r="F135" s="29">
        <f t="shared" ca="1" si="24"/>
        <v>0</v>
      </c>
      <c r="G135" s="29">
        <f t="shared" ca="1" si="24"/>
        <v>0</v>
      </c>
      <c r="H135" s="29">
        <f t="shared" ca="1" si="24"/>
        <v>0</v>
      </c>
      <c r="I135" s="29">
        <f t="shared" ca="1" si="24"/>
        <v>0</v>
      </c>
      <c r="J135" s="29">
        <f t="shared" ca="1" si="24"/>
        <v>0</v>
      </c>
      <c r="K135" s="29">
        <f t="shared" ca="1" si="24"/>
        <v>0</v>
      </c>
      <c r="L135" s="29">
        <f t="shared" ca="1" si="24"/>
        <v>0</v>
      </c>
      <c r="M135" s="29">
        <f t="shared" ca="1" si="24"/>
        <v>0</v>
      </c>
      <c r="N135" s="29">
        <f t="shared" ca="1" si="24"/>
        <v>0</v>
      </c>
      <c r="O135" s="29">
        <f t="shared" ca="1" si="24"/>
        <v>0</v>
      </c>
      <c r="P135" s="29">
        <f t="shared" ca="1" si="24"/>
        <v>0</v>
      </c>
      <c r="Q135" s="29">
        <f t="shared" ca="1" si="24"/>
        <v>0</v>
      </c>
      <c r="R135" s="29">
        <f t="shared" ca="1" si="24"/>
        <v>0</v>
      </c>
      <c r="S135" s="29">
        <f t="shared" ca="1" si="24"/>
        <v>0</v>
      </c>
      <c r="T135" s="29">
        <f t="shared" ca="1" si="24"/>
        <v>0</v>
      </c>
      <c r="U135" s="29">
        <f t="shared" ca="1" si="24"/>
        <v>0</v>
      </c>
      <c r="V135" s="29">
        <f t="shared" ca="1" si="24"/>
        <v>0</v>
      </c>
      <c r="W135" s="29">
        <f t="shared" ca="1" si="24"/>
        <v>0</v>
      </c>
      <c r="X135" s="29">
        <f t="shared" ca="1" si="24"/>
        <v>0</v>
      </c>
      <c r="Y135" s="29">
        <f t="shared" ca="1" si="24"/>
        <v>0</v>
      </c>
      <c r="Z135" s="7"/>
      <c r="AA135" s="7"/>
      <c r="AB135" s="7"/>
      <c r="AC135" s="7"/>
    </row>
    <row r="136" spans="1:29" customFormat="1">
      <c r="A136" s="7"/>
      <c r="B136" s="7"/>
      <c r="C136" s="7"/>
      <c r="D136" s="7" t="s">
        <v>378</v>
      </c>
      <c r="E136" s="29">
        <f t="shared" ca="1" si="25"/>
        <v>0</v>
      </c>
      <c r="F136" s="29">
        <f t="shared" ca="1" si="24"/>
        <v>0</v>
      </c>
      <c r="G136" s="29">
        <f t="shared" ca="1" si="24"/>
        <v>0</v>
      </c>
      <c r="H136" s="29">
        <f t="shared" ca="1" si="24"/>
        <v>0</v>
      </c>
      <c r="I136" s="29">
        <f t="shared" ca="1" si="24"/>
        <v>0</v>
      </c>
      <c r="J136" s="29">
        <f t="shared" ca="1" si="24"/>
        <v>0</v>
      </c>
      <c r="K136" s="29">
        <f t="shared" ca="1" si="24"/>
        <v>0</v>
      </c>
      <c r="L136" s="29">
        <f t="shared" ca="1" si="24"/>
        <v>0</v>
      </c>
      <c r="M136" s="29">
        <f t="shared" ca="1" si="24"/>
        <v>0</v>
      </c>
      <c r="N136" s="29">
        <f t="shared" ca="1" si="24"/>
        <v>0</v>
      </c>
      <c r="O136" s="29">
        <f t="shared" ca="1" si="24"/>
        <v>0</v>
      </c>
      <c r="P136" s="29">
        <f t="shared" ca="1" si="24"/>
        <v>0</v>
      </c>
      <c r="Q136" s="29">
        <f t="shared" ca="1" si="24"/>
        <v>0</v>
      </c>
      <c r="R136" s="29">
        <f t="shared" ca="1" si="24"/>
        <v>0</v>
      </c>
      <c r="S136" s="29">
        <f t="shared" ca="1" si="24"/>
        <v>0</v>
      </c>
      <c r="T136" s="29">
        <f t="shared" ca="1" si="24"/>
        <v>0</v>
      </c>
      <c r="U136" s="29">
        <f t="shared" ca="1" si="24"/>
        <v>0</v>
      </c>
      <c r="V136" s="29">
        <f t="shared" ca="1" si="24"/>
        <v>0</v>
      </c>
      <c r="W136" s="29">
        <f t="shared" ca="1" si="24"/>
        <v>0</v>
      </c>
      <c r="X136" s="29">
        <f t="shared" ca="1" si="24"/>
        <v>0</v>
      </c>
      <c r="Y136" s="29">
        <f t="shared" ca="1" si="24"/>
        <v>0</v>
      </c>
      <c r="Z136" s="7"/>
      <c r="AA136" s="7"/>
      <c r="AB136" s="7"/>
      <c r="AC136" s="7"/>
    </row>
    <row r="137" spans="1:29" customFormat="1">
      <c r="A137" s="7"/>
      <c r="B137" s="7"/>
      <c r="C137" s="7"/>
      <c r="D137" s="7" t="s">
        <v>379</v>
      </c>
      <c r="E137" s="29">
        <f t="shared" ca="1" si="25"/>
        <v>0</v>
      </c>
      <c r="F137" s="29">
        <f t="shared" ca="1" si="24"/>
        <v>0</v>
      </c>
      <c r="G137" s="29">
        <f t="shared" ca="1" si="24"/>
        <v>0</v>
      </c>
      <c r="H137" s="29">
        <f t="shared" ca="1" si="24"/>
        <v>0</v>
      </c>
      <c r="I137" s="29">
        <f t="shared" ca="1" si="24"/>
        <v>0</v>
      </c>
      <c r="J137" s="29">
        <f t="shared" ca="1" si="24"/>
        <v>0</v>
      </c>
      <c r="K137" s="29">
        <f t="shared" ca="1" si="24"/>
        <v>0</v>
      </c>
      <c r="L137" s="29">
        <f t="shared" ca="1" si="24"/>
        <v>0</v>
      </c>
      <c r="M137" s="29">
        <f t="shared" ca="1" si="24"/>
        <v>0</v>
      </c>
      <c r="N137" s="29">
        <f t="shared" ca="1" si="24"/>
        <v>0</v>
      </c>
      <c r="O137" s="29">
        <f t="shared" ca="1" si="24"/>
        <v>0</v>
      </c>
      <c r="P137" s="29">
        <f t="shared" ca="1" si="24"/>
        <v>0</v>
      </c>
      <c r="Q137" s="29">
        <f t="shared" ca="1" si="24"/>
        <v>0</v>
      </c>
      <c r="R137" s="29">
        <f t="shared" ca="1" si="24"/>
        <v>0</v>
      </c>
      <c r="S137" s="29">
        <f t="shared" ca="1" si="24"/>
        <v>0</v>
      </c>
      <c r="T137" s="29">
        <f t="shared" ca="1" si="24"/>
        <v>0</v>
      </c>
      <c r="U137" s="29">
        <f t="shared" ca="1" si="24"/>
        <v>0</v>
      </c>
      <c r="V137" s="29">
        <f t="shared" ca="1" si="24"/>
        <v>0</v>
      </c>
      <c r="W137" s="29">
        <f t="shared" ca="1" si="24"/>
        <v>0</v>
      </c>
      <c r="X137" s="29">
        <f t="shared" ca="1" si="24"/>
        <v>0</v>
      </c>
      <c r="Y137" s="29">
        <f t="shared" ca="1" si="24"/>
        <v>0</v>
      </c>
      <c r="Z137" s="7"/>
      <c r="AA137" s="7"/>
      <c r="AB137" s="7"/>
      <c r="AC137" s="7"/>
    </row>
    <row r="138" spans="1:29" customFormat="1">
      <c r="A138" s="7"/>
      <c r="B138" s="7"/>
      <c r="C138" s="7"/>
      <c r="D138" s="7" t="s">
        <v>380</v>
      </c>
      <c r="E138" s="29">
        <f t="shared" ca="1" si="25"/>
        <v>0</v>
      </c>
      <c r="F138" s="29">
        <f t="shared" ca="1" si="24"/>
        <v>0</v>
      </c>
      <c r="G138" s="29">
        <f t="shared" ca="1" si="24"/>
        <v>0</v>
      </c>
      <c r="H138" s="29">
        <f t="shared" ca="1" si="24"/>
        <v>0</v>
      </c>
      <c r="I138" s="29">
        <f t="shared" ca="1" si="24"/>
        <v>0</v>
      </c>
      <c r="J138" s="29">
        <f t="shared" ca="1" si="24"/>
        <v>0</v>
      </c>
      <c r="K138" s="29">
        <f t="shared" ca="1" si="24"/>
        <v>0</v>
      </c>
      <c r="L138" s="29">
        <f t="shared" ca="1" si="24"/>
        <v>0</v>
      </c>
      <c r="M138" s="29">
        <f t="shared" ca="1" si="24"/>
        <v>0</v>
      </c>
      <c r="N138" s="29">
        <f t="shared" ca="1" si="24"/>
        <v>0</v>
      </c>
      <c r="O138" s="29">
        <f t="shared" ca="1" si="24"/>
        <v>0</v>
      </c>
      <c r="P138" s="29">
        <f t="shared" ca="1" si="24"/>
        <v>0</v>
      </c>
      <c r="Q138" s="29">
        <f t="shared" ca="1" si="24"/>
        <v>0</v>
      </c>
      <c r="R138" s="29">
        <f t="shared" ca="1" si="24"/>
        <v>0</v>
      </c>
      <c r="S138" s="29">
        <f t="shared" ca="1" si="24"/>
        <v>0</v>
      </c>
      <c r="T138" s="29">
        <f t="shared" ca="1" si="24"/>
        <v>0</v>
      </c>
      <c r="U138" s="29">
        <f t="shared" ca="1" si="24"/>
        <v>0</v>
      </c>
      <c r="V138" s="29">
        <f t="shared" ca="1" si="24"/>
        <v>0</v>
      </c>
      <c r="W138" s="29">
        <f t="shared" ca="1" si="24"/>
        <v>0</v>
      </c>
      <c r="X138" s="29">
        <f t="shared" ca="1" si="24"/>
        <v>0</v>
      </c>
      <c r="Y138" s="29">
        <f t="shared" ca="1" si="24"/>
        <v>0</v>
      </c>
      <c r="Z138" s="7"/>
      <c r="AA138" s="7"/>
      <c r="AB138" s="7"/>
      <c r="AC138" s="7"/>
    </row>
    <row r="139" spans="1:29" customFormat="1">
      <c r="A139" s="7"/>
      <c r="B139" s="7"/>
      <c r="C139" s="7"/>
      <c r="D139" s="7" t="s">
        <v>381</v>
      </c>
      <c r="E139" s="29">
        <f t="shared" ca="1" si="25"/>
        <v>4.9372783729090307E-5</v>
      </c>
      <c r="F139" s="29">
        <f t="shared" ca="1" si="24"/>
        <v>1.0881917634117172E-4</v>
      </c>
      <c r="G139" s="29">
        <f t="shared" ca="1" si="24"/>
        <v>1.8026257479520063E-4</v>
      </c>
      <c r="H139" s="29">
        <f t="shared" ca="1" si="24"/>
        <v>2.6171989277374175E-4</v>
      </c>
      <c r="I139" s="29">
        <f t="shared" ca="1" si="24"/>
        <v>3.530162212136978E-4</v>
      </c>
      <c r="J139" s="29">
        <f t="shared" ca="1" si="24"/>
        <v>4.5807431231526842E-4</v>
      </c>
      <c r="K139" s="29">
        <f t="shared" ca="1" si="24"/>
        <v>5.7129201474744214E-4</v>
      </c>
      <c r="L139" s="29">
        <f t="shared" ca="1" si="24"/>
        <v>6.8455803517421254E-4</v>
      </c>
      <c r="M139" s="29">
        <f t="shared" ca="1" si="24"/>
        <v>7.885331875884527E-4</v>
      </c>
      <c r="N139" s="29">
        <f t="shared" ca="1" si="24"/>
        <v>8.7474783758898986E-4</v>
      </c>
      <c r="O139" s="29">
        <f t="shared" ca="1" si="24"/>
        <v>9.3785446679704038E-4</v>
      </c>
      <c r="P139" s="29">
        <f t="shared" ca="1" si="24"/>
        <v>9.7702454151093326E-4</v>
      </c>
      <c r="Q139" s="29">
        <f t="shared" ca="1" si="24"/>
        <v>9.9570591035235897E-4</v>
      </c>
      <c r="R139" s="29">
        <f t="shared" ca="1" si="24"/>
        <v>9.9981694053099743E-4</v>
      </c>
      <c r="S139" s="29">
        <f t="shared" ca="1" si="24"/>
        <v>9.9539343534084043E-4</v>
      </c>
      <c r="T139" s="29">
        <f t="shared" ca="1" si="24"/>
        <v>1.0419099085864497E-3</v>
      </c>
      <c r="U139" s="29">
        <f t="shared" ca="1" si="24"/>
        <v>1.0300476715221947E-3</v>
      </c>
      <c r="V139" s="29">
        <f t="shared" ca="1" si="24"/>
        <v>1.0187113999001601E-3</v>
      </c>
      <c r="W139" s="29">
        <f t="shared" ca="1" si="24"/>
        <v>1.0067977553103007E-3</v>
      </c>
      <c r="X139" s="29">
        <f t="shared" ca="1" si="24"/>
        <v>9.9113819615935517E-4</v>
      </c>
      <c r="Y139" s="29">
        <f t="shared" ca="1" si="24"/>
        <v>1.4295565331943039E-2</v>
      </c>
      <c r="Z139" s="7"/>
      <c r="AA139" s="7"/>
      <c r="AB139" s="7"/>
      <c r="AC139" s="7"/>
    </row>
    <row r="140" spans="1:29" customForma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row>
    <row r="141" spans="1:29" customFormat="1" ht="15">
      <c r="A141" s="7"/>
      <c r="B141" s="7"/>
      <c r="C141" s="7"/>
      <c r="D141" s="65" t="s">
        <v>134</v>
      </c>
      <c r="E141" s="66">
        <f t="shared" ref="E141:W141" ca="1" si="26">SUM(E108:E139)</f>
        <v>1.1940359362909284E-3</v>
      </c>
      <c r="F141" s="66">
        <f t="shared" ca="1" si="26"/>
        <v>2.6316929550071451E-3</v>
      </c>
      <c r="G141" s="66">
        <f t="shared" ca="1" si="26"/>
        <v>4.3594866648562422E-3</v>
      </c>
      <c r="H141" s="66">
        <f t="shared" ca="1" si="26"/>
        <v>6.3294579242030918E-3</v>
      </c>
      <c r="I141" s="66">
        <f t="shared" ca="1" si="26"/>
        <v>8.5373767162013788E-3</v>
      </c>
      <c r="J141" s="66">
        <f t="shared" ca="1" si="26"/>
        <v>1.1078111240341455E-2</v>
      </c>
      <c r="K141" s="66">
        <f t="shared" ca="1" si="26"/>
        <v>1.3816178554311012E-2</v>
      </c>
      <c r="L141" s="66">
        <f t="shared" ca="1" si="26"/>
        <v>1.6555414395099562E-2</v>
      </c>
      <c r="M141" s="66">
        <f t="shared" ca="1" si="26"/>
        <v>1.9069959030563952E-2</v>
      </c>
      <c r="N141" s="66">
        <f t="shared" ca="1" si="26"/>
        <v>2.1154982044462419E-2</v>
      </c>
      <c r="O141" s="66">
        <f t="shared" ca="1" si="26"/>
        <v>2.2681158561185737E-2</v>
      </c>
      <c r="P141" s="66">
        <f t="shared" ca="1" si="26"/>
        <v>2.3628451245597155E-2</v>
      </c>
      <c r="Q141" s="66">
        <f t="shared" ca="1" si="26"/>
        <v>2.4080243185426967E-2</v>
      </c>
      <c r="R141" s="66">
        <f t="shared" ca="1" si="26"/>
        <v>2.4179664716840077E-2</v>
      </c>
      <c r="S141" s="66">
        <f t="shared" ca="1" si="26"/>
        <v>2.4072686261049577E-2</v>
      </c>
      <c r="T141" s="66">
        <f t="shared" ca="1" si="26"/>
        <v>2.5197644922273429E-2</v>
      </c>
      <c r="U141" s="66">
        <f t="shared" ca="1" si="26"/>
        <v>2.4910767491637953E-2</v>
      </c>
      <c r="V141" s="66">
        <f t="shared" ca="1" si="26"/>
        <v>2.4636610057563839E-2</v>
      </c>
      <c r="W141" s="66">
        <f t="shared" ca="1" si="26"/>
        <v>2.4348489382607672E-2</v>
      </c>
      <c r="X141" s="66">
        <f ca="1">SUM(X108:X139)</f>
        <v>2.3969777165866957E-2</v>
      </c>
      <c r="Y141" s="66"/>
      <c r="AA141" s="7"/>
      <c r="AB141" s="7"/>
      <c r="AC141" s="7"/>
    </row>
    <row r="142" spans="1:29" ht="15">
      <c r="D142" s="65" t="s">
        <v>135</v>
      </c>
      <c r="E142" s="66">
        <f ca="1">E141</f>
        <v>1.1940359362909284E-3</v>
      </c>
      <c r="F142" s="66">
        <f t="shared" ref="F142:X142" ca="1" si="27">E142+F141</f>
        <v>3.8257288912980736E-3</v>
      </c>
      <c r="G142" s="66">
        <f t="shared" ca="1" si="27"/>
        <v>8.1852155561543162E-3</v>
      </c>
      <c r="H142" s="66">
        <f t="shared" ca="1" si="27"/>
        <v>1.4514673480357409E-2</v>
      </c>
      <c r="I142" s="66">
        <f t="shared" ca="1" si="27"/>
        <v>2.3052050196558788E-2</v>
      </c>
      <c r="J142" s="66">
        <f t="shared" ca="1" si="27"/>
        <v>3.4130161436900244E-2</v>
      </c>
      <c r="K142" s="66">
        <f t="shared" ca="1" si="27"/>
        <v>4.7946339991211256E-2</v>
      </c>
      <c r="L142" s="66">
        <f t="shared" ca="1" si="27"/>
        <v>6.4501754386310811E-2</v>
      </c>
      <c r="M142" s="66">
        <f t="shared" ca="1" si="27"/>
        <v>8.3571713416874763E-2</v>
      </c>
      <c r="N142" s="66">
        <f t="shared" ca="1" si="27"/>
        <v>0.10472669546133719</v>
      </c>
      <c r="O142" s="66">
        <f t="shared" ca="1" si="27"/>
        <v>0.12740785402252292</v>
      </c>
      <c r="P142" s="66">
        <f t="shared" ca="1" si="27"/>
        <v>0.15103630526812006</v>
      </c>
      <c r="Q142" s="66">
        <f t="shared" ca="1" si="27"/>
        <v>0.17511654845354702</v>
      </c>
      <c r="R142" s="66">
        <f t="shared" ca="1" si="27"/>
        <v>0.19929621317038709</v>
      </c>
      <c r="S142" s="66">
        <f t="shared" ca="1" si="27"/>
        <v>0.22336889943143667</v>
      </c>
      <c r="T142" s="66">
        <f t="shared" ca="1" si="27"/>
        <v>0.24856654435371012</v>
      </c>
      <c r="U142" s="66">
        <f t="shared" ca="1" si="27"/>
        <v>0.27347731184534807</v>
      </c>
      <c r="V142" s="66">
        <f t="shared" ca="1" si="27"/>
        <v>0.29811392190291192</v>
      </c>
      <c r="W142" s="66">
        <f t="shared" ca="1" si="27"/>
        <v>0.32246241128551961</v>
      </c>
      <c r="X142" s="66">
        <f t="shared" ca="1" si="27"/>
        <v>0.34643218845138657</v>
      </c>
      <c r="Y142" s="66">
        <f ca="1">SUM(Y108:Y139)</f>
        <v>0.34572526494748751</v>
      </c>
      <c r="Z142"/>
    </row>
    <row r="143" spans="1:29">
      <c r="E143" s="53"/>
      <c r="F143" s="131"/>
      <c r="G143" s="131"/>
      <c r="H143" s="131"/>
      <c r="I143" s="131"/>
      <c r="J143" s="131"/>
      <c r="K143" s="131"/>
      <c r="L143" s="131"/>
      <c r="M143" s="131"/>
      <c r="N143" s="131"/>
      <c r="O143" s="131"/>
      <c r="P143" s="131"/>
      <c r="Q143" s="131"/>
      <c r="R143" s="131"/>
      <c r="S143" s="131"/>
      <c r="T143" s="131"/>
      <c r="U143" s="131"/>
      <c r="V143" s="131"/>
      <c r="W143" s="131"/>
      <c r="X143" s="131"/>
      <c r="Y143" s="131"/>
      <c r="Z143" s="131"/>
    </row>
    <row r="144" spans="1:29">
      <c r="E144" s="53"/>
      <c r="F144" s="131"/>
      <c r="G144" s="131"/>
      <c r="H144" s="131"/>
      <c r="I144" s="131"/>
      <c r="J144" s="131"/>
      <c r="K144" s="131"/>
      <c r="L144" s="131"/>
      <c r="M144" s="131"/>
      <c r="N144" s="131"/>
      <c r="O144" s="131"/>
      <c r="P144" s="131"/>
      <c r="Q144" s="131"/>
      <c r="R144" s="131"/>
      <c r="S144" s="131"/>
      <c r="T144" s="131"/>
      <c r="U144" s="131"/>
      <c r="V144" s="131"/>
      <c r="W144" s="131"/>
      <c r="X144" s="131"/>
      <c r="Y144" s="131"/>
      <c r="Z144" s="131"/>
    </row>
    <row r="145" spans="1:25" ht="15">
      <c r="A145" s="55" t="str">
        <f>CONCATENATE("ACHIEVABLE SAVINGS - CUMULATIVE BY MILL BIN - FOR MEASURE - ",D146)</f>
        <v>ACHIEVABLE SAVINGS - CUMULATIVE BY MILL BIN - FOR MEASURE - ASHP</v>
      </c>
      <c r="D145" s="7" t="s">
        <v>159</v>
      </c>
      <c r="E145" s="58">
        <f>E106</f>
        <v>2016</v>
      </c>
      <c r="F145" s="59">
        <f t="shared" ref="F145:X145" si="28">F106</f>
        <v>2017</v>
      </c>
      <c r="G145" s="59">
        <f t="shared" si="28"/>
        <v>2018</v>
      </c>
      <c r="H145" s="59">
        <f t="shared" si="28"/>
        <v>2019</v>
      </c>
      <c r="I145" s="59">
        <f t="shared" si="28"/>
        <v>2020</v>
      </c>
      <c r="J145" s="59">
        <f t="shared" si="28"/>
        <v>2021</v>
      </c>
      <c r="K145" s="59">
        <f t="shared" si="28"/>
        <v>2022</v>
      </c>
      <c r="L145" s="59">
        <f t="shared" si="28"/>
        <v>2023</v>
      </c>
      <c r="M145" s="59">
        <f t="shared" si="28"/>
        <v>2024</v>
      </c>
      <c r="N145" s="59">
        <f t="shared" si="28"/>
        <v>2025</v>
      </c>
      <c r="O145" s="59">
        <f t="shared" si="28"/>
        <v>2026</v>
      </c>
      <c r="P145" s="59">
        <f t="shared" si="28"/>
        <v>2027</v>
      </c>
      <c r="Q145" s="59">
        <f t="shared" si="28"/>
        <v>2028</v>
      </c>
      <c r="R145" s="59">
        <f t="shared" si="28"/>
        <v>2029</v>
      </c>
      <c r="S145" s="59">
        <f t="shared" si="28"/>
        <v>2030</v>
      </c>
      <c r="T145" s="59">
        <f t="shared" si="28"/>
        <v>2031</v>
      </c>
      <c r="U145" s="59">
        <f t="shared" si="28"/>
        <v>2032</v>
      </c>
      <c r="V145" s="59">
        <f t="shared" si="28"/>
        <v>2033</v>
      </c>
      <c r="W145" s="59">
        <f t="shared" si="28"/>
        <v>2034</v>
      </c>
      <c r="X145" s="59">
        <f t="shared" si="28"/>
        <v>2035</v>
      </c>
      <c r="Y145" s="60"/>
    </row>
    <row r="146" spans="1:25" ht="15">
      <c r="D146" s="129" t="str">
        <f>$C$8</f>
        <v>ASHP</v>
      </c>
      <c r="E146" s="61" t="str">
        <f>CONCATENATE("aMW_",E$11)</f>
        <v>aMW_2016</v>
      </c>
      <c r="F146" s="62" t="str">
        <f t="shared" ref="F146:X146" si="29">CONCATENATE("aMW_",F$11)</f>
        <v>aMW_2017</v>
      </c>
      <c r="G146" s="62" t="str">
        <f t="shared" si="29"/>
        <v>aMW_2018</v>
      </c>
      <c r="H146" s="62" t="str">
        <f t="shared" si="29"/>
        <v>aMW_2019</v>
      </c>
      <c r="I146" s="62" t="str">
        <f t="shared" si="29"/>
        <v>aMW_2020</v>
      </c>
      <c r="J146" s="62" t="str">
        <f t="shared" si="29"/>
        <v>aMW_2021</v>
      </c>
      <c r="K146" s="62" t="str">
        <f t="shared" si="29"/>
        <v>aMW_2022</v>
      </c>
      <c r="L146" s="62" t="str">
        <f t="shared" si="29"/>
        <v>aMW_2023</v>
      </c>
      <c r="M146" s="62" t="str">
        <f t="shared" si="29"/>
        <v>aMW_2024</v>
      </c>
      <c r="N146" s="62" t="str">
        <f t="shared" si="29"/>
        <v>aMW_2025</v>
      </c>
      <c r="O146" s="62" t="str">
        <f t="shared" si="29"/>
        <v>aMW_2026</v>
      </c>
      <c r="P146" s="62" t="str">
        <f t="shared" si="29"/>
        <v>aMW_2027</v>
      </c>
      <c r="Q146" s="62" t="str">
        <f t="shared" si="29"/>
        <v>aMW_2028</v>
      </c>
      <c r="R146" s="62" t="str">
        <f t="shared" si="29"/>
        <v>aMW_2029</v>
      </c>
      <c r="S146" s="62" t="str">
        <f t="shared" si="29"/>
        <v>aMW_2030</v>
      </c>
      <c r="T146" s="62" t="str">
        <f t="shared" si="29"/>
        <v>aMW_2031</v>
      </c>
      <c r="U146" s="62" t="str">
        <f t="shared" si="29"/>
        <v>aMW_2032</v>
      </c>
      <c r="V146" s="62" t="str">
        <f t="shared" si="29"/>
        <v>aMW_2033</v>
      </c>
      <c r="W146" s="62" t="str">
        <f t="shared" si="29"/>
        <v>aMW_2034</v>
      </c>
      <c r="X146" s="62" t="str">
        <f t="shared" si="29"/>
        <v>aMW_2035</v>
      </c>
      <c r="Y146" s="63"/>
    </row>
    <row r="147" spans="1:25">
      <c r="D147" s="7" t="s">
        <v>67</v>
      </c>
      <c r="E147" s="132">
        <f t="shared" ref="E147:E178" si="30">E108</f>
        <v>0</v>
      </c>
      <c r="F147" s="133">
        <f t="shared" ref="F147:X160" si="31">E147+F108</f>
        <v>0</v>
      </c>
      <c r="G147" s="133">
        <f t="shared" si="31"/>
        <v>0</v>
      </c>
      <c r="H147" s="133">
        <f t="shared" si="31"/>
        <v>0</v>
      </c>
      <c r="I147" s="133">
        <f t="shared" si="31"/>
        <v>0</v>
      </c>
      <c r="J147" s="133">
        <f t="shared" si="31"/>
        <v>0</v>
      </c>
      <c r="K147" s="133">
        <f t="shared" si="31"/>
        <v>0</v>
      </c>
      <c r="L147" s="133">
        <f t="shared" si="31"/>
        <v>0</v>
      </c>
      <c r="M147" s="133">
        <f t="shared" si="31"/>
        <v>0</v>
      </c>
      <c r="N147" s="133">
        <f t="shared" si="31"/>
        <v>0</v>
      </c>
      <c r="O147" s="133">
        <f t="shared" si="31"/>
        <v>0</v>
      </c>
      <c r="P147" s="133">
        <f t="shared" si="31"/>
        <v>0</v>
      </c>
      <c r="Q147" s="133">
        <f t="shared" si="31"/>
        <v>0</v>
      </c>
      <c r="R147" s="133">
        <f t="shared" si="31"/>
        <v>0</v>
      </c>
      <c r="S147" s="133">
        <f t="shared" si="31"/>
        <v>0</v>
      </c>
      <c r="T147" s="133">
        <f t="shared" si="31"/>
        <v>0</v>
      </c>
      <c r="U147" s="133">
        <f t="shared" si="31"/>
        <v>0</v>
      </c>
      <c r="V147" s="133">
        <f t="shared" si="31"/>
        <v>0</v>
      </c>
      <c r="W147" s="133">
        <f t="shared" si="31"/>
        <v>0</v>
      </c>
      <c r="X147" s="133">
        <f t="shared" si="31"/>
        <v>0</v>
      </c>
      <c r="Y147" s="133"/>
    </row>
    <row r="148" spans="1:25">
      <c r="D148" s="7" t="s">
        <v>459</v>
      </c>
      <c r="E148" s="132">
        <f t="shared" si="30"/>
        <v>0</v>
      </c>
      <c r="F148" s="133">
        <f t="shared" si="31"/>
        <v>0</v>
      </c>
      <c r="G148" s="133">
        <f t="shared" si="31"/>
        <v>0</v>
      </c>
      <c r="H148" s="133">
        <f t="shared" si="31"/>
        <v>0</v>
      </c>
      <c r="I148" s="133">
        <f t="shared" si="31"/>
        <v>0</v>
      </c>
      <c r="J148" s="133">
        <f t="shared" si="31"/>
        <v>0</v>
      </c>
      <c r="K148" s="133">
        <f t="shared" si="31"/>
        <v>0</v>
      </c>
      <c r="L148" s="133">
        <f t="shared" si="31"/>
        <v>0</v>
      </c>
      <c r="M148" s="133">
        <f t="shared" si="31"/>
        <v>0</v>
      </c>
      <c r="N148" s="133">
        <f t="shared" si="31"/>
        <v>0</v>
      </c>
      <c r="O148" s="133">
        <f t="shared" si="31"/>
        <v>0</v>
      </c>
      <c r="P148" s="133">
        <f t="shared" si="31"/>
        <v>0</v>
      </c>
      <c r="Q148" s="133">
        <f t="shared" si="31"/>
        <v>0</v>
      </c>
      <c r="R148" s="133">
        <f t="shared" si="31"/>
        <v>0</v>
      </c>
      <c r="S148" s="133">
        <f t="shared" si="31"/>
        <v>0</v>
      </c>
      <c r="T148" s="133">
        <f t="shared" si="31"/>
        <v>0</v>
      </c>
      <c r="U148" s="133">
        <f t="shared" si="31"/>
        <v>0</v>
      </c>
      <c r="V148" s="133">
        <f t="shared" si="31"/>
        <v>0</v>
      </c>
      <c r="W148" s="133">
        <f t="shared" si="31"/>
        <v>0</v>
      </c>
      <c r="X148" s="133">
        <f t="shared" si="31"/>
        <v>0</v>
      </c>
      <c r="Y148" s="133"/>
    </row>
    <row r="149" spans="1:25">
      <c r="D149" s="7" t="s">
        <v>73</v>
      </c>
      <c r="E149" s="132">
        <f t="shared" si="30"/>
        <v>0</v>
      </c>
      <c r="F149" s="133">
        <f t="shared" si="31"/>
        <v>0</v>
      </c>
      <c r="G149" s="133">
        <f t="shared" si="31"/>
        <v>0</v>
      </c>
      <c r="H149" s="133">
        <f t="shared" si="31"/>
        <v>0</v>
      </c>
      <c r="I149" s="133">
        <f t="shared" si="31"/>
        <v>0</v>
      </c>
      <c r="J149" s="133">
        <f t="shared" si="31"/>
        <v>0</v>
      </c>
      <c r="K149" s="133">
        <f t="shared" si="31"/>
        <v>0</v>
      </c>
      <c r="L149" s="133">
        <f t="shared" si="31"/>
        <v>0</v>
      </c>
      <c r="M149" s="133">
        <f t="shared" si="31"/>
        <v>0</v>
      </c>
      <c r="N149" s="133">
        <f t="shared" si="31"/>
        <v>0</v>
      </c>
      <c r="O149" s="133">
        <f t="shared" si="31"/>
        <v>0</v>
      </c>
      <c r="P149" s="133">
        <f t="shared" si="31"/>
        <v>0</v>
      </c>
      <c r="Q149" s="133">
        <f t="shared" si="31"/>
        <v>0</v>
      </c>
      <c r="R149" s="133">
        <f t="shared" si="31"/>
        <v>0</v>
      </c>
      <c r="S149" s="133">
        <f t="shared" si="31"/>
        <v>0</v>
      </c>
      <c r="T149" s="133">
        <f t="shared" si="31"/>
        <v>0</v>
      </c>
      <c r="U149" s="133">
        <f t="shared" si="31"/>
        <v>0</v>
      </c>
      <c r="V149" s="133">
        <f t="shared" si="31"/>
        <v>0</v>
      </c>
      <c r="W149" s="133">
        <f t="shared" si="31"/>
        <v>0</v>
      </c>
      <c r="X149" s="133">
        <f t="shared" si="31"/>
        <v>0</v>
      </c>
      <c r="Y149" s="133"/>
    </row>
    <row r="150" spans="1:25">
      <c r="D150" s="7" t="s">
        <v>76</v>
      </c>
      <c r="E150" s="132">
        <f t="shared" si="30"/>
        <v>0</v>
      </c>
      <c r="F150" s="133">
        <f t="shared" si="31"/>
        <v>0</v>
      </c>
      <c r="G150" s="133">
        <f t="shared" si="31"/>
        <v>0</v>
      </c>
      <c r="H150" s="133">
        <f t="shared" si="31"/>
        <v>0</v>
      </c>
      <c r="I150" s="133">
        <f t="shared" si="31"/>
        <v>0</v>
      </c>
      <c r="J150" s="133">
        <f t="shared" si="31"/>
        <v>0</v>
      </c>
      <c r="K150" s="133">
        <f t="shared" si="31"/>
        <v>0</v>
      </c>
      <c r="L150" s="133">
        <f t="shared" si="31"/>
        <v>0</v>
      </c>
      <c r="M150" s="133">
        <f t="shared" si="31"/>
        <v>0</v>
      </c>
      <c r="N150" s="133">
        <f t="shared" si="31"/>
        <v>0</v>
      </c>
      <c r="O150" s="133">
        <f t="shared" si="31"/>
        <v>0</v>
      </c>
      <c r="P150" s="133">
        <f t="shared" si="31"/>
        <v>0</v>
      </c>
      <c r="Q150" s="133">
        <f t="shared" si="31"/>
        <v>0</v>
      </c>
      <c r="R150" s="133">
        <f t="shared" si="31"/>
        <v>0</v>
      </c>
      <c r="S150" s="133">
        <f t="shared" si="31"/>
        <v>0</v>
      </c>
      <c r="T150" s="133">
        <f t="shared" si="31"/>
        <v>0</v>
      </c>
      <c r="U150" s="133">
        <f t="shared" si="31"/>
        <v>0</v>
      </c>
      <c r="V150" s="133">
        <f t="shared" si="31"/>
        <v>0</v>
      </c>
      <c r="W150" s="133">
        <f t="shared" si="31"/>
        <v>0</v>
      </c>
      <c r="X150" s="133">
        <f t="shared" si="31"/>
        <v>0</v>
      </c>
      <c r="Y150" s="133"/>
    </row>
    <row r="151" spans="1:25">
      <c r="D151" s="7" t="s">
        <v>79</v>
      </c>
      <c r="E151" s="132">
        <f t="shared" si="30"/>
        <v>0</v>
      </c>
      <c r="F151" s="133">
        <f t="shared" si="31"/>
        <v>0</v>
      </c>
      <c r="G151" s="133">
        <f t="shared" si="31"/>
        <v>0</v>
      </c>
      <c r="H151" s="133">
        <f t="shared" si="31"/>
        <v>0</v>
      </c>
      <c r="I151" s="133">
        <f t="shared" si="31"/>
        <v>0</v>
      </c>
      <c r="J151" s="133">
        <f t="shared" si="31"/>
        <v>0</v>
      </c>
      <c r="K151" s="133">
        <f t="shared" si="31"/>
        <v>0</v>
      </c>
      <c r="L151" s="133">
        <f t="shared" si="31"/>
        <v>0</v>
      </c>
      <c r="M151" s="133">
        <f t="shared" si="31"/>
        <v>0</v>
      </c>
      <c r="N151" s="133">
        <f t="shared" si="31"/>
        <v>0</v>
      </c>
      <c r="O151" s="133">
        <f t="shared" si="31"/>
        <v>0</v>
      </c>
      <c r="P151" s="133">
        <f t="shared" si="31"/>
        <v>0</v>
      </c>
      <c r="Q151" s="133">
        <f t="shared" si="31"/>
        <v>0</v>
      </c>
      <c r="R151" s="133">
        <f t="shared" si="31"/>
        <v>0</v>
      </c>
      <c r="S151" s="133">
        <f t="shared" si="31"/>
        <v>0</v>
      </c>
      <c r="T151" s="133">
        <f t="shared" si="31"/>
        <v>0</v>
      </c>
      <c r="U151" s="133">
        <f t="shared" si="31"/>
        <v>0</v>
      </c>
      <c r="V151" s="133">
        <f t="shared" si="31"/>
        <v>0</v>
      </c>
      <c r="W151" s="133">
        <f t="shared" si="31"/>
        <v>0</v>
      </c>
      <c r="X151" s="133">
        <f t="shared" si="31"/>
        <v>0</v>
      </c>
      <c r="Y151" s="133"/>
    </row>
    <row r="152" spans="1:25">
      <c r="D152" s="7" t="s">
        <v>82</v>
      </c>
      <c r="E152" s="132">
        <f t="shared" si="30"/>
        <v>0</v>
      </c>
      <c r="F152" s="133">
        <f t="shared" si="31"/>
        <v>0</v>
      </c>
      <c r="G152" s="133">
        <f t="shared" si="31"/>
        <v>0</v>
      </c>
      <c r="H152" s="133">
        <f t="shared" si="31"/>
        <v>0</v>
      </c>
      <c r="I152" s="133">
        <f t="shared" si="31"/>
        <v>0</v>
      </c>
      <c r="J152" s="133">
        <f t="shared" si="31"/>
        <v>0</v>
      </c>
      <c r="K152" s="133">
        <f t="shared" si="31"/>
        <v>0</v>
      </c>
      <c r="L152" s="133">
        <f t="shared" si="31"/>
        <v>0</v>
      </c>
      <c r="M152" s="133">
        <f t="shared" si="31"/>
        <v>0</v>
      </c>
      <c r="N152" s="133">
        <f t="shared" si="31"/>
        <v>0</v>
      </c>
      <c r="O152" s="133">
        <f t="shared" si="31"/>
        <v>0</v>
      </c>
      <c r="P152" s="133">
        <f t="shared" si="31"/>
        <v>0</v>
      </c>
      <c r="Q152" s="133">
        <f t="shared" si="31"/>
        <v>0</v>
      </c>
      <c r="R152" s="133">
        <f t="shared" si="31"/>
        <v>0</v>
      </c>
      <c r="S152" s="133">
        <f t="shared" si="31"/>
        <v>0</v>
      </c>
      <c r="T152" s="133">
        <f t="shared" si="31"/>
        <v>0</v>
      </c>
      <c r="U152" s="133">
        <f t="shared" si="31"/>
        <v>0</v>
      </c>
      <c r="V152" s="133">
        <f t="shared" si="31"/>
        <v>0</v>
      </c>
      <c r="W152" s="133">
        <f t="shared" si="31"/>
        <v>0</v>
      </c>
      <c r="X152" s="133">
        <f t="shared" si="31"/>
        <v>0</v>
      </c>
      <c r="Y152" s="133"/>
    </row>
    <row r="153" spans="1:25">
      <c r="D153" s="7" t="s">
        <v>85</v>
      </c>
      <c r="E153" s="132">
        <f t="shared" si="30"/>
        <v>0</v>
      </c>
      <c r="F153" s="133">
        <f t="shared" si="31"/>
        <v>0</v>
      </c>
      <c r="G153" s="133">
        <f t="shared" si="31"/>
        <v>0</v>
      </c>
      <c r="H153" s="133">
        <f t="shared" si="31"/>
        <v>0</v>
      </c>
      <c r="I153" s="133">
        <f t="shared" si="31"/>
        <v>0</v>
      </c>
      <c r="J153" s="133">
        <f t="shared" si="31"/>
        <v>0</v>
      </c>
      <c r="K153" s="133">
        <f t="shared" si="31"/>
        <v>0</v>
      </c>
      <c r="L153" s="133">
        <f t="shared" si="31"/>
        <v>0</v>
      </c>
      <c r="M153" s="133">
        <f t="shared" si="31"/>
        <v>0</v>
      </c>
      <c r="N153" s="133">
        <f t="shared" si="31"/>
        <v>0</v>
      </c>
      <c r="O153" s="133">
        <f t="shared" si="31"/>
        <v>0</v>
      </c>
      <c r="P153" s="133">
        <f t="shared" si="31"/>
        <v>0</v>
      </c>
      <c r="Q153" s="133">
        <f t="shared" si="31"/>
        <v>0</v>
      </c>
      <c r="R153" s="133">
        <f t="shared" si="31"/>
        <v>0</v>
      </c>
      <c r="S153" s="133">
        <f t="shared" si="31"/>
        <v>0</v>
      </c>
      <c r="T153" s="133">
        <f t="shared" si="31"/>
        <v>0</v>
      </c>
      <c r="U153" s="133">
        <f t="shared" si="31"/>
        <v>0</v>
      </c>
      <c r="V153" s="133">
        <f t="shared" si="31"/>
        <v>0</v>
      </c>
      <c r="W153" s="133">
        <f t="shared" si="31"/>
        <v>0</v>
      </c>
      <c r="X153" s="133">
        <f t="shared" si="31"/>
        <v>0</v>
      </c>
      <c r="Y153" s="133"/>
    </row>
    <row r="154" spans="1:25">
      <c r="D154" s="7" t="s">
        <v>88</v>
      </c>
      <c r="E154" s="132">
        <f t="shared" si="30"/>
        <v>0</v>
      </c>
      <c r="F154" s="133">
        <f t="shared" si="31"/>
        <v>0</v>
      </c>
      <c r="G154" s="133">
        <f t="shared" si="31"/>
        <v>0</v>
      </c>
      <c r="H154" s="133">
        <f t="shared" si="31"/>
        <v>0</v>
      </c>
      <c r="I154" s="133">
        <f t="shared" si="31"/>
        <v>0</v>
      </c>
      <c r="J154" s="133">
        <f t="shared" si="31"/>
        <v>0</v>
      </c>
      <c r="K154" s="133">
        <f t="shared" si="31"/>
        <v>0</v>
      </c>
      <c r="L154" s="133">
        <f t="shared" si="31"/>
        <v>0</v>
      </c>
      <c r="M154" s="133">
        <f t="shared" si="31"/>
        <v>0</v>
      </c>
      <c r="N154" s="133">
        <f t="shared" si="31"/>
        <v>0</v>
      </c>
      <c r="O154" s="133">
        <f t="shared" si="31"/>
        <v>0</v>
      </c>
      <c r="P154" s="133">
        <f t="shared" si="31"/>
        <v>0</v>
      </c>
      <c r="Q154" s="133">
        <f t="shared" si="31"/>
        <v>0</v>
      </c>
      <c r="R154" s="133">
        <f t="shared" si="31"/>
        <v>0</v>
      </c>
      <c r="S154" s="133">
        <f t="shared" si="31"/>
        <v>0</v>
      </c>
      <c r="T154" s="133">
        <f t="shared" si="31"/>
        <v>0</v>
      </c>
      <c r="U154" s="133">
        <f t="shared" si="31"/>
        <v>0</v>
      </c>
      <c r="V154" s="133">
        <f t="shared" si="31"/>
        <v>0</v>
      </c>
      <c r="W154" s="133">
        <f t="shared" si="31"/>
        <v>0</v>
      </c>
      <c r="X154" s="133">
        <f t="shared" si="31"/>
        <v>0</v>
      </c>
      <c r="Y154" s="133"/>
    </row>
    <row r="155" spans="1:25">
      <c r="D155" s="7" t="s">
        <v>91</v>
      </c>
      <c r="E155" s="132">
        <f t="shared" si="30"/>
        <v>0</v>
      </c>
      <c r="F155" s="133">
        <f t="shared" si="31"/>
        <v>0</v>
      </c>
      <c r="G155" s="133">
        <f t="shared" si="31"/>
        <v>0</v>
      </c>
      <c r="H155" s="133">
        <f t="shared" si="31"/>
        <v>0</v>
      </c>
      <c r="I155" s="133">
        <f t="shared" si="31"/>
        <v>0</v>
      </c>
      <c r="J155" s="133">
        <f t="shared" si="31"/>
        <v>0</v>
      </c>
      <c r="K155" s="133">
        <f t="shared" si="31"/>
        <v>0</v>
      </c>
      <c r="L155" s="133">
        <f t="shared" si="31"/>
        <v>0</v>
      </c>
      <c r="M155" s="133">
        <f t="shared" si="31"/>
        <v>0</v>
      </c>
      <c r="N155" s="133">
        <f t="shared" si="31"/>
        <v>0</v>
      </c>
      <c r="O155" s="133">
        <f t="shared" si="31"/>
        <v>0</v>
      </c>
      <c r="P155" s="133">
        <f t="shared" si="31"/>
        <v>0</v>
      </c>
      <c r="Q155" s="133">
        <f t="shared" si="31"/>
        <v>0</v>
      </c>
      <c r="R155" s="133">
        <f t="shared" si="31"/>
        <v>0</v>
      </c>
      <c r="S155" s="133">
        <f t="shared" si="31"/>
        <v>0</v>
      </c>
      <c r="T155" s="133">
        <f t="shared" si="31"/>
        <v>0</v>
      </c>
      <c r="U155" s="133">
        <f t="shared" si="31"/>
        <v>0</v>
      </c>
      <c r="V155" s="133">
        <f t="shared" si="31"/>
        <v>0</v>
      </c>
      <c r="W155" s="133">
        <f t="shared" si="31"/>
        <v>0</v>
      </c>
      <c r="X155" s="133">
        <f t="shared" si="31"/>
        <v>0</v>
      </c>
      <c r="Y155" s="133"/>
    </row>
    <row r="156" spans="1:25">
      <c r="D156" s="7" t="s">
        <v>94</v>
      </c>
      <c r="E156" s="132">
        <f t="shared" si="30"/>
        <v>0</v>
      </c>
      <c r="F156" s="133">
        <f t="shared" si="31"/>
        <v>0</v>
      </c>
      <c r="G156" s="133">
        <f t="shared" si="31"/>
        <v>0</v>
      </c>
      <c r="H156" s="133">
        <f t="shared" si="31"/>
        <v>0</v>
      </c>
      <c r="I156" s="133">
        <f t="shared" si="31"/>
        <v>0</v>
      </c>
      <c r="J156" s="133">
        <f t="shared" si="31"/>
        <v>0</v>
      </c>
      <c r="K156" s="133">
        <f t="shared" si="31"/>
        <v>0</v>
      </c>
      <c r="L156" s="133">
        <f t="shared" si="31"/>
        <v>0</v>
      </c>
      <c r="M156" s="133">
        <f t="shared" si="31"/>
        <v>0</v>
      </c>
      <c r="N156" s="133">
        <f t="shared" si="31"/>
        <v>0</v>
      </c>
      <c r="O156" s="133">
        <f t="shared" si="31"/>
        <v>0</v>
      </c>
      <c r="P156" s="133">
        <f t="shared" si="31"/>
        <v>0</v>
      </c>
      <c r="Q156" s="133">
        <f t="shared" si="31"/>
        <v>0</v>
      </c>
      <c r="R156" s="133">
        <f t="shared" si="31"/>
        <v>0</v>
      </c>
      <c r="S156" s="133">
        <f t="shared" si="31"/>
        <v>0</v>
      </c>
      <c r="T156" s="133">
        <f t="shared" si="31"/>
        <v>0</v>
      </c>
      <c r="U156" s="133">
        <f t="shared" si="31"/>
        <v>0</v>
      </c>
      <c r="V156" s="133">
        <f t="shared" si="31"/>
        <v>0</v>
      </c>
      <c r="W156" s="133">
        <f t="shared" si="31"/>
        <v>0</v>
      </c>
      <c r="X156" s="133">
        <f t="shared" si="31"/>
        <v>0</v>
      </c>
      <c r="Y156" s="133"/>
    </row>
    <row r="157" spans="1:25">
      <c r="D157" s="7" t="s">
        <v>97</v>
      </c>
      <c r="E157" s="132">
        <f t="shared" ca="1" si="30"/>
        <v>1.1446631525618381E-3</v>
      </c>
      <c r="F157" s="133">
        <f t="shared" ca="1" si="31"/>
        <v>3.6675369312278118E-3</v>
      </c>
      <c r="G157" s="133">
        <f t="shared" ca="1" si="31"/>
        <v>7.8467610212888533E-3</v>
      </c>
      <c r="H157" s="133">
        <f t="shared" ca="1" si="31"/>
        <v>1.3914499052718203E-2</v>
      </c>
      <c r="I157" s="133">
        <f t="shared" ca="1" si="31"/>
        <v>2.2098859547705886E-2</v>
      </c>
      <c r="J157" s="133">
        <f t="shared" ca="1" si="31"/>
        <v>3.2718896475732076E-2</v>
      </c>
      <c r="K157" s="133">
        <f t="shared" ca="1" si="31"/>
        <v>4.5963783015295648E-2</v>
      </c>
      <c r="L157" s="133">
        <f t="shared" ca="1" si="31"/>
        <v>6.1834639375220997E-2</v>
      </c>
      <c r="M157" s="133">
        <f t="shared" ca="1" si="31"/>
        <v>8.0116065218196503E-2</v>
      </c>
      <c r="N157" s="133">
        <f t="shared" ca="1" si="31"/>
        <v>0.10039629942506993</v>
      </c>
      <c r="O157" s="133">
        <f t="shared" ca="1" si="31"/>
        <v>0.12213960351945863</v>
      </c>
      <c r="P157" s="133">
        <f t="shared" ca="1" si="31"/>
        <v>0.14479103022354484</v>
      </c>
      <c r="Q157" s="133">
        <f t="shared" ca="1" si="31"/>
        <v>0.16787556749861945</v>
      </c>
      <c r="R157" s="133">
        <f t="shared" ca="1" si="31"/>
        <v>0.19105541527492853</v>
      </c>
      <c r="S157" s="133">
        <f t="shared" ca="1" si="31"/>
        <v>0.21413270810063728</v>
      </c>
      <c r="T157" s="133">
        <f t="shared" ca="1" si="31"/>
        <v>0.23828844311432426</v>
      </c>
      <c r="U157" s="133">
        <f t="shared" ca="1" si="31"/>
        <v>0.26216916293444004</v>
      </c>
      <c r="V157" s="133">
        <f t="shared" ca="1" si="31"/>
        <v>0.28578706159210371</v>
      </c>
      <c r="W157" s="133">
        <f t="shared" ca="1" si="31"/>
        <v>0.30912875321940109</v>
      </c>
      <c r="X157" s="133">
        <f t="shared" ca="1" si="31"/>
        <v>0.33210739218910867</v>
      </c>
      <c r="Y157" s="133"/>
    </row>
    <row r="158" spans="1:25">
      <c r="D158" s="7" t="s">
        <v>100</v>
      </c>
      <c r="E158" s="132">
        <f t="shared" ca="1" si="30"/>
        <v>0</v>
      </c>
      <c r="F158" s="133">
        <f t="shared" ca="1" si="31"/>
        <v>0</v>
      </c>
      <c r="G158" s="133">
        <f t="shared" ca="1" si="31"/>
        <v>0</v>
      </c>
      <c r="H158" s="133">
        <f t="shared" ca="1" si="31"/>
        <v>0</v>
      </c>
      <c r="I158" s="133">
        <f t="shared" ca="1" si="31"/>
        <v>0</v>
      </c>
      <c r="J158" s="133">
        <f t="shared" ca="1" si="31"/>
        <v>0</v>
      </c>
      <c r="K158" s="133">
        <f t="shared" ca="1" si="31"/>
        <v>0</v>
      </c>
      <c r="L158" s="133">
        <f t="shared" ca="1" si="31"/>
        <v>0</v>
      </c>
      <c r="M158" s="133">
        <f t="shared" ca="1" si="31"/>
        <v>0</v>
      </c>
      <c r="N158" s="133">
        <f t="shared" ca="1" si="31"/>
        <v>0</v>
      </c>
      <c r="O158" s="133">
        <f t="shared" ca="1" si="31"/>
        <v>0</v>
      </c>
      <c r="P158" s="133">
        <f t="shared" ca="1" si="31"/>
        <v>0</v>
      </c>
      <c r="Q158" s="133">
        <f t="shared" ca="1" si="31"/>
        <v>0</v>
      </c>
      <c r="R158" s="133">
        <f t="shared" ca="1" si="31"/>
        <v>0</v>
      </c>
      <c r="S158" s="133">
        <f t="shared" ca="1" si="31"/>
        <v>0</v>
      </c>
      <c r="T158" s="133">
        <f t="shared" ca="1" si="31"/>
        <v>0</v>
      </c>
      <c r="U158" s="133">
        <f t="shared" ca="1" si="31"/>
        <v>0</v>
      </c>
      <c r="V158" s="133">
        <f t="shared" ca="1" si="31"/>
        <v>0</v>
      </c>
      <c r="W158" s="133">
        <f t="shared" ca="1" si="31"/>
        <v>0</v>
      </c>
      <c r="X158" s="133">
        <f t="shared" ca="1" si="31"/>
        <v>0</v>
      </c>
      <c r="Y158" s="133"/>
    </row>
    <row r="159" spans="1:25">
      <c r="D159" s="7" t="s">
        <v>103</v>
      </c>
      <c r="E159" s="132">
        <f t="shared" ca="1" si="30"/>
        <v>0</v>
      </c>
      <c r="F159" s="133">
        <f t="shared" ca="1" si="31"/>
        <v>0</v>
      </c>
      <c r="G159" s="133">
        <f t="shared" ca="1" si="31"/>
        <v>0</v>
      </c>
      <c r="H159" s="133">
        <f t="shared" ca="1" si="31"/>
        <v>0</v>
      </c>
      <c r="I159" s="133">
        <f t="shared" ca="1" si="31"/>
        <v>0</v>
      </c>
      <c r="J159" s="133">
        <f t="shared" ca="1" si="31"/>
        <v>0</v>
      </c>
      <c r="K159" s="133">
        <f t="shared" ca="1" si="31"/>
        <v>0</v>
      </c>
      <c r="L159" s="133">
        <f t="shared" ca="1" si="31"/>
        <v>0</v>
      </c>
      <c r="M159" s="133">
        <f t="shared" ca="1" si="31"/>
        <v>0</v>
      </c>
      <c r="N159" s="133">
        <f t="shared" ca="1" si="31"/>
        <v>0</v>
      </c>
      <c r="O159" s="133">
        <f t="shared" ca="1" si="31"/>
        <v>0</v>
      </c>
      <c r="P159" s="133">
        <f t="shared" ca="1" si="31"/>
        <v>0</v>
      </c>
      <c r="Q159" s="133">
        <f t="shared" ca="1" si="31"/>
        <v>0</v>
      </c>
      <c r="R159" s="133">
        <f t="shared" ca="1" si="31"/>
        <v>0</v>
      </c>
      <c r="S159" s="133">
        <f t="shared" ca="1" si="31"/>
        <v>0</v>
      </c>
      <c r="T159" s="133">
        <f t="shared" ca="1" si="31"/>
        <v>0</v>
      </c>
      <c r="U159" s="133">
        <f t="shared" ca="1" si="31"/>
        <v>0</v>
      </c>
      <c r="V159" s="133">
        <f t="shared" ca="1" si="31"/>
        <v>0</v>
      </c>
      <c r="W159" s="133">
        <f t="shared" ca="1" si="31"/>
        <v>0</v>
      </c>
      <c r="X159" s="133">
        <f t="shared" ca="1" si="31"/>
        <v>0</v>
      </c>
      <c r="Y159" s="133"/>
    </row>
    <row r="160" spans="1:25">
      <c r="D160" s="7" t="s">
        <v>106</v>
      </c>
      <c r="E160" s="132">
        <f t="shared" ca="1" si="30"/>
        <v>0</v>
      </c>
      <c r="F160" s="133">
        <f t="shared" ca="1" si="31"/>
        <v>0</v>
      </c>
      <c r="G160" s="133">
        <f t="shared" ca="1" si="31"/>
        <v>0</v>
      </c>
      <c r="H160" s="133">
        <f t="shared" ca="1" si="31"/>
        <v>0</v>
      </c>
      <c r="I160" s="133">
        <f t="shared" ca="1" si="31"/>
        <v>0</v>
      </c>
      <c r="J160" s="133">
        <f t="shared" ca="1" si="31"/>
        <v>0</v>
      </c>
      <c r="K160" s="133">
        <f t="shared" ca="1" si="31"/>
        <v>0</v>
      </c>
      <c r="L160" s="133">
        <f t="shared" ca="1" si="31"/>
        <v>0</v>
      </c>
      <c r="M160" s="133">
        <f t="shared" ca="1" si="31"/>
        <v>0</v>
      </c>
      <c r="N160" s="133">
        <f t="shared" ref="N160:X160" ca="1" si="32">M160+N121</f>
        <v>0</v>
      </c>
      <c r="O160" s="133">
        <f t="shared" ca="1" si="32"/>
        <v>0</v>
      </c>
      <c r="P160" s="133">
        <f t="shared" ca="1" si="32"/>
        <v>0</v>
      </c>
      <c r="Q160" s="133">
        <f t="shared" ca="1" si="32"/>
        <v>0</v>
      </c>
      <c r="R160" s="133">
        <f t="shared" ca="1" si="32"/>
        <v>0</v>
      </c>
      <c r="S160" s="133">
        <f t="shared" ca="1" si="32"/>
        <v>0</v>
      </c>
      <c r="T160" s="133">
        <f t="shared" ca="1" si="32"/>
        <v>0</v>
      </c>
      <c r="U160" s="133">
        <f t="shared" ca="1" si="32"/>
        <v>0</v>
      </c>
      <c r="V160" s="133">
        <f t="shared" ca="1" si="32"/>
        <v>0</v>
      </c>
      <c r="W160" s="133">
        <f t="shared" ca="1" si="32"/>
        <v>0</v>
      </c>
      <c r="X160" s="133">
        <f t="shared" ca="1" si="32"/>
        <v>0</v>
      </c>
      <c r="Y160" s="133"/>
    </row>
    <row r="161" spans="4:25">
      <c r="D161" s="7" t="s">
        <v>109</v>
      </c>
      <c r="E161" s="132">
        <f t="shared" ca="1" si="30"/>
        <v>0</v>
      </c>
      <c r="F161" s="133">
        <f t="shared" ref="F161:X174" ca="1" si="33">E161+F122</f>
        <v>0</v>
      </c>
      <c r="G161" s="133">
        <f t="shared" ca="1" si="33"/>
        <v>0</v>
      </c>
      <c r="H161" s="133">
        <f t="shared" ca="1" si="33"/>
        <v>0</v>
      </c>
      <c r="I161" s="133">
        <f t="shared" ca="1" si="33"/>
        <v>0</v>
      </c>
      <c r="J161" s="133">
        <f t="shared" ca="1" si="33"/>
        <v>0</v>
      </c>
      <c r="K161" s="133">
        <f t="shared" ca="1" si="33"/>
        <v>0</v>
      </c>
      <c r="L161" s="133">
        <f t="shared" ca="1" si="33"/>
        <v>0</v>
      </c>
      <c r="M161" s="133">
        <f t="shared" ca="1" si="33"/>
        <v>0</v>
      </c>
      <c r="N161" s="133">
        <f t="shared" ca="1" si="33"/>
        <v>0</v>
      </c>
      <c r="O161" s="133">
        <f t="shared" ca="1" si="33"/>
        <v>0</v>
      </c>
      <c r="P161" s="133">
        <f t="shared" ca="1" si="33"/>
        <v>0</v>
      </c>
      <c r="Q161" s="133">
        <f t="shared" ca="1" si="33"/>
        <v>0</v>
      </c>
      <c r="R161" s="133">
        <f t="shared" ca="1" si="33"/>
        <v>0</v>
      </c>
      <c r="S161" s="133">
        <f t="shared" ca="1" si="33"/>
        <v>0</v>
      </c>
      <c r="T161" s="133">
        <f t="shared" ca="1" si="33"/>
        <v>0</v>
      </c>
      <c r="U161" s="133">
        <f t="shared" ca="1" si="33"/>
        <v>0</v>
      </c>
      <c r="V161" s="133">
        <f t="shared" ca="1" si="33"/>
        <v>0</v>
      </c>
      <c r="W161" s="133">
        <f t="shared" ca="1" si="33"/>
        <v>0</v>
      </c>
      <c r="X161" s="133">
        <f t="shared" ca="1" si="33"/>
        <v>0</v>
      </c>
      <c r="Y161" s="133"/>
    </row>
    <row r="162" spans="4:25">
      <c r="D162" s="7" t="s">
        <v>112</v>
      </c>
      <c r="E162" s="132">
        <f t="shared" ca="1" si="30"/>
        <v>0</v>
      </c>
      <c r="F162" s="133">
        <f t="shared" ca="1" si="33"/>
        <v>0</v>
      </c>
      <c r="G162" s="133">
        <f t="shared" ca="1" si="33"/>
        <v>0</v>
      </c>
      <c r="H162" s="133">
        <f t="shared" ca="1" si="33"/>
        <v>0</v>
      </c>
      <c r="I162" s="133">
        <f t="shared" ca="1" si="33"/>
        <v>0</v>
      </c>
      <c r="J162" s="133">
        <f t="shared" ca="1" si="33"/>
        <v>0</v>
      </c>
      <c r="K162" s="133">
        <f t="shared" ca="1" si="33"/>
        <v>0</v>
      </c>
      <c r="L162" s="133">
        <f t="shared" ca="1" si="33"/>
        <v>0</v>
      </c>
      <c r="M162" s="133">
        <f t="shared" ca="1" si="33"/>
        <v>0</v>
      </c>
      <c r="N162" s="133">
        <f t="shared" ca="1" si="33"/>
        <v>0</v>
      </c>
      <c r="O162" s="133">
        <f t="shared" ca="1" si="33"/>
        <v>0</v>
      </c>
      <c r="P162" s="133">
        <f t="shared" ca="1" si="33"/>
        <v>0</v>
      </c>
      <c r="Q162" s="133">
        <f t="shared" ca="1" si="33"/>
        <v>0</v>
      </c>
      <c r="R162" s="133">
        <f t="shared" ca="1" si="33"/>
        <v>0</v>
      </c>
      <c r="S162" s="133">
        <f t="shared" ca="1" si="33"/>
        <v>0</v>
      </c>
      <c r="T162" s="133">
        <f t="shared" ca="1" si="33"/>
        <v>0</v>
      </c>
      <c r="U162" s="133">
        <f t="shared" ca="1" si="33"/>
        <v>0</v>
      </c>
      <c r="V162" s="133">
        <f t="shared" ca="1" si="33"/>
        <v>0</v>
      </c>
      <c r="W162" s="133">
        <f t="shared" ca="1" si="33"/>
        <v>0</v>
      </c>
      <c r="X162" s="133">
        <f t="shared" ca="1" si="33"/>
        <v>0</v>
      </c>
      <c r="Y162" s="133"/>
    </row>
    <row r="163" spans="4:25">
      <c r="D163" s="7" t="s">
        <v>115</v>
      </c>
      <c r="E163" s="132">
        <f t="shared" ca="1" si="30"/>
        <v>0</v>
      </c>
      <c r="F163" s="133">
        <f t="shared" ca="1" si="33"/>
        <v>0</v>
      </c>
      <c r="G163" s="133">
        <f t="shared" ca="1" si="33"/>
        <v>0</v>
      </c>
      <c r="H163" s="133">
        <f t="shared" ca="1" si="33"/>
        <v>0</v>
      </c>
      <c r="I163" s="133">
        <f t="shared" ca="1" si="33"/>
        <v>0</v>
      </c>
      <c r="J163" s="133">
        <f t="shared" ca="1" si="33"/>
        <v>0</v>
      </c>
      <c r="K163" s="133">
        <f t="shared" ca="1" si="33"/>
        <v>0</v>
      </c>
      <c r="L163" s="133">
        <f t="shared" ca="1" si="33"/>
        <v>0</v>
      </c>
      <c r="M163" s="133">
        <f t="shared" ca="1" si="33"/>
        <v>0</v>
      </c>
      <c r="N163" s="133">
        <f t="shared" ca="1" si="33"/>
        <v>0</v>
      </c>
      <c r="O163" s="133">
        <f t="shared" ca="1" si="33"/>
        <v>0</v>
      </c>
      <c r="P163" s="133">
        <f t="shared" ca="1" si="33"/>
        <v>0</v>
      </c>
      <c r="Q163" s="133">
        <f t="shared" ca="1" si="33"/>
        <v>0</v>
      </c>
      <c r="R163" s="133">
        <f t="shared" ca="1" si="33"/>
        <v>0</v>
      </c>
      <c r="S163" s="133">
        <f t="shared" ca="1" si="33"/>
        <v>0</v>
      </c>
      <c r="T163" s="133">
        <f t="shared" ca="1" si="33"/>
        <v>0</v>
      </c>
      <c r="U163" s="133">
        <f t="shared" ca="1" si="33"/>
        <v>0</v>
      </c>
      <c r="V163" s="133">
        <f t="shared" ca="1" si="33"/>
        <v>0</v>
      </c>
      <c r="W163" s="133">
        <f t="shared" ca="1" si="33"/>
        <v>0</v>
      </c>
      <c r="X163" s="133">
        <f t="shared" ca="1" si="33"/>
        <v>0</v>
      </c>
      <c r="Y163" s="133"/>
    </row>
    <row r="164" spans="4:25">
      <c r="D164" s="7" t="s">
        <v>118</v>
      </c>
      <c r="E164" s="132">
        <f t="shared" ca="1" si="30"/>
        <v>0</v>
      </c>
      <c r="F164" s="133">
        <f t="shared" ca="1" si="33"/>
        <v>0</v>
      </c>
      <c r="G164" s="133">
        <f t="shared" ca="1" si="33"/>
        <v>0</v>
      </c>
      <c r="H164" s="133">
        <f t="shared" ca="1" si="33"/>
        <v>0</v>
      </c>
      <c r="I164" s="133">
        <f t="shared" ca="1" si="33"/>
        <v>0</v>
      </c>
      <c r="J164" s="133">
        <f t="shared" ca="1" si="33"/>
        <v>0</v>
      </c>
      <c r="K164" s="133">
        <f t="shared" ca="1" si="33"/>
        <v>0</v>
      </c>
      <c r="L164" s="133">
        <f t="shared" ca="1" si="33"/>
        <v>0</v>
      </c>
      <c r="M164" s="133">
        <f t="shared" ca="1" si="33"/>
        <v>0</v>
      </c>
      <c r="N164" s="133">
        <f t="shared" ca="1" si="33"/>
        <v>0</v>
      </c>
      <c r="O164" s="133">
        <f t="shared" ca="1" si="33"/>
        <v>0</v>
      </c>
      <c r="P164" s="133">
        <f t="shared" ca="1" si="33"/>
        <v>0</v>
      </c>
      <c r="Q164" s="133">
        <f t="shared" ca="1" si="33"/>
        <v>0</v>
      </c>
      <c r="R164" s="133">
        <f t="shared" ca="1" si="33"/>
        <v>0</v>
      </c>
      <c r="S164" s="133">
        <f t="shared" ca="1" si="33"/>
        <v>0</v>
      </c>
      <c r="T164" s="133">
        <f t="shared" ca="1" si="33"/>
        <v>0</v>
      </c>
      <c r="U164" s="133">
        <f t="shared" ca="1" si="33"/>
        <v>0</v>
      </c>
      <c r="V164" s="133">
        <f t="shared" ca="1" si="33"/>
        <v>0</v>
      </c>
      <c r="W164" s="133">
        <f t="shared" ca="1" si="33"/>
        <v>0</v>
      </c>
      <c r="X164" s="133">
        <f t="shared" ca="1" si="33"/>
        <v>0</v>
      </c>
      <c r="Y164" s="133"/>
    </row>
    <row r="165" spans="4:25">
      <c r="D165" s="7" t="s">
        <v>121</v>
      </c>
      <c r="E165" s="132">
        <f t="shared" ca="1" si="30"/>
        <v>0</v>
      </c>
      <c r="F165" s="133">
        <f t="shared" ca="1" si="33"/>
        <v>0</v>
      </c>
      <c r="G165" s="133">
        <f t="shared" ca="1" si="33"/>
        <v>0</v>
      </c>
      <c r="H165" s="133">
        <f t="shared" ca="1" si="33"/>
        <v>0</v>
      </c>
      <c r="I165" s="133">
        <f t="shared" ca="1" si="33"/>
        <v>0</v>
      </c>
      <c r="J165" s="133">
        <f t="shared" ca="1" si="33"/>
        <v>0</v>
      </c>
      <c r="K165" s="133">
        <f t="shared" ca="1" si="33"/>
        <v>0</v>
      </c>
      <c r="L165" s="133">
        <f t="shared" ca="1" si="33"/>
        <v>0</v>
      </c>
      <c r="M165" s="133">
        <f t="shared" ca="1" si="33"/>
        <v>0</v>
      </c>
      <c r="N165" s="133">
        <f t="shared" ca="1" si="33"/>
        <v>0</v>
      </c>
      <c r="O165" s="133">
        <f t="shared" ca="1" si="33"/>
        <v>0</v>
      </c>
      <c r="P165" s="133">
        <f t="shared" ca="1" si="33"/>
        <v>0</v>
      </c>
      <c r="Q165" s="133">
        <f t="shared" ca="1" si="33"/>
        <v>0</v>
      </c>
      <c r="R165" s="133">
        <f t="shared" ca="1" si="33"/>
        <v>0</v>
      </c>
      <c r="S165" s="133">
        <f t="shared" ca="1" si="33"/>
        <v>0</v>
      </c>
      <c r="T165" s="133">
        <f t="shared" ca="1" si="33"/>
        <v>0</v>
      </c>
      <c r="U165" s="133">
        <f t="shared" ca="1" si="33"/>
        <v>0</v>
      </c>
      <c r="V165" s="133">
        <f t="shared" ca="1" si="33"/>
        <v>0</v>
      </c>
      <c r="W165" s="133">
        <f t="shared" ca="1" si="33"/>
        <v>0</v>
      </c>
      <c r="X165" s="133">
        <f t="shared" ca="1" si="33"/>
        <v>0</v>
      </c>
      <c r="Y165" s="133"/>
    </row>
    <row r="166" spans="4:25">
      <c r="D166" s="7" t="s">
        <v>124</v>
      </c>
      <c r="E166" s="132">
        <f t="shared" ca="1" si="30"/>
        <v>0</v>
      </c>
      <c r="F166" s="133">
        <f t="shared" ca="1" si="33"/>
        <v>0</v>
      </c>
      <c r="G166" s="133">
        <f t="shared" ca="1" si="33"/>
        <v>0</v>
      </c>
      <c r="H166" s="133">
        <f t="shared" ca="1" si="33"/>
        <v>0</v>
      </c>
      <c r="I166" s="133">
        <f t="shared" ca="1" si="33"/>
        <v>0</v>
      </c>
      <c r="J166" s="133">
        <f t="shared" ca="1" si="33"/>
        <v>0</v>
      </c>
      <c r="K166" s="133">
        <f t="shared" ca="1" si="33"/>
        <v>0</v>
      </c>
      <c r="L166" s="133">
        <f t="shared" ca="1" si="33"/>
        <v>0</v>
      </c>
      <c r="M166" s="133">
        <f t="shared" ca="1" si="33"/>
        <v>0</v>
      </c>
      <c r="N166" s="133">
        <f t="shared" ca="1" si="33"/>
        <v>0</v>
      </c>
      <c r="O166" s="133">
        <f t="shared" ca="1" si="33"/>
        <v>0</v>
      </c>
      <c r="P166" s="133">
        <f t="shared" ca="1" si="33"/>
        <v>0</v>
      </c>
      <c r="Q166" s="133">
        <f t="shared" ca="1" si="33"/>
        <v>0</v>
      </c>
      <c r="R166" s="133">
        <f t="shared" ca="1" si="33"/>
        <v>0</v>
      </c>
      <c r="S166" s="133">
        <f t="shared" ca="1" si="33"/>
        <v>0</v>
      </c>
      <c r="T166" s="133">
        <f t="shared" ca="1" si="33"/>
        <v>0</v>
      </c>
      <c r="U166" s="133">
        <f t="shared" ca="1" si="33"/>
        <v>0</v>
      </c>
      <c r="V166" s="133">
        <f t="shared" ca="1" si="33"/>
        <v>0</v>
      </c>
      <c r="W166" s="133">
        <f t="shared" ca="1" si="33"/>
        <v>0</v>
      </c>
      <c r="X166" s="133">
        <f t="shared" ca="1" si="33"/>
        <v>0</v>
      </c>
      <c r="Y166" s="133"/>
    </row>
    <row r="167" spans="4:25">
      <c r="D167" s="7" t="s">
        <v>127</v>
      </c>
      <c r="E167" s="132">
        <f t="shared" ca="1" si="30"/>
        <v>0</v>
      </c>
      <c r="F167" s="133">
        <f t="shared" ca="1" si="33"/>
        <v>0</v>
      </c>
      <c r="G167" s="133">
        <f t="shared" ca="1" si="33"/>
        <v>0</v>
      </c>
      <c r="H167" s="133">
        <f t="shared" ca="1" si="33"/>
        <v>0</v>
      </c>
      <c r="I167" s="133">
        <f t="shared" ca="1" si="33"/>
        <v>0</v>
      </c>
      <c r="J167" s="133">
        <f t="shared" ca="1" si="33"/>
        <v>0</v>
      </c>
      <c r="K167" s="133">
        <f t="shared" ca="1" si="33"/>
        <v>0</v>
      </c>
      <c r="L167" s="133">
        <f t="shared" ca="1" si="33"/>
        <v>0</v>
      </c>
      <c r="M167" s="133">
        <f t="shared" ca="1" si="33"/>
        <v>0</v>
      </c>
      <c r="N167" s="133">
        <f t="shared" ca="1" si="33"/>
        <v>0</v>
      </c>
      <c r="O167" s="133">
        <f t="shared" ca="1" si="33"/>
        <v>0</v>
      </c>
      <c r="P167" s="133">
        <f t="shared" ca="1" si="33"/>
        <v>0</v>
      </c>
      <c r="Q167" s="133">
        <f t="shared" ca="1" si="33"/>
        <v>0</v>
      </c>
      <c r="R167" s="133">
        <f t="shared" ca="1" si="33"/>
        <v>0</v>
      </c>
      <c r="S167" s="133">
        <f t="shared" ca="1" si="33"/>
        <v>0</v>
      </c>
      <c r="T167" s="133">
        <f t="shared" ca="1" si="33"/>
        <v>0</v>
      </c>
      <c r="U167" s="133">
        <f t="shared" ca="1" si="33"/>
        <v>0</v>
      </c>
      <c r="V167" s="133">
        <f t="shared" ca="1" si="33"/>
        <v>0</v>
      </c>
      <c r="W167" s="133">
        <f t="shared" ca="1" si="33"/>
        <v>0</v>
      </c>
      <c r="X167" s="133">
        <f t="shared" ca="1" si="33"/>
        <v>0</v>
      </c>
      <c r="Y167" s="133"/>
    </row>
    <row r="168" spans="4:25">
      <c r="D168" s="7" t="s">
        <v>371</v>
      </c>
      <c r="E168" s="132">
        <f t="shared" ca="1" si="30"/>
        <v>0</v>
      </c>
      <c r="F168" s="133">
        <f t="shared" ca="1" si="33"/>
        <v>0</v>
      </c>
      <c r="G168" s="133">
        <f t="shared" ca="1" si="33"/>
        <v>0</v>
      </c>
      <c r="H168" s="133">
        <f t="shared" ca="1" si="33"/>
        <v>0</v>
      </c>
      <c r="I168" s="133">
        <f t="shared" ca="1" si="33"/>
        <v>0</v>
      </c>
      <c r="J168" s="133">
        <f t="shared" ca="1" si="33"/>
        <v>0</v>
      </c>
      <c r="K168" s="133">
        <f t="shared" ca="1" si="33"/>
        <v>0</v>
      </c>
      <c r="L168" s="133">
        <f t="shared" ca="1" si="33"/>
        <v>0</v>
      </c>
      <c r="M168" s="133">
        <f t="shared" ca="1" si="33"/>
        <v>0</v>
      </c>
      <c r="N168" s="133">
        <f t="shared" ca="1" si="33"/>
        <v>0</v>
      </c>
      <c r="O168" s="133">
        <f t="shared" ca="1" si="33"/>
        <v>0</v>
      </c>
      <c r="P168" s="133">
        <f t="shared" ca="1" si="33"/>
        <v>0</v>
      </c>
      <c r="Q168" s="133">
        <f t="shared" ca="1" si="33"/>
        <v>0</v>
      </c>
      <c r="R168" s="133">
        <f t="shared" ca="1" si="33"/>
        <v>0</v>
      </c>
      <c r="S168" s="133">
        <f t="shared" ca="1" si="33"/>
        <v>0</v>
      </c>
      <c r="T168" s="133">
        <f t="shared" ca="1" si="33"/>
        <v>0</v>
      </c>
      <c r="U168" s="133">
        <f t="shared" ca="1" si="33"/>
        <v>0</v>
      </c>
      <c r="V168" s="133">
        <f t="shared" ca="1" si="33"/>
        <v>0</v>
      </c>
      <c r="W168" s="133">
        <f t="shared" ca="1" si="33"/>
        <v>0</v>
      </c>
      <c r="X168" s="133">
        <f t="shared" ca="1" si="33"/>
        <v>0</v>
      </c>
      <c r="Y168" s="133"/>
    </row>
    <row r="169" spans="4:25">
      <c r="D169" s="7" t="s">
        <v>372</v>
      </c>
      <c r="E169" s="132">
        <f t="shared" ca="1" si="30"/>
        <v>0</v>
      </c>
      <c r="F169" s="133">
        <f t="shared" ca="1" si="33"/>
        <v>0</v>
      </c>
      <c r="G169" s="133">
        <f t="shared" ca="1" si="33"/>
        <v>0</v>
      </c>
      <c r="H169" s="133">
        <f t="shared" ca="1" si="33"/>
        <v>0</v>
      </c>
      <c r="I169" s="133">
        <f t="shared" ca="1" si="33"/>
        <v>0</v>
      </c>
      <c r="J169" s="133">
        <f t="shared" ca="1" si="33"/>
        <v>0</v>
      </c>
      <c r="K169" s="133">
        <f t="shared" ca="1" si="33"/>
        <v>0</v>
      </c>
      <c r="L169" s="133">
        <f t="shared" ca="1" si="33"/>
        <v>0</v>
      </c>
      <c r="M169" s="133">
        <f t="shared" ca="1" si="33"/>
        <v>0</v>
      </c>
      <c r="N169" s="133">
        <f t="shared" ca="1" si="33"/>
        <v>0</v>
      </c>
      <c r="O169" s="133">
        <f t="shared" ca="1" si="33"/>
        <v>0</v>
      </c>
      <c r="P169" s="133">
        <f t="shared" ca="1" si="33"/>
        <v>0</v>
      </c>
      <c r="Q169" s="133">
        <f t="shared" ca="1" si="33"/>
        <v>0</v>
      </c>
      <c r="R169" s="133">
        <f t="shared" ca="1" si="33"/>
        <v>0</v>
      </c>
      <c r="S169" s="133">
        <f t="shared" ca="1" si="33"/>
        <v>0</v>
      </c>
      <c r="T169" s="133">
        <f t="shared" ca="1" si="33"/>
        <v>0</v>
      </c>
      <c r="U169" s="133">
        <f t="shared" ca="1" si="33"/>
        <v>0</v>
      </c>
      <c r="V169" s="133">
        <f t="shared" ca="1" si="33"/>
        <v>0</v>
      </c>
      <c r="W169" s="133">
        <f t="shared" ca="1" si="33"/>
        <v>0</v>
      </c>
      <c r="X169" s="133">
        <f t="shared" ca="1" si="33"/>
        <v>0</v>
      </c>
      <c r="Y169" s="133"/>
    </row>
    <row r="170" spans="4:25">
      <c r="D170" s="7" t="s">
        <v>373</v>
      </c>
      <c r="E170" s="132">
        <f t="shared" ca="1" si="30"/>
        <v>0</v>
      </c>
      <c r="F170" s="133">
        <f t="shared" ca="1" si="33"/>
        <v>0</v>
      </c>
      <c r="G170" s="133">
        <f t="shared" ca="1" si="33"/>
        <v>0</v>
      </c>
      <c r="H170" s="133">
        <f t="shared" ca="1" si="33"/>
        <v>0</v>
      </c>
      <c r="I170" s="133">
        <f t="shared" ca="1" si="33"/>
        <v>0</v>
      </c>
      <c r="J170" s="133">
        <f t="shared" ca="1" si="33"/>
        <v>0</v>
      </c>
      <c r="K170" s="133">
        <f t="shared" ca="1" si="33"/>
        <v>0</v>
      </c>
      <c r="L170" s="133">
        <f t="shared" ca="1" si="33"/>
        <v>0</v>
      </c>
      <c r="M170" s="133">
        <f t="shared" ca="1" si="33"/>
        <v>0</v>
      </c>
      <c r="N170" s="133">
        <f t="shared" ca="1" si="33"/>
        <v>0</v>
      </c>
      <c r="O170" s="133">
        <f t="shared" ca="1" si="33"/>
        <v>0</v>
      </c>
      <c r="P170" s="133">
        <f t="shared" ca="1" si="33"/>
        <v>0</v>
      </c>
      <c r="Q170" s="133">
        <f t="shared" ca="1" si="33"/>
        <v>0</v>
      </c>
      <c r="R170" s="133">
        <f t="shared" ca="1" si="33"/>
        <v>0</v>
      </c>
      <c r="S170" s="133">
        <f t="shared" ca="1" si="33"/>
        <v>0</v>
      </c>
      <c r="T170" s="133">
        <f t="shared" ca="1" si="33"/>
        <v>0</v>
      </c>
      <c r="U170" s="133">
        <f t="shared" ca="1" si="33"/>
        <v>0</v>
      </c>
      <c r="V170" s="133">
        <f t="shared" ca="1" si="33"/>
        <v>0</v>
      </c>
      <c r="W170" s="133">
        <f t="shared" ca="1" si="33"/>
        <v>0</v>
      </c>
      <c r="X170" s="133">
        <f t="shared" ca="1" si="33"/>
        <v>0</v>
      </c>
      <c r="Y170" s="133"/>
    </row>
    <row r="171" spans="4:25">
      <c r="D171" s="7" t="s">
        <v>374</v>
      </c>
      <c r="E171" s="132">
        <f t="shared" ca="1" si="30"/>
        <v>0</v>
      </c>
      <c r="F171" s="133">
        <f t="shared" ca="1" si="33"/>
        <v>0</v>
      </c>
      <c r="G171" s="133">
        <f t="shared" ca="1" si="33"/>
        <v>0</v>
      </c>
      <c r="H171" s="133">
        <f t="shared" ca="1" si="33"/>
        <v>0</v>
      </c>
      <c r="I171" s="133">
        <f t="shared" ca="1" si="33"/>
        <v>0</v>
      </c>
      <c r="J171" s="133">
        <f t="shared" ca="1" si="33"/>
        <v>0</v>
      </c>
      <c r="K171" s="133">
        <f t="shared" ca="1" si="33"/>
        <v>0</v>
      </c>
      <c r="L171" s="133">
        <f t="shared" ca="1" si="33"/>
        <v>0</v>
      </c>
      <c r="M171" s="133">
        <f t="shared" ca="1" si="33"/>
        <v>0</v>
      </c>
      <c r="N171" s="133">
        <f t="shared" ca="1" si="33"/>
        <v>0</v>
      </c>
      <c r="O171" s="133">
        <f t="shared" ca="1" si="33"/>
        <v>0</v>
      </c>
      <c r="P171" s="133">
        <f t="shared" ca="1" si="33"/>
        <v>0</v>
      </c>
      <c r="Q171" s="133">
        <f t="shared" ca="1" si="33"/>
        <v>0</v>
      </c>
      <c r="R171" s="133">
        <f t="shared" ca="1" si="33"/>
        <v>0</v>
      </c>
      <c r="S171" s="133">
        <f t="shared" ca="1" si="33"/>
        <v>0</v>
      </c>
      <c r="T171" s="133">
        <f t="shared" ca="1" si="33"/>
        <v>0</v>
      </c>
      <c r="U171" s="133">
        <f t="shared" ca="1" si="33"/>
        <v>0</v>
      </c>
      <c r="V171" s="133">
        <f t="shared" ca="1" si="33"/>
        <v>0</v>
      </c>
      <c r="W171" s="133">
        <f t="shared" ca="1" si="33"/>
        <v>0</v>
      </c>
      <c r="X171" s="133">
        <f t="shared" ca="1" si="33"/>
        <v>0</v>
      </c>
      <c r="Y171" s="133"/>
    </row>
    <row r="172" spans="4:25">
      <c r="D172" s="7" t="s">
        <v>375</v>
      </c>
      <c r="E172" s="132">
        <f t="shared" ca="1" si="30"/>
        <v>0</v>
      </c>
      <c r="F172" s="133">
        <f t="shared" ca="1" si="33"/>
        <v>0</v>
      </c>
      <c r="G172" s="133">
        <f t="shared" ca="1" si="33"/>
        <v>0</v>
      </c>
      <c r="H172" s="133">
        <f t="shared" ca="1" si="33"/>
        <v>0</v>
      </c>
      <c r="I172" s="133">
        <f t="shared" ca="1" si="33"/>
        <v>0</v>
      </c>
      <c r="J172" s="133">
        <f t="shared" ca="1" si="33"/>
        <v>0</v>
      </c>
      <c r="K172" s="133">
        <f t="shared" ca="1" si="33"/>
        <v>0</v>
      </c>
      <c r="L172" s="133">
        <f t="shared" ca="1" si="33"/>
        <v>0</v>
      </c>
      <c r="M172" s="133">
        <f t="shared" ca="1" si="33"/>
        <v>0</v>
      </c>
      <c r="N172" s="133">
        <f t="shared" ca="1" si="33"/>
        <v>0</v>
      </c>
      <c r="O172" s="133">
        <f t="shared" ca="1" si="33"/>
        <v>0</v>
      </c>
      <c r="P172" s="133">
        <f t="shared" ca="1" si="33"/>
        <v>0</v>
      </c>
      <c r="Q172" s="133">
        <f t="shared" ca="1" si="33"/>
        <v>0</v>
      </c>
      <c r="R172" s="133">
        <f t="shared" ca="1" si="33"/>
        <v>0</v>
      </c>
      <c r="S172" s="133">
        <f t="shared" ca="1" si="33"/>
        <v>0</v>
      </c>
      <c r="T172" s="133">
        <f t="shared" ca="1" si="33"/>
        <v>0</v>
      </c>
      <c r="U172" s="133">
        <f t="shared" ca="1" si="33"/>
        <v>0</v>
      </c>
      <c r="V172" s="133">
        <f t="shared" ca="1" si="33"/>
        <v>0</v>
      </c>
      <c r="W172" s="133">
        <f t="shared" ca="1" si="33"/>
        <v>0</v>
      </c>
      <c r="X172" s="133">
        <f t="shared" ca="1" si="33"/>
        <v>0</v>
      </c>
      <c r="Y172" s="133"/>
    </row>
    <row r="173" spans="4:25">
      <c r="D173" s="7" t="s">
        <v>376</v>
      </c>
      <c r="E173" s="132">
        <f t="shared" ca="1" si="30"/>
        <v>0</v>
      </c>
      <c r="F173" s="133">
        <f t="shared" ca="1" si="33"/>
        <v>0</v>
      </c>
      <c r="G173" s="133">
        <f t="shared" ca="1" si="33"/>
        <v>0</v>
      </c>
      <c r="H173" s="133">
        <f t="shared" ca="1" si="33"/>
        <v>0</v>
      </c>
      <c r="I173" s="133">
        <f t="shared" ca="1" si="33"/>
        <v>0</v>
      </c>
      <c r="J173" s="133">
        <f t="shared" ca="1" si="33"/>
        <v>0</v>
      </c>
      <c r="K173" s="133">
        <f t="shared" ca="1" si="33"/>
        <v>0</v>
      </c>
      <c r="L173" s="133">
        <f t="shared" ca="1" si="33"/>
        <v>0</v>
      </c>
      <c r="M173" s="133">
        <f t="shared" ca="1" si="33"/>
        <v>0</v>
      </c>
      <c r="N173" s="133">
        <f t="shared" ca="1" si="33"/>
        <v>0</v>
      </c>
      <c r="O173" s="133">
        <f t="shared" ca="1" si="33"/>
        <v>0</v>
      </c>
      <c r="P173" s="133">
        <f t="shared" ca="1" si="33"/>
        <v>0</v>
      </c>
      <c r="Q173" s="133">
        <f t="shared" ca="1" si="33"/>
        <v>0</v>
      </c>
      <c r="R173" s="133">
        <f t="shared" ca="1" si="33"/>
        <v>0</v>
      </c>
      <c r="S173" s="133">
        <f t="shared" ca="1" si="33"/>
        <v>0</v>
      </c>
      <c r="T173" s="133">
        <f t="shared" ca="1" si="33"/>
        <v>0</v>
      </c>
      <c r="U173" s="133">
        <f t="shared" ca="1" si="33"/>
        <v>0</v>
      </c>
      <c r="V173" s="133">
        <f t="shared" ca="1" si="33"/>
        <v>0</v>
      </c>
      <c r="W173" s="133">
        <f t="shared" ca="1" si="33"/>
        <v>0</v>
      </c>
      <c r="X173" s="133">
        <f t="shared" ca="1" si="33"/>
        <v>0</v>
      </c>
      <c r="Y173" s="133"/>
    </row>
    <row r="174" spans="4:25">
      <c r="D174" s="7" t="s">
        <v>377</v>
      </c>
      <c r="E174" s="132">
        <f t="shared" ca="1" si="30"/>
        <v>0</v>
      </c>
      <c r="F174" s="133">
        <f t="shared" ca="1" si="33"/>
        <v>0</v>
      </c>
      <c r="G174" s="133">
        <f t="shared" ca="1" si="33"/>
        <v>0</v>
      </c>
      <c r="H174" s="133">
        <f t="shared" ca="1" si="33"/>
        <v>0</v>
      </c>
      <c r="I174" s="133">
        <f t="shared" ca="1" si="33"/>
        <v>0</v>
      </c>
      <c r="J174" s="133">
        <f t="shared" ca="1" si="33"/>
        <v>0</v>
      </c>
      <c r="K174" s="133">
        <f t="shared" ca="1" si="33"/>
        <v>0</v>
      </c>
      <c r="L174" s="133">
        <f t="shared" ca="1" si="33"/>
        <v>0</v>
      </c>
      <c r="M174" s="133">
        <f t="shared" ca="1" si="33"/>
        <v>0</v>
      </c>
      <c r="N174" s="133">
        <f t="shared" ref="N174:X174" ca="1" si="34">M174+N135</f>
        <v>0</v>
      </c>
      <c r="O174" s="133">
        <f t="shared" ca="1" si="34"/>
        <v>0</v>
      </c>
      <c r="P174" s="133">
        <f t="shared" ca="1" si="34"/>
        <v>0</v>
      </c>
      <c r="Q174" s="133">
        <f t="shared" ca="1" si="34"/>
        <v>0</v>
      </c>
      <c r="R174" s="133">
        <f t="shared" ca="1" si="34"/>
        <v>0</v>
      </c>
      <c r="S174" s="133">
        <f t="shared" ca="1" si="34"/>
        <v>0</v>
      </c>
      <c r="T174" s="133">
        <f t="shared" ca="1" si="34"/>
        <v>0</v>
      </c>
      <c r="U174" s="133">
        <f t="shared" ca="1" si="34"/>
        <v>0</v>
      </c>
      <c r="V174" s="133">
        <f t="shared" ca="1" si="34"/>
        <v>0</v>
      </c>
      <c r="W174" s="133">
        <f t="shared" ca="1" si="34"/>
        <v>0</v>
      </c>
      <c r="X174" s="133">
        <f t="shared" ca="1" si="34"/>
        <v>0</v>
      </c>
      <c r="Y174" s="133"/>
    </row>
    <row r="175" spans="4:25">
      <c r="D175" s="7" t="s">
        <v>378</v>
      </c>
      <c r="E175" s="132">
        <f t="shared" ca="1" si="30"/>
        <v>0</v>
      </c>
      <c r="F175" s="133">
        <f t="shared" ref="F175:X178" ca="1" si="35">E175+F136</f>
        <v>0</v>
      </c>
      <c r="G175" s="133">
        <f t="shared" ca="1" si="35"/>
        <v>0</v>
      </c>
      <c r="H175" s="133">
        <f t="shared" ca="1" si="35"/>
        <v>0</v>
      </c>
      <c r="I175" s="133">
        <f t="shared" ca="1" si="35"/>
        <v>0</v>
      </c>
      <c r="J175" s="133">
        <f t="shared" ca="1" si="35"/>
        <v>0</v>
      </c>
      <c r="K175" s="133">
        <f t="shared" ca="1" si="35"/>
        <v>0</v>
      </c>
      <c r="L175" s="133">
        <f t="shared" ca="1" si="35"/>
        <v>0</v>
      </c>
      <c r="M175" s="133">
        <f t="shared" ca="1" si="35"/>
        <v>0</v>
      </c>
      <c r="N175" s="133">
        <f t="shared" ca="1" si="35"/>
        <v>0</v>
      </c>
      <c r="O175" s="133">
        <f t="shared" ca="1" si="35"/>
        <v>0</v>
      </c>
      <c r="P175" s="133">
        <f t="shared" ca="1" si="35"/>
        <v>0</v>
      </c>
      <c r="Q175" s="133">
        <f t="shared" ca="1" si="35"/>
        <v>0</v>
      </c>
      <c r="R175" s="133">
        <f t="shared" ca="1" si="35"/>
        <v>0</v>
      </c>
      <c r="S175" s="133">
        <f t="shared" ca="1" si="35"/>
        <v>0</v>
      </c>
      <c r="T175" s="133">
        <f t="shared" ca="1" si="35"/>
        <v>0</v>
      </c>
      <c r="U175" s="133">
        <f t="shared" ca="1" si="35"/>
        <v>0</v>
      </c>
      <c r="V175" s="133">
        <f t="shared" ca="1" si="35"/>
        <v>0</v>
      </c>
      <c r="W175" s="133">
        <f t="shared" ca="1" si="35"/>
        <v>0</v>
      </c>
      <c r="X175" s="133">
        <f t="shared" ca="1" si="35"/>
        <v>0</v>
      </c>
      <c r="Y175" s="133"/>
    </row>
    <row r="176" spans="4:25">
      <c r="D176" s="7" t="s">
        <v>379</v>
      </c>
      <c r="E176" s="132">
        <f t="shared" ca="1" si="30"/>
        <v>0</v>
      </c>
      <c r="F176" s="133">
        <f t="shared" ca="1" si="35"/>
        <v>0</v>
      </c>
      <c r="G176" s="133">
        <f t="shared" ca="1" si="35"/>
        <v>0</v>
      </c>
      <c r="H176" s="133">
        <f t="shared" ca="1" si="35"/>
        <v>0</v>
      </c>
      <c r="I176" s="133">
        <f t="shared" ca="1" si="35"/>
        <v>0</v>
      </c>
      <c r="J176" s="133">
        <f t="shared" ca="1" si="35"/>
        <v>0</v>
      </c>
      <c r="K176" s="133">
        <f t="shared" ca="1" si="35"/>
        <v>0</v>
      </c>
      <c r="L176" s="133">
        <f t="shared" ca="1" si="35"/>
        <v>0</v>
      </c>
      <c r="M176" s="133">
        <f t="shared" ca="1" si="35"/>
        <v>0</v>
      </c>
      <c r="N176" s="133">
        <f t="shared" ca="1" si="35"/>
        <v>0</v>
      </c>
      <c r="O176" s="133">
        <f t="shared" ca="1" si="35"/>
        <v>0</v>
      </c>
      <c r="P176" s="133">
        <f t="shared" ca="1" si="35"/>
        <v>0</v>
      </c>
      <c r="Q176" s="133">
        <f t="shared" ca="1" si="35"/>
        <v>0</v>
      </c>
      <c r="R176" s="133">
        <f t="shared" ca="1" si="35"/>
        <v>0</v>
      </c>
      <c r="S176" s="133">
        <f t="shared" ca="1" si="35"/>
        <v>0</v>
      </c>
      <c r="T176" s="133">
        <f t="shared" ca="1" si="35"/>
        <v>0</v>
      </c>
      <c r="U176" s="133">
        <f t="shared" ca="1" si="35"/>
        <v>0</v>
      </c>
      <c r="V176" s="133">
        <f t="shared" ca="1" si="35"/>
        <v>0</v>
      </c>
      <c r="W176" s="133">
        <f t="shared" ca="1" si="35"/>
        <v>0</v>
      </c>
      <c r="X176" s="133">
        <f t="shared" ca="1" si="35"/>
        <v>0</v>
      </c>
      <c r="Y176" s="133"/>
    </row>
    <row r="177" spans="4:79">
      <c r="D177" s="7" t="s">
        <v>380</v>
      </c>
      <c r="E177" s="132">
        <f t="shared" ca="1" si="30"/>
        <v>0</v>
      </c>
      <c r="F177" s="133">
        <f t="shared" ca="1" si="35"/>
        <v>0</v>
      </c>
      <c r="G177" s="133">
        <f t="shared" ca="1" si="35"/>
        <v>0</v>
      </c>
      <c r="H177" s="133">
        <f t="shared" ca="1" si="35"/>
        <v>0</v>
      </c>
      <c r="I177" s="133">
        <f t="shared" ca="1" si="35"/>
        <v>0</v>
      </c>
      <c r="J177" s="133">
        <f t="shared" ca="1" si="35"/>
        <v>0</v>
      </c>
      <c r="K177" s="133">
        <f t="shared" ca="1" si="35"/>
        <v>0</v>
      </c>
      <c r="L177" s="133">
        <f t="shared" ca="1" si="35"/>
        <v>0</v>
      </c>
      <c r="M177" s="133">
        <f t="shared" ca="1" si="35"/>
        <v>0</v>
      </c>
      <c r="N177" s="133">
        <f t="shared" ca="1" si="35"/>
        <v>0</v>
      </c>
      <c r="O177" s="133">
        <f t="shared" ca="1" si="35"/>
        <v>0</v>
      </c>
      <c r="P177" s="133">
        <f t="shared" ca="1" si="35"/>
        <v>0</v>
      </c>
      <c r="Q177" s="133">
        <f t="shared" ca="1" si="35"/>
        <v>0</v>
      </c>
      <c r="R177" s="133">
        <f t="shared" ca="1" si="35"/>
        <v>0</v>
      </c>
      <c r="S177" s="133">
        <f t="shared" ca="1" si="35"/>
        <v>0</v>
      </c>
      <c r="T177" s="133">
        <f t="shared" ca="1" si="35"/>
        <v>0</v>
      </c>
      <c r="U177" s="133">
        <f t="shared" ca="1" si="35"/>
        <v>0</v>
      </c>
      <c r="V177" s="133">
        <f t="shared" ca="1" si="35"/>
        <v>0</v>
      </c>
      <c r="W177" s="133">
        <f t="shared" ca="1" si="35"/>
        <v>0</v>
      </c>
      <c r="X177" s="133">
        <f t="shared" ca="1" si="35"/>
        <v>0</v>
      </c>
      <c r="Y177" s="133"/>
    </row>
    <row r="178" spans="4:79">
      <c r="D178" s="7" t="s">
        <v>381</v>
      </c>
      <c r="E178" s="132">
        <f t="shared" ca="1" si="30"/>
        <v>4.9372783729090307E-5</v>
      </c>
      <c r="F178" s="133">
        <f t="shared" ca="1" si="35"/>
        <v>1.5819196007026202E-4</v>
      </c>
      <c r="G178" s="133">
        <f t="shared" ca="1" si="35"/>
        <v>3.3845453486546265E-4</v>
      </c>
      <c r="H178" s="133">
        <f t="shared" ca="1" si="35"/>
        <v>6.0017442763920441E-4</v>
      </c>
      <c r="I178" s="133">
        <f t="shared" ca="1" si="35"/>
        <v>9.5319064885290221E-4</v>
      </c>
      <c r="J178" s="133">
        <f t="shared" ca="1" si="35"/>
        <v>1.4112649611681706E-3</v>
      </c>
      <c r="K178" s="133">
        <f t="shared" ca="1" si="35"/>
        <v>1.982556975915613E-3</v>
      </c>
      <c r="L178" s="133">
        <f t="shared" ca="1" si="35"/>
        <v>2.6671150110898255E-3</v>
      </c>
      <c r="M178" s="133">
        <f t="shared" ca="1" si="35"/>
        <v>3.4556481986782782E-3</v>
      </c>
      <c r="N178" s="133">
        <f t="shared" ca="1" si="35"/>
        <v>4.3303960362672681E-3</v>
      </c>
      <c r="O178" s="133">
        <f t="shared" ca="1" si="35"/>
        <v>5.2682505030643085E-3</v>
      </c>
      <c r="P178" s="133">
        <f t="shared" ca="1" si="35"/>
        <v>6.2452750445752417E-3</v>
      </c>
      <c r="Q178" s="133">
        <f t="shared" ca="1" si="35"/>
        <v>7.2409809549276007E-3</v>
      </c>
      <c r="R178" s="133">
        <f t="shared" ca="1" si="35"/>
        <v>8.2407978954585973E-3</v>
      </c>
      <c r="S178" s="133">
        <f t="shared" ca="1" si="35"/>
        <v>9.2361913307994377E-3</v>
      </c>
      <c r="T178" s="133">
        <f t="shared" ca="1" si="35"/>
        <v>1.0278101239385887E-2</v>
      </c>
      <c r="U178" s="133">
        <f t="shared" ca="1" si="35"/>
        <v>1.1308148910908082E-2</v>
      </c>
      <c r="V178" s="133">
        <f t="shared" ca="1" si="35"/>
        <v>1.2326860310808242E-2</v>
      </c>
      <c r="W178" s="133">
        <f t="shared" ca="1" si="35"/>
        <v>1.3333658066118543E-2</v>
      </c>
      <c r="X178" s="133">
        <f t="shared" ca="1" si="35"/>
        <v>1.4324796262277898E-2</v>
      </c>
      <c r="Y178" s="133"/>
    </row>
    <row r="180" spans="4:79" ht="15">
      <c r="D180" s="66" t="s">
        <v>134</v>
      </c>
      <c r="E180" s="66">
        <f ca="1">SUM(E147:E178)</f>
        <v>1.1940359362909284E-3</v>
      </c>
      <c r="F180" s="66">
        <f ca="1">SUM(F147:F178)</f>
        <v>3.825728891298074E-3</v>
      </c>
      <c r="G180" s="66">
        <f t="shared" ref="G180:X180" ca="1" si="36">SUM(G147:G178)</f>
        <v>8.1852155561543162E-3</v>
      </c>
      <c r="H180" s="66">
        <f t="shared" ca="1" si="36"/>
        <v>1.4514673480357407E-2</v>
      </c>
      <c r="I180" s="66">
        <f t="shared" ca="1" si="36"/>
        <v>2.3052050196558788E-2</v>
      </c>
      <c r="J180" s="66">
        <f t="shared" ca="1" si="36"/>
        <v>3.4130161436900244E-2</v>
      </c>
      <c r="K180" s="66">
        <f t="shared" ca="1" si="36"/>
        <v>4.7946339991211263E-2</v>
      </c>
      <c r="L180" s="66">
        <f t="shared" ca="1" si="36"/>
        <v>6.4501754386310825E-2</v>
      </c>
      <c r="M180" s="66">
        <f t="shared" ca="1" si="36"/>
        <v>8.3571713416874777E-2</v>
      </c>
      <c r="N180" s="66">
        <f t="shared" ca="1" si="36"/>
        <v>0.1047266954613372</v>
      </c>
      <c r="O180" s="66">
        <f t="shared" ca="1" si="36"/>
        <v>0.12740785402252294</v>
      </c>
      <c r="P180" s="66">
        <f t="shared" ca="1" si="36"/>
        <v>0.15103630526812009</v>
      </c>
      <c r="Q180" s="66">
        <f t="shared" ca="1" si="36"/>
        <v>0.17511654845354704</v>
      </c>
      <c r="R180" s="66">
        <f t="shared" ca="1" si="36"/>
        <v>0.19929621317038712</v>
      </c>
      <c r="S180" s="66">
        <f t="shared" ca="1" si="36"/>
        <v>0.22336889943143673</v>
      </c>
      <c r="T180" s="66">
        <f t="shared" ca="1" si="36"/>
        <v>0.24856654435371014</v>
      </c>
      <c r="U180" s="66">
        <f t="shared" ca="1" si="36"/>
        <v>0.27347731184534813</v>
      </c>
      <c r="V180" s="66">
        <f t="shared" ca="1" si="36"/>
        <v>0.29811392190291197</v>
      </c>
      <c r="W180" s="66">
        <f t="shared" ca="1" si="36"/>
        <v>0.32246241128551961</v>
      </c>
      <c r="X180" s="66">
        <f t="shared" ca="1" si="36"/>
        <v>0.34643218845138657</v>
      </c>
      <c r="Y180" s="66"/>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row>
    <row r="181" spans="4:79">
      <c r="E181" s="29"/>
      <c r="F181" s="35"/>
      <c r="G181" s="35"/>
      <c r="H181" s="35"/>
      <c r="I181" s="35"/>
      <c r="J181" s="35"/>
      <c r="K181" s="35"/>
      <c r="L181" s="35"/>
      <c r="M181" s="35"/>
      <c r="N181" s="35"/>
      <c r="O181" s="35"/>
      <c r="P181" s="35"/>
      <c r="Q181" s="35"/>
      <c r="R181" s="35"/>
      <c r="S181" s="35"/>
      <c r="T181" s="35"/>
      <c r="U181" s="35"/>
      <c r="V181" s="35"/>
      <c r="W181" s="35"/>
      <c r="X181" s="35"/>
      <c r="Y181" s="35"/>
    </row>
    <row r="184" spans="4:79" customFormat="1"/>
    <row r="185" spans="4:79" customFormat="1"/>
    <row r="186" spans="4:79" customFormat="1"/>
    <row r="187" spans="4:79" customFormat="1"/>
    <row r="188" spans="4:79" customFormat="1"/>
    <row r="189" spans="4:79" customFormat="1"/>
    <row r="190" spans="4:79" customFormat="1"/>
    <row r="191" spans="4:79" customFormat="1"/>
    <row r="192" spans="4:79" customFormat="1"/>
    <row r="193" customFormat="1"/>
    <row r="194" customFormat="1"/>
    <row r="195" customFormat="1"/>
    <row r="196" customFormat="1"/>
    <row r="197" customFormat="1"/>
    <row r="198" customFormat="1"/>
    <row r="199" customFormat="1"/>
    <row r="200" customFormat="1"/>
    <row r="201" customFormat="1"/>
    <row r="202" customFormat="1"/>
  </sheetData>
  <mergeCells count="2">
    <mergeCell ref="B1:T6"/>
    <mergeCell ref="U1:U6"/>
  </mergeCells>
  <pageMargins left="0.75" right="0.75" top="1" bottom="1" header="0.5" footer="0.5"/>
  <headerFooter alignWithMargins="0"/>
  <legacyDrawing r:id="rId1"/>
</worksheet>
</file>

<file path=xl/worksheets/sheet7.xml><?xml version="1.0" encoding="utf-8"?>
<worksheet xmlns="http://schemas.openxmlformats.org/spreadsheetml/2006/main" xmlns:r="http://schemas.openxmlformats.org/officeDocument/2006/relationships">
  <sheetPr codeName="Sheet11"/>
  <dimension ref="A1:G42"/>
  <sheetViews>
    <sheetView topLeftCell="A3" workbookViewId="0">
      <selection activeCell="B40" sqref="B40"/>
    </sheetView>
  </sheetViews>
  <sheetFormatPr defaultRowHeight="12.75"/>
  <cols>
    <col min="1" max="1" width="23" bestFit="1" customWidth="1"/>
  </cols>
  <sheetData>
    <row r="1" spans="1:7">
      <c r="A1" t="s">
        <v>441</v>
      </c>
    </row>
    <row r="2" spans="1:7">
      <c r="A2" t="s">
        <v>439</v>
      </c>
    </row>
    <row r="3" spans="1:7">
      <c r="A3" t="s">
        <v>416</v>
      </c>
      <c r="B3" s="164" t="s">
        <v>48</v>
      </c>
      <c r="C3" s="164" t="s">
        <v>49</v>
      </c>
      <c r="D3" s="164" t="s">
        <v>50</v>
      </c>
      <c r="E3" s="164" t="s">
        <v>51</v>
      </c>
    </row>
    <row r="4" spans="1:7">
      <c r="A4" s="119" t="s">
        <v>401</v>
      </c>
      <c r="B4" s="162">
        <f>[3]SF!$O$12</f>
        <v>3.1581870751261829E-2</v>
      </c>
      <c r="C4" s="190">
        <v>2.9671514740017984E-2</v>
      </c>
      <c r="D4" s="190">
        <v>2.9671514740017984E-2</v>
      </c>
      <c r="E4" s="162">
        <f>[3]MH!$O$12</f>
        <v>0.22531328019440805</v>
      </c>
      <c r="F4" t="s">
        <v>437</v>
      </c>
    </row>
    <row r="5" spans="1:7">
      <c r="A5" s="119" t="s">
        <v>412</v>
      </c>
      <c r="B5" s="162">
        <f>[3]SF!$P$12</f>
        <v>1.6300525975087153E-2</v>
      </c>
      <c r="C5" s="190">
        <v>0</v>
      </c>
      <c r="D5" s="190">
        <v>0</v>
      </c>
      <c r="E5" s="162">
        <f>[3]MH!$P$12</f>
        <v>8.6679760686154031E-2</v>
      </c>
      <c r="F5" t="s">
        <v>437</v>
      </c>
      <c r="G5" s="120"/>
    </row>
    <row r="6" spans="1:7">
      <c r="A6" s="119" t="s">
        <v>413</v>
      </c>
      <c r="B6" s="162">
        <f>[3]SF!$O$13</f>
        <v>4.4567562228016852E-3</v>
      </c>
      <c r="C6" s="190">
        <v>0</v>
      </c>
      <c r="D6" s="190">
        <v>0</v>
      </c>
      <c r="E6" s="162">
        <f>[3]MH!$O$13</f>
        <v>2.0993313974717535E-2</v>
      </c>
      <c r="F6" t="s">
        <v>437</v>
      </c>
      <c r="G6" s="120"/>
    </row>
    <row r="7" spans="1:7">
      <c r="A7" s="119" t="s">
        <v>414</v>
      </c>
      <c r="B7" s="162">
        <f>[3]SF!$P$13</f>
        <v>7.5492766359286211E-3</v>
      </c>
      <c r="C7" s="190">
        <v>0</v>
      </c>
      <c r="D7" s="190">
        <v>0</v>
      </c>
      <c r="E7" s="162">
        <f>[3]MH!$P$13</f>
        <v>4.7094008962669513E-2</v>
      </c>
      <c r="F7" t="s">
        <v>437</v>
      </c>
    </row>
    <row r="8" spans="1:7">
      <c r="A8" s="119" t="s">
        <v>410</v>
      </c>
      <c r="B8" s="170">
        <f>[3]SF!$R$20</f>
        <v>7.1501203298525128E-3</v>
      </c>
      <c r="C8" s="191">
        <v>0</v>
      </c>
      <c r="D8" s="191">
        <v>0</v>
      </c>
      <c r="E8" s="170">
        <f>[3]MH!$R$20</f>
        <v>6.6941684150890038E-2</v>
      </c>
      <c r="F8" t="s">
        <v>438</v>
      </c>
    </row>
    <row r="9" spans="1:7">
      <c r="A9" s="119" t="s">
        <v>411</v>
      </c>
      <c r="B9" s="170">
        <f>[3]SF!$R$21</f>
        <v>0</v>
      </c>
      <c r="C9" s="191">
        <v>0</v>
      </c>
      <c r="D9" s="191">
        <v>0</v>
      </c>
      <c r="E9" s="170">
        <f>[3]MH!$R$21</f>
        <v>2.5234724236022136E-2</v>
      </c>
      <c r="F9" t="s">
        <v>438</v>
      </c>
    </row>
    <row r="11" spans="1:7">
      <c r="A11" t="s">
        <v>440</v>
      </c>
    </row>
    <row r="12" spans="1:7">
      <c r="B12" s="164" t="s">
        <v>48</v>
      </c>
      <c r="C12" s="164" t="s">
        <v>49</v>
      </c>
      <c r="D12" s="164" t="s">
        <v>50</v>
      </c>
      <c r="E12" s="164" t="s">
        <v>51</v>
      </c>
    </row>
    <row r="13" spans="1:7">
      <c r="A13" s="119" t="s">
        <v>401</v>
      </c>
      <c r="B13" s="162">
        <f>[3]SF!$O$27+B4</f>
        <v>9.390118672436544E-2</v>
      </c>
      <c r="C13" s="190">
        <f>[2]SATS!D11+[2]SATS!D18+[2]SATS!D22</f>
        <v>3.0766098344917583E-2</v>
      </c>
      <c r="D13" s="190">
        <f>[2]SATS!E11+[2]SATS!E18+[2]SATS!E22</f>
        <v>3.0766098344917583E-2</v>
      </c>
      <c r="E13" s="162">
        <f>[3]MH!$O$27+E4</f>
        <v>0.26173446207526291</v>
      </c>
    </row>
    <row r="14" spans="1:7">
      <c r="A14" s="119" t="s">
        <v>412</v>
      </c>
      <c r="B14" s="162">
        <f>[3]SF!$P$27+B5</f>
        <v>8.5031745263383557E-2</v>
      </c>
      <c r="C14" s="190">
        <f>[2]SATS!D12+[2]SATS!D19+[2]SATS!D23</f>
        <v>4.9999998343195358E-2</v>
      </c>
      <c r="D14" s="190">
        <f>[2]SATS!E12+[2]SATS!E19+[2]SATS!E23</f>
        <v>4.9999998343195358E-2</v>
      </c>
      <c r="E14" s="162">
        <f>[3]MH!$P$27+E5</f>
        <v>0.14531865567923119</v>
      </c>
      <c r="G14" s="120"/>
    </row>
    <row r="15" spans="1:7">
      <c r="A15" s="119" t="s">
        <v>413</v>
      </c>
      <c r="B15" s="162">
        <f>[3]SF!$O$28+B6</f>
        <v>8.3651135728114567E-3</v>
      </c>
      <c r="C15" s="190">
        <f>[2]SATS!D13+[2]SATS!D20+[2]SATS!D24</f>
        <v>0</v>
      </c>
      <c r="D15" s="190">
        <f>[2]SATS!E13+[2]SATS!E20+[2]SATS!E24</f>
        <v>0</v>
      </c>
      <c r="E15" s="162">
        <f>[3]MH!$O$28+E6</f>
        <v>2.3221042680077478E-2</v>
      </c>
      <c r="G15" s="120"/>
    </row>
    <row r="16" spans="1:7">
      <c r="A16" s="119" t="s">
        <v>414</v>
      </c>
      <c r="B16" s="162">
        <f>[3]SF!$P$28+B7</f>
        <v>3.0895339165041766E-2</v>
      </c>
      <c r="C16" s="190">
        <f>[2]SATS!D14+[2]SATS!D21+[2]SATS!D25</f>
        <v>0</v>
      </c>
      <c r="D16" s="190">
        <f>[2]SATS!E14+[2]SATS!E21+[2]SATS!E25</f>
        <v>0</v>
      </c>
      <c r="E16" s="162">
        <f>[3]MH!$P$28+E7</f>
        <v>5.4924905882764156E-2</v>
      </c>
    </row>
    <row r="17" spans="1:5">
      <c r="A17" s="119" t="s">
        <v>410</v>
      </c>
      <c r="B17" s="170">
        <f>[3]SF!$R$27+B8</f>
        <v>0.13820065559125255</v>
      </c>
      <c r="C17" s="191">
        <f>[2]SATS!D15+[2]SATS!D26+C8</f>
        <v>3.522295124171837E-2</v>
      </c>
      <c r="D17" s="191">
        <f>[2]SATS!E15+[2]SATS!E26+D8</f>
        <v>3.522295124171837E-2</v>
      </c>
      <c r="E17" s="170">
        <f>[3]MH!$R$27+E8</f>
        <v>0.19407902404393618</v>
      </c>
    </row>
    <row r="18" spans="1:5">
      <c r="A18" s="119" t="s">
        <v>411</v>
      </c>
      <c r="B18" s="170">
        <f>[3]SF!$R$28+B9</f>
        <v>2.7254419879122912E-2</v>
      </c>
      <c r="C18" s="191">
        <f>[2]SATS!D16+[2]SATS!D27+C9</f>
        <v>0</v>
      </c>
      <c r="D18" s="191">
        <f>[2]SATS!E16+[2]SATS!E27+D9</f>
        <v>0</v>
      </c>
      <c r="E18" s="170">
        <f>[3]MH!$R$28+E9</f>
        <v>4.6013991061324387E-2</v>
      </c>
    </row>
    <row r="23" spans="1:5">
      <c r="B23" s="164"/>
      <c r="C23" s="164"/>
      <c r="D23" s="164"/>
      <c r="E23" s="164"/>
    </row>
    <row r="24" spans="1:5">
      <c r="A24" s="119"/>
      <c r="B24" s="161"/>
      <c r="C24" s="190"/>
      <c r="D24" s="190"/>
      <c r="E24" s="190"/>
    </row>
    <row r="25" spans="1:5">
      <c r="A25" s="119"/>
      <c r="B25" s="161"/>
      <c r="C25" s="190"/>
      <c r="D25" s="190"/>
      <c r="E25" s="190"/>
    </row>
    <row r="26" spans="1:5">
      <c r="A26" s="119"/>
      <c r="B26" s="161"/>
      <c r="C26" s="190"/>
      <c r="D26" s="190"/>
      <c r="E26" s="190"/>
    </row>
    <row r="27" spans="1:5">
      <c r="A27" s="119"/>
      <c r="B27" s="161"/>
      <c r="C27" s="190"/>
      <c r="D27" s="190"/>
      <c r="E27" s="190"/>
    </row>
    <row r="28" spans="1:5">
      <c r="A28" s="119"/>
      <c r="B28" s="163"/>
      <c r="C28" s="191"/>
      <c r="D28" s="191"/>
      <c r="E28" s="191"/>
    </row>
    <row r="29" spans="1:5">
      <c r="A29" s="119"/>
      <c r="B29" s="161"/>
      <c r="C29" s="191"/>
      <c r="D29" s="191"/>
      <c r="E29" s="191"/>
    </row>
    <row r="39" spans="1:2">
      <c r="A39" t="s">
        <v>481</v>
      </c>
      <c r="B39" t="s">
        <v>696</v>
      </c>
    </row>
    <row r="40" spans="1:2">
      <c r="A40" s="119" t="s">
        <v>482</v>
      </c>
      <c r="B40" s="161">
        <f>[2]SATS!$F$17</f>
        <v>0.54052539788177201</v>
      </c>
    </row>
    <row r="41" spans="1:2">
      <c r="A41" s="119" t="s">
        <v>483</v>
      </c>
      <c r="B41" s="161">
        <f>[2]SATS!$F$35</f>
        <v>3.2508844225339915E-2</v>
      </c>
    </row>
    <row r="42" spans="1:2">
      <c r="A42" s="119" t="s">
        <v>484</v>
      </c>
      <c r="B42" s="388">
        <f>[2]SATS!$F$28</f>
        <v>0.14791660671834839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G19"/>
  <sheetViews>
    <sheetView workbookViewId="0">
      <selection activeCell="G18" sqref="G18"/>
    </sheetView>
  </sheetViews>
  <sheetFormatPr defaultRowHeight="12.75"/>
  <cols>
    <col min="2" max="2" width="9.85546875" bestFit="1" customWidth="1"/>
    <col min="4" max="4" width="11.5703125" bestFit="1" customWidth="1"/>
    <col min="5" max="5" width="33.140625" bestFit="1" customWidth="1"/>
    <col min="6" max="6" width="15.28515625" bestFit="1" customWidth="1"/>
  </cols>
  <sheetData>
    <row r="1" spans="1:7">
      <c r="A1" s="171" t="s">
        <v>423</v>
      </c>
      <c r="B1" s="172" t="s">
        <v>424</v>
      </c>
      <c r="C1" s="172" t="s">
        <v>425</v>
      </c>
      <c r="D1" s="172" t="s">
        <v>426</v>
      </c>
      <c r="E1" s="172" t="s">
        <v>427</v>
      </c>
      <c r="F1" s="172" t="s">
        <v>428</v>
      </c>
      <c r="G1" s="173" t="s">
        <v>429</v>
      </c>
    </row>
    <row r="2" spans="1:7">
      <c r="A2" s="174">
        <v>2010</v>
      </c>
      <c r="B2" s="175" t="s">
        <v>430</v>
      </c>
      <c r="C2" s="175" t="s">
        <v>431</v>
      </c>
      <c r="D2" s="175" t="s">
        <v>432</v>
      </c>
      <c r="E2" s="175" t="s">
        <v>433</v>
      </c>
      <c r="F2" s="176">
        <v>23250.485530000002</v>
      </c>
      <c r="G2" s="177">
        <v>2.6541650731815025E-3</v>
      </c>
    </row>
    <row r="3" spans="1:7">
      <c r="A3" s="178">
        <v>2010</v>
      </c>
      <c r="B3" s="179" t="s">
        <v>430</v>
      </c>
      <c r="C3" s="179" t="s">
        <v>431</v>
      </c>
      <c r="D3" s="179" t="s">
        <v>432</v>
      </c>
      <c r="E3" s="179" t="s">
        <v>434</v>
      </c>
      <c r="F3" s="180">
        <v>4071163.3856118754</v>
      </c>
      <c r="G3" s="181">
        <v>0.46474467864754843</v>
      </c>
    </row>
    <row r="4" spans="1:7">
      <c r="A4" s="182">
        <v>2010</v>
      </c>
      <c r="B4" s="183" t="s">
        <v>430</v>
      </c>
      <c r="C4" s="183" t="s">
        <v>431</v>
      </c>
      <c r="D4" s="183" t="s">
        <v>432</v>
      </c>
      <c r="E4" s="183" t="s">
        <v>435</v>
      </c>
      <c r="F4" s="184">
        <v>14753858.544511914</v>
      </c>
      <c r="G4" s="185">
        <v>1.684230426679278</v>
      </c>
    </row>
    <row r="5" spans="1:7">
      <c r="A5" s="186">
        <v>2010</v>
      </c>
      <c r="B5" s="187" t="s">
        <v>430</v>
      </c>
      <c r="C5" s="187" t="s">
        <v>431</v>
      </c>
      <c r="D5" s="187" t="s">
        <v>432</v>
      </c>
      <c r="E5" s="187" t="s">
        <v>436</v>
      </c>
      <c r="F5" s="188">
        <v>18112098.76738302</v>
      </c>
      <c r="G5" s="189">
        <v>2.0675911852740683</v>
      </c>
    </row>
    <row r="6" spans="1:7">
      <c r="A6" s="174">
        <v>2011</v>
      </c>
      <c r="B6" s="175" t="s">
        <v>430</v>
      </c>
      <c r="C6" s="175" t="s">
        <v>431</v>
      </c>
      <c r="D6" s="175" t="s">
        <v>432</v>
      </c>
      <c r="E6" s="175" t="s">
        <v>433</v>
      </c>
      <c r="F6" s="176">
        <v>18794.396950000002</v>
      </c>
      <c r="G6" s="177">
        <v>2.1454791292399022E-3</v>
      </c>
    </row>
    <row r="7" spans="1:7">
      <c r="A7" s="178">
        <v>2011</v>
      </c>
      <c r="B7" s="179" t="s">
        <v>430</v>
      </c>
      <c r="C7" s="179" t="s">
        <v>431</v>
      </c>
      <c r="D7" s="179" t="s">
        <v>432</v>
      </c>
      <c r="E7" s="179" t="s">
        <v>434</v>
      </c>
      <c r="F7" s="180">
        <v>5455968.1357471207</v>
      </c>
      <c r="G7" s="181">
        <v>0.62282741155650001</v>
      </c>
    </row>
    <row r="8" spans="1:7">
      <c r="A8" s="182">
        <v>2011</v>
      </c>
      <c r="B8" s="183" t="s">
        <v>430</v>
      </c>
      <c r="C8" s="183" t="s">
        <v>431</v>
      </c>
      <c r="D8" s="183" t="s">
        <v>432</v>
      </c>
      <c r="E8" s="183" t="s">
        <v>435</v>
      </c>
      <c r="F8" s="184">
        <v>12935438.933472279</v>
      </c>
      <c r="G8" s="185">
        <v>1.4766482944651216</v>
      </c>
    </row>
    <row r="9" spans="1:7">
      <c r="A9" s="186">
        <v>2011</v>
      </c>
      <c r="B9" s="187" t="s">
        <v>430</v>
      </c>
      <c r="C9" s="187" t="s">
        <v>431</v>
      </c>
      <c r="D9" s="187" t="s">
        <v>432</v>
      </c>
      <c r="E9" s="187" t="s">
        <v>436</v>
      </c>
      <c r="F9" s="188">
        <v>29545227.79023464</v>
      </c>
      <c r="G9" s="189">
        <v>3.3727429170685355</v>
      </c>
    </row>
    <row r="10" spans="1:7">
      <c r="A10" s="174">
        <v>2012</v>
      </c>
      <c r="B10" s="175" t="s">
        <v>430</v>
      </c>
      <c r="C10" s="175" t="s">
        <v>431</v>
      </c>
      <c r="D10" s="175" t="s">
        <v>432</v>
      </c>
      <c r="E10" s="175" t="s">
        <v>433</v>
      </c>
      <c r="F10" s="176">
        <v>13190.876400000003</v>
      </c>
      <c r="G10" s="177">
        <v>1.5058077949561266E-3</v>
      </c>
    </row>
    <row r="11" spans="1:7">
      <c r="A11" s="178">
        <v>2012</v>
      </c>
      <c r="B11" s="179" t="s">
        <v>430</v>
      </c>
      <c r="C11" s="179" t="s">
        <v>431</v>
      </c>
      <c r="D11" s="179" t="s">
        <v>432</v>
      </c>
      <c r="E11" s="179" t="s">
        <v>434</v>
      </c>
      <c r="F11" s="180">
        <v>3885482.7679999974</v>
      </c>
      <c r="G11" s="181">
        <v>0.44354826179915108</v>
      </c>
    </row>
    <row r="12" spans="1:7">
      <c r="A12" s="182">
        <v>2012</v>
      </c>
      <c r="B12" s="183" t="s">
        <v>430</v>
      </c>
      <c r="C12" s="183" t="s">
        <v>431</v>
      </c>
      <c r="D12" s="183" t="s">
        <v>432</v>
      </c>
      <c r="E12" s="183" t="s">
        <v>435</v>
      </c>
      <c r="F12" s="184">
        <v>8994375.0906644575</v>
      </c>
      <c r="G12" s="185">
        <v>1.0267551567230839</v>
      </c>
    </row>
    <row r="13" spans="1:7">
      <c r="A13" s="186">
        <v>2012</v>
      </c>
      <c r="B13" s="187" t="s">
        <v>430</v>
      </c>
      <c r="C13" s="187" t="s">
        <v>431</v>
      </c>
      <c r="D13" s="187" t="s">
        <v>432</v>
      </c>
      <c r="E13" s="187" t="s">
        <v>436</v>
      </c>
      <c r="F13" s="188">
        <v>21161408.517526563</v>
      </c>
      <c r="G13" s="189">
        <v>2.4156859116046689</v>
      </c>
    </row>
    <row r="17" spans="5:7">
      <c r="E17" s="187" t="s">
        <v>436</v>
      </c>
      <c r="G17" s="41">
        <f>SUMIF($E$2:$E$13,$E17,$G$2:$G$13)</f>
        <v>7.8560200139472727</v>
      </c>
    </row>
    <row r="18" spans="5:7">
      <c r="E18" s="179" t="s">
        <v>434</v>
      </c>
      <c r="G18" s="41">
        <f t="shared" ref="G18:G19" si="0">SUMIF($E$2:$E$13,$E18,$G$2:$G$13)</f>
        <v>1.5311203520031995</v>
      </c>
    </row>
    <row r="19" spans="5:7">
      <c r="E19" s="183" t="s">
        <v>435</v>
      </c>
      <c r="G19" s="41">
        <f t="shared" si="0"/>
        <v>4.1876338778674835</v>
      </c>
    </row>
  </sheetData>
  <autoFilter ref="A1:G13"/>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A14"/>
  <sheetViews>
    <sheetView workbookViewId="0">
      <selection sqref="A1:EA14"/>
    </sheetView>
  </sheetViews>
  <sheetFormatPr defaultRowHeight="12.75"/>
  <cols>
    <col min="1" max="1" width="63.85546875" bestFit="1" customWidth="1"/>
  </cols>
  <sheetData>
    <row r="1" spans="1:131" ht="13.5" thickBot="1">
      <c r="A1" s="27" t="s">
        <v>45</v>
      </c>
      <c r="B1" s="28"/>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6"/>
      <c r="B2" s="37"/>
      <c r="C2" s="38"/>
      <c r="D2" s="38"/>
      <c r="E2" s="38"/>
      <c r="F2" s="38"/>
      <c r="G2" s="38"/>
      <c r="H2" s="38"/>
      <c r="I2" s="38"/>
      <c r="J2" s="38"/>
      <c r="K2" s="38"/>
      <c r="L2" s="38"/>
      <c r="M2" s="38"/>
      <c r="N2" s="38"/>
      <c r="O2" s="39" t="s">
        <v>420</v>
      </c>
      <c r="P2" s="40"/>
      <c r="Q2" s="40"/>
      <c r="R2" s="40"/>
      <c r="S2" s="40"/>
      <c r="T2" s="40"/>
      <c r="U2" s="40"/>
      <c r="V2" s="40"/>
      <c r="W2" s="40"/>
      <c r="X2" s="40"/>
      <c r="Y2" s="40"/>
      <c r="Z2" s="34"/>
      <c r="AA2" s="38"/>
      <c r="AB2" s="39" t="s">
        <v>421</v>
      </c>
      <c r="AC2" s="40"/>
      <c r="AD2" s="40"/>
      <c r="AE2" s="40"/>
      <c r="AF2" s="40"/>
      <c r="AG2" s="40"/>
      <c r="AH2" s="40"/>
      <c r="AI2" s="40"/>
      <c r="AJ2" s="40"/>
      <c r="AK2" s="40"/>
      <c r="AL2" s="40"/>
      <c r="AM2" s="34"/>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191.25">
      <c r="A3" s="30" t="s">
        <v>21</v>
      </c>
      <c r="B3" s="31" t="s">
        <v>22</v>
      </c>
      <c r="C3" s="32" t="s">
        <v>46</v>
      </c>
      <c r="D3" s="32" t="s">
        <v>25</v>
      </c>
      <c r="E3" s="32" t="s">
        <v>26</v>
      </c>
      <c r="F3" s="32" t="s">
        <v>27</v>
      </c>
      <c r="G3" s="32" t="s">
        <v>28</v>
      </c>
      <c r="H3" s="32" t="s">
        <v>29</v>
      </c>
      <c r="I3" s="32" t="s">
        <v>30</v>
      </c>
      <c r="J3" s="32" t="s">
        <v>31</v>
      </c>
      <c r="K3" s="32" t="s">
        <v>24</v>
      </c>
      <c r="L3" s="32" t="s">
        <v>23</v>
      </c>
      <c r="M3" s="32" t="s">
        <v>32</v>
      </c>
      <c r="N3" s="32" t="s">
        <v>422</v>
      </c>
      <c r="O3" s="32" t="s">
        <v>33</v>
      </c>
      <c r="P3" s="32" t="s">
        <v>34</v>
      </c>
      <c r="Q3" s="32" t="s">
        <v>35</v>
      </c>
      <c r="R3" s="32" t="s">
        <v>36</v>
      </c>
      <c r="S3" s="32" t="s">
        <v>37</v>
      </c>
      <c r="T3" s="32" t="s">
        <v>38</v>
      </c>
      <c r="U3" s="32" t="s">
        <v>39</v>
      </c>
      <c r="V3" s="32" t="s">
        <v>40</v>
      </c>
      <c r="W3" s="32" t="s">
        <v>41</v>
      </c>
      <c r="X3" s="32" t="s">
        <v>42</v>
      </c>
      <c r="Y3" s="32" t="s">
        <v>43</v>
      </c>
      <c r="Z3" s="32" t="s">
        <v>44</v>
      </c>
      <c r="AA3" s="32"/>
      <c r="AB3" s="32" t="s">
        <v>33</v>
      </c>
      <c r="AC3" s="32" t="s">
        <v>34</v>
      </c>
      <c r="AD3" s="32" t="s">
        <v>35</v>
      </c>
      <c r="AE3" s="32" t="s">
        <v>36</v>
      </c>
      <c r="AF3" s="32" t="s">
        <v>37</v>
      </c>
      <c r="AG3" s="32" t="s">
        <v>38</v>
      </c>
      <c r="AH3" s="32" t="s">
        <v>39</v>
      </c>
      <c r="AI3" s="32" t="s">
        <v>40</v>
      </c>
      <c r="AJ3" s="32" t="s">
        <v>41</v>
      </c>
      <c r="AK3" s="32" t="s">
        <v>42</v>
      </c>
      <c r="AL3" s="32" t="s">
        <v>43</v>
      </c>
      <c r="AM3" s="32" t="s">
        <v>44</v>
      </c>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686</v>
      </c>
      <c r="B4" s="7"/>
      <c r="C4" s="35">
        <v>3179.9665223237384</v>
      </c>
      <c r="D4" s="35">
        <v>3836.906106653078</v>
      </c>
      <c r="E4" s="35">
        <v>767.38122133061563</v>
      </c>
      <c r="F4" s="35">
        <v>4604.287327983694</v>
      </c>
      <c r="G4" s="35">
        <v>5536.2126739559462</v>
      </c>
      <c r="H4" s="35">
        <v>3148.9178878128323</v>
      </c>
      <c r="I4" s="35">
        <v>12683.642016351698</v>
      </c>
      <c r="J4" s="35">
        <v>56.538857660344341</v>
      </c>
      <c r="K4" s="35">
        <v>93.483458470091946</v>
      </c>
      <c r="L4" s="109">
        <v>0.56878557115883832</v>
      </c>
      <c r="M4" s="35">
        <v>30.210049093198691</v>
      </c>
      <c r="N4" s="35">
        <v>1.1109060784095683</v>
      </c>
      <c r="O4" s="35">
        <v>271.93060976102947</v>
      </c>
      <c r="P4" s="35">
        <v>198.57166332839839</v>
      </c>
      <c r="Q4" s="35">
        <v>160.86211291107588</v>
      </c>
      <c r="R4" s="35">
        <v>139.46399179635839</v>
      </c>
      <c r="S4" s="35">
        <v>51.173848301413614</v>
      </c>
      <c r="T4" s="35">
        <v>33.085691183566695</v>
      </c>
      <c r="U4" s="35">
        <v>96.196118642584281</v>
      </c>
      <c r="V4" s="35">
        <v>95.942847451261443</v>
      </c>
      <c r="W4" s="35">
        <v>55.792973391075705</v>
      </c>
      <c r="X4" s="35">
        <v>126.74012740903277</v>
      </c>
      <c r="Y4" s="35">
        <v>196.79375449371173</v>
      </c>
      <c r="Z4" s="35">
        <v>343.40234346135122</v>
      </c>
      <c r="AA4" s="35"/>
      <c r="AB4" s="35">
        <v>258.01760185175482</v>
      </c>
      <c r="AC4" s="35">
        <v>182.75023908372074</v>
      </c>
      <c r="AD4" s="35">
        <v>134.95146988122303</v>
      </c>
      <c r="AE4" s="35">
        <v>125.87065295026238</v>
      </c>
      <c r="AF4" s="35">
        <v>49.760067366012009</v>
      </c>
      <c r="AG4" s="35">
        <v>15.371911821734269</v>
      </c>
      <c r="AH4" s="35">
        <v>47.350916296728343</v>
      </c>
      <c r="AI4" s="35">
        <v>33.8994184777779</v>
      </c>
      <c r="AJ4" s="35">
        <v>32.056243224815653</v>
      </c>
      <c r="AK4" s="35">
        <v>77.861927823087456</v>
      </c>
      <c r="AL4" s="35">
        <v>154.95854661547912</v>
      </c>
      <c r="AM4" s="29">
        <v>297.16144480028373</v>
      </c>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687</v>
      </c>
      <c r="B5" s="7"/>
      <c r="C5" s="35">
        <v>2509.0220429804335</v>
      </c>
      <c r="D5" s="35">
        <v>4164.7256865629088</v>
      </c>
      <c r="E5" s="35">
        <v>832.94513731258178</v>
      </c>
      <c r="F5" s="35">
        <v>4997.6708238754909</v>
      </c>
      <c r="G5" s="35">
        <v>6009.2184923471696</v>
      </c>
      <c r="H5" s="35">
        <v>3262.5206365363124</v>
      </c>
      <c r="I5" s="35">
        <v>17448.868789189313</v>
      </c>
      <c r="J5" s="35">
        <v>81.136580585733185</v>
      </c>
      <c r="K5" s="35">
        <v>118.78168508335577</v>
      </c>
      <c r="L5" s="109">
        <v>0.54291928986958649</v>
      </c>
      <c r="M5" s="35">
        <v>23.835749933363342</v>
      </c>
      <c r="N5" s="35">
        <v>1.0575071943576386</v>
      </c>
      <c r="O5" s="35">
        <v>258.85948576323079</v>
      </c>
      <c r="P5" s="35">
        <v>189.02674730700753</v>
      </c>
      <c r="Q5" s="35">
        <v>153.12981449032671</v>
      </c>
      <c r="R5" s="35">
        <v>128.93665989391064</v>
      </c>
      <c r="S5" s="35">
        <v>29.975455379956411</v>
      </c>
      <c r="T5" s="35">
        <v>10.293146539738336</v>
      </c>
      <c r="U5" s="35">
        <v>-53.477163931352905</v>
      </c>
      <c r="V5" s="35">
        <v>-54.251875905453289</v>
      </c>
      <c r="W5" s="35">
        <v>-5.5419047487512492</v>
      </c>
      <c r="X5" s="35">
        <v>110.20052952924701</v>
      </c>
      <c r="Y5" s="35">
        <v>187.33429875520477</v>
      </c>
      <c r="Z5" s="35">
        <v>326.8957257750871</v>
      </c>
      <c r="AA5" s="35"/>
      <c r="AB5" s="35">
        <v>245.61524644798934</v>
      </c>
      <c r="AC5" s="35">
        <v>173.965825156249</v>
      </c>
      <c r="AD5" s="35">
        <v>128.46464076679263</v>
      </c>
      <c r="AE5" s="35">
        <v>118.76380650479736</v>
      </c>
      <c r="AF5" s="35">
        <v>41.659282769720519</v>
      </c>
      <c r="AG5" s="35">
        <v>9.8829877305375664</v>
      </c>
      <c r="AH5" s="35">
        <v>-1.3007978175484578</v>
      </c>
      <c r="AI5" s="35">
        <v>0.63070666766986538</v>
      </c>
      <c r="AJ5" s="35">
        <v>8.7748294526090209</v>
      </c>
      <c r="AK5" s="35">
        <v>70.797048012299882</v>
      </c>
      <c r="AL5" s="35">
        <v>147.5100200258849</v>
      </c>
      <c r="AM5" s="29">
        <v>282.87752841528038</v>
      </c>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694</v>
      </c>
      <c r="B6" s="7"/>
      <c r="C6" s="35">
        <v>71.19107320231393</v>
      </c>
      <c r="D6" s="35">
        <v>80.823411921055182</v>
      </c>
      <c r="E6" s="35">
        <v>16.164682384211037</v>
      </c>
      <c r="F6" s="35">
        <v>96.988094305266216</v>
      </c>
      <c r="G6" s="35">
        <v>116.61885513795437</v>
      </c>
      <c r="H6" s="35">
        <v>62.14508338034473</v>
      </c>
      <c r="I6" s="35">
        <v>11934.30114053284</v>
      </c>
      <c r="J6" s="35">
        <v>52.300112618170139</v>
      </c>
      <c r="K6" s="35">
        <v>94.547450365254775</v>
      </c>
      <c r="L6" s="109">
        <v>0.53289052878138921</v>
      </c>
      <c r="M6" s="35">
        <v>0.67632388631805651</v>
      </c>
      <c r="N6" s="35">
        <v>2.4527521073613941E-2</v>
      </c>
      <c r="O6" s="35">
        <v>6.0039132840313139</v>
      </c>
      <c r="P6" s="35">
        <v>4.3842326111696917</v>
      </c>
      <c r="Q6" s="35">
        <v>3.5516493617724505</v>
      </c>
      <c r="R6" s="35">
        <v>3.0864442229940314</v>
      </c>
      <c r="S6" s="35">
        <v>1.1653440152336947</v>
      </c>
      <c r="T6" s="35">
        <v>0.77064369267125521</v>
      </c>
      <c r="U6" s="35">
        <v>2.3985743435302922</v>
      </c>
      <c r="V6" s="35">
        <v>2.3939928983675043</v>
      </c>
      <c r="W6" s="35">
        <v>1.3429136864073121</v>
      </c>
      <c r="X6" s="35">
        <v>2.81805943834302</v>
      </c>
      <c r="Y6" s="35">
        <v>4.3449784408511958</v>
      </c>
      <c r="Z6" s="35">
        <v>7.5819264829617641</v>
      </c>
      <c r="AA6" s="35"/>
      <c r="AB6" s="35">
        <v>5.6967301644820481</v>
      </c>
      <c r="AC6" s="35">
        <v>4.0349138666620687</v>
      </c>
      <c r="AD6" s="35">
        <v>2.9795723380735133</v>
      </c>
      <c r="AE6" s="35">
        <v>2.7810790900206959</v>
      </c>
      <c r="AF6" s="35">
        <v>1.1094555318103774</v>
      </c>
      <c r="AG6" s="35">
        <v>0.34838900939811668</v>
      </c>
      <c r="AH6" s="35">
        <v>1.1332735619221503</v>
      </c>
      <c r="AI6" s="35">
        <v>0.80837416567077225</v>
      </c>
      <c r="AJ6" s="35">
        <v>0.74893413365876371</v>
      </c>
      <c r="AK6" s="35">
        <v>1.7253924811249917</v>
      </c>
      <c r="AL6" s="35">
        <v>3.4213054474317985</v>
      </c>
      <c r="AM6" s="29">
        <v>6.5609809337251237</v>
      </c>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695</v>
      </c>
      <c r="B7" s="7"/>
      <c r="C7" s="35">
        <v>70.42085431591812</v>
      </c>
      <c r="D7" s="35">
        <v>80.823411921055197</v>
      </c>
      <c r="E7" s="35">
        <v>16.164682384211041</v>
      </c>
      <c r="F7" s="35">
        <v>96.98809430526623</v>
      </c>
      <c r="G7" s="35">
        <v>116.6188551379544</v>
      </c>
      <c r="H7" s="35">
        <v>61.744068494539803</v>
      </c>
      <c r="I7" s="35">
        <v>12064.830998820797</v>
      </c>
      <c r="J7" s="35">
        <v>52.87213826157442</v>
      </c>
      <c r="K7" s="35">
        <v>95.581550741333714</v>
      </c>
      <c r="L7" s="109">
        <v>0.52945184911564769</v>
      </c>
      <c r="M7" s="35">
        <v>0.66900634758361355</v>
      </c>
      <c r="N7" s="35">
        <v>2.4527521073613948E-2</v>
      </c>
      <c r="O7" s="35">
        <v>6.0039132840313156</v>
      </c>
      <c r="P7" s="35">
        <v>4.3842326111696925</v>
      </c>
      <c r="Q7" s="35">
        <v>3.5516493617724509</v>
      </c>
      <c r="R7" s="35">
        <v>3.0807598749224572</v>
      </c>
      <c r="S7" s="35">
        <v>1.1374863131338744</v>
      </c>
      <c r="T7" s="35">
        <v>0.73912346364150083</v>
      </c>
      <c r="U7" s="35">
        <v>2.1829367477884554</v>
      </c>
      <c r="V7" s="35">
        <v>2.1775620039263024</v>
      </c>
      <c r="W7" s="35">
        <v>1.2557171633893718</v>
      </c>
      <c r="X7" s="35">
        <v>2.8025277068183003</v>
      </c>
      <c r="Y7" s="35">
        <v>4.3449784408511967</v>
      </c>
      <c r="Z7" s="35">
        <v>7.5819264829617659</v>
      </c>
      <c r="AA7" s="35"/>
      <c r="AB7" s="35">
        <v>5.6967301644820498</v>
      </c>
      <c r="AC7" s="35">
        <v>4.0349138666620696</v>
      </c>
      <c r="AD7" s="35">
        <v>2.9795723380735142</v>
      </c>
      <c r="AE7" s="35">
        <v>2.7795084252845381</v>
      </c>
      <c r="AF7" s="35">
        <v>1.1009683596474322</v>
      </c>
      <c r="AG7" s="35">
        <v>0.34132737884202657</v>
      </c>
      <c r="AH7" s="35">
        <v>1.0643291939920867</v>
      </c>
      <c r="AI7" s="35">
        <v>0.76133769220225167</v>
      </c>
      <c r="AJ7" s="35">
        <v>0.71661356291636724</v>
      </c>
      <c r="AK7" s="35">
        <v>1.7204534982521846</v>
      </c>
      <c r="AL7" s="35">
        <v>3.421305447431799</v>
      </c>
      <c r="AM7" s="29">
        <v>6.5609809337251255</v>
      </c>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t="s">
        <v>688</v>
      </c>
      <c r="B8" s="7"/>
      <c r="C8" s="35">
        <v>3001.6479812940015</v>
      </c>
      <c r="D8" s="35">
        <v>4602.7068363144172</v>
      </c>
      <c r="E8" s="35">
        <v>920.54136726288345</v>
      </c>
      <c r="F8" s="35">
        <v>5523.248203577301</v>
      </c>
      <c r="G8" s="35">
        <v>6641.1747416814032</v>
      </c>
      <c r="H8" s="35">
        <v>3414.5162792004376</v>
      </c>
      <c r="I8" s="35">
        <v>16119.030134399405</v>
      </c>
      <c r="J8" s="35">
        <v>75.278987940655341</v>
      </c>
      <c r="K8" s="35">
        <v>117.33450987292535</v>
      </c>
      <c r="L8" s="109">
        <v>0.5141434176953994</v>
      </c>
      <c r="M8" s="35">
        <v>28.515860764387885</v>
      </c>
      <c r="N8" s="35">
        <v>1.1514787507495226</v>
      </c>
      <c r="O8" s="35">
        <v>281.86209878918709</v>
      </c>
      <c r="P8" s="35">
        <v>205.82392631336378</v>
      </c>
      <c r="Q8" s="35">
        <v>166.73714224604689</v>
      </c>
      <c r="R8" s="35">
        <v>142.38436702587387</v>
      </c>
      <c r="S8" s="35">
        <v>42.392716881131435</v>
      </c>
      <c r="T8" s="35">
        <v>22.243742890025146</v>
      </c>
      <c r="U8" s="35">
        <v>17.270298290476539</v>
      </c>
      <c r="V8" s="35">
        <v>16.704495850065324</v>
      </c>
      <c r="W8" s="35">
        <v>24.495075522169024</v>
      </c>
      <c r="X8" s="35">
        <v>125.43110603790052</v>
      </c>
      <c r="Y8" s="35">
        <v>203.98108443527951</v>
      </c>
      <c r="Z8" s="35">
        <v>355.94413347655814</v>
      </c>
      <c r="AA8" s="35"/>
      <c r="AB8" s="35">
        <v>267.44095799439037</v>
      </c>
      <c r="AC8" s="35">
        <v>189.42466972596489</v>
      </c>
      <c r="AD8" s="35">
        <v>139.88018696694181</v>
      </c>
      <c r="AE8" s="35">
        <v>129.86724776377773</v>
      </c>
      <c r="AF8" s="35">
        <v>48.33273212688615</v>
      </c>
      <c r="AG8" s="35">
        <v>13.233637611638185</v>
      </c>
      <c r="AH8" s="35">
        <v>22.722567746856395</v>
      </c>
      <c r="AI8" s="35">
        <v>17.155267404106983</v>
      </c>
      <c r="AJ8" s="35">
        <v>20.870723470179882</v>
      </c>
      <c r="AK8" s="35">
        <v>78.817419644125465</v>
      </c>
      <c r="AL8" s="35">
        <v>160.6179650490395</v>
      </c>
      <c r="AM8" s="29">
        <v>308.01441803201743</v>
      </c>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c r="A9" s="7" t="s">
        <v>690</v>
      </c>
      <c r="B9" s="7"/>
      <c r="C9" s="35">
        <v>2530.2967094699575</v>
      </c>
      <c r="D9" s="35">
        <v>4141.1588062564861</v>
      </c>
      <c r="E9" s="35">
        <v>828.23176125129726</v>
      </c>
      <c r="F9" s="35">
        <v>4969.3905675077831</v>
      </c>
      <c r="G9" s="35">
        <v>5975.2142040452509</v>
      </c>
      <c r="H9" s="35">
        <v>2947.8039838719719</v>
      </c>
      <c r="I9" s="35">
        <v>17204.251662836476</v>
      </c>
      <c r="J9" s="35">
        <v>79.640323891687018</v>
      </c>
      <c r="K9" s="35">
        <v>126.2675227241423</v>
      </c>
      <c r="L9" s="109">
        <v>0.49333862907814979</v>
      </c>
      <c r="M9" s="35">
        <v>24.037858178173721</v>
      </c>
      <c r="N9" s="35">
        <v>1.0675132461814705</v>
      </c>
      <c r="O9" s="35">
        <v>261.30879432912729</v>
      </c>
      <c r="P9" s="35">
        <v>190.81530386694013</v>
      </c>
      <c r="Q9" s="35">
        <v>154.57871702993987</v>
      </c>
      <c r="R9" s="35">
        <v>130.13845279481222</v>
      </c>
      <c r="S9" s="35">
        <v>30.169907005523882</v>
      </c>
      <c r="T9" s="35">
        <v>10.289641748262143</v>
      </c>
      <c r="U9" s="35">
        <v>-54.673426954157087</v>
      </c>
      <c r="V9" s="35">
        <v>-55.458008580325178</v>
      </c>
      <c r="W9" s="35">
        <v>-5.8734620456461943</v>
      </c>
      <c r="X9" s="35">
        <v>111.19352066107051</v>
      </c>
      <c r="Y9" s="35">
        <v>189.10684149697249</v>
      </c>
      <c r="Z9" s="35">
        <v>329.98878801669343</v>
      </c>
      <c r="AA9" s="35"/>
      <c r="AB9" s="35">
        <v>247.93923903905122</v>
      </c>
      <c r="AC9" s="35">
        <v>175.61187642793462</v>
      </c>
      <c r="AD9" s="35">
        <v>129.68016332768002</v>
      </c>
      <c r="AE9" s="35">
        <v>119.88251274465118</v>
      </c>
      <c r="AF9" s="35">
        <v>42.026291860562644</v>
      </c>
      <c r="AG9" s="35">
        <v>9.9538951856453153</v>
      </c>
      <c r="AH9" s="35">
        <v>-1.5338000694333365</v>
      </c>
      <c r="AI9" s="35">
        <v>0.4861083756153321</v>
      </c>
      <c r="AJ9" s="35">
        <v>8.7543965295967681</v>
      </c>
      <c r="AK9" s="35">
        <v>71.451114321967594</v>
      </c>
      <c r="AL9" s="35">
        <v>148.90574850204911</v>
      </c>
      <c r="AM9" s="29">
        <v>285.55409385542384</v>
      </c>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row>
    <row r="10" spans="1:131">
      <c r="A10" s="7" t="s">
        <v>689</v>
      </c>
      <c r="B10" s="7"/>
      <c r="C10" s="35">
        <v>3055.7546231578685</v>
      </c>
      <c r="D10" s="35">
        <v>3825.4486000387583</v>
      </c>
      <c r="E10" s="35">
        <v>765.08972000775168</v>
      </c>
      <c r="F10" s="35">
        <v>4590.5383200465103</v>
      </c>
      <c r="G10" s="35">
        <v>5519.6808142838681</v>
      </c>
      <c r="H10" s="35">
        <v>2679.0714765597622</v>
      </c>
      <c r="I10" s="35">
        <v>13159.798688957071</v>
      </c>
      <c r="J10" s="35">
        <v>59.405990781247731</v>
      </c>
      <c r="K10" s="35">
        <v>106.64457497768962</v>
      </c>
      <c r="L10" s="109">
        <v>0.48536710123289062</v>
      </c>
      <c r="M10" s="35">
        <v>29.030021710703338</v>
      </c>
      <c r="N10" s="35">
        <v>1.0675132461814707</v>
      </c>
      <c r="O10" s="35">
        <v>261.30879432912729</v>
      </c>
      <c r="P10" s="35">
        <v>190.81530386694016</v>
      </c>
      <c r="Q10" s="35">
        <v>154.57871702993987</v>
      </c>
      <c r="R10" s="35">
        <v>134.01642272144238</v>
      </c>
      <c r="S10" s="35">
        <v>49.174959055089154</v>
      </c>
      <c r="T10" s="35">
        <v>31.793339044550081</v>
      </c>
      <c r="U10" s="35">
        <v>92.438625440973681</v>
      </c>
      <c r="V10" s="35">
        <v>92.195247214075891</v>
      </c>
      <c r="W10" s="35">
        <v>53.613657622697048</v>
      </c>
      <c r="X10" s="35">
        <v>121.78956210732748</v>
      </c>
      <c r="Y10" s="35">
        <v>189.10684149697252</v>
      </c>
      <c r="Z10" s="35">
        <v>329.98878801669349</v>
      </c>
      <c r="AA10" s="35"/>
      <c r="AB10" s="35">
        <v>247.93923903905127</v>
      </c>
      <c r="AC10" s="35">
        <v>175.61187642793465</v>
      </c>
      <c r="AD10" s="35">
        <v>129.68016332768005</v>
      </c>
      <c r="AE10" s="35">
        <v>120.95404997899107</v>
      </c>
      <c r="AF10" s="35">
        <v>47.816401473064992</v>
      </c>
      <c r="AG10" s="35">
        <v>14.77147331152233</v>
      </c>
      <c r="AH10" s="35">
        <v>45.501353667948571</v>
      </c>
      <c r="AI10" s="35">
        <v>32.57528153476806</v>
      </c>
      <c r="AJ10" s="35">
        <v>30.804102102220511</v>
      </c>
      <c r="AK10" s="35">
        <v>74.820581991385325</v>
      </c>
      <c r="AL10" s="35">
        <v>148.90574850204914</v>
      </c>
      <c r="AM10" s="29">
        <v>285.5540938554239</v>
      </c>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row>
    <row r="11" spans="1:131">
      <c r="A11" s="7" t="s">
        <v>691</v>
      </c>
      <c r="B11" s="7"/>
      <c r="C11" s="35">
        <v>2761.29688524213</v>
      </c>
      <c r="D11" s="35">
        <v>4584.6408912905727</v>
      </c>
      <c r="E11" s="35">
        <v>916.9281782581146</v>
      </c>
      <c r="F11" s="35">
        <v>5501.5690695486874</v>
      </c>
      <c r="G11" s="35">
        <v>6615.1076680997558</v>
      </c>
      <c r="H11" s="35">
        <v>2829.6646337780139</v>
      </c>
      <c r="I11" s="35">
        <v>17453.3007684976</v>
      </c>
      <c r="J11" s="35">
        <v>83.143811777857579</v>
      </c>
      <c r="K11" s="35">
        <v>139.10904864871546</v>
      </c>
      <c r="L11" s="109">
        <v>0.42775791049079909</v>
      </c>
      <c r="M11" s="35">
        <v>26.232497603059596</v>
      </c>
      <c r="N11" s="35">
        <v>1.0675132461814707</v>
      </c>
      <c r="O11" s="35">
        <v>261.30879432912729</v>
      </c>
      <c r="P11" s="35">
        <v>190.81530386694016</v>
      </c>
      <c r="Q11" s="35">
        <v>154.57871702993987</v>
      </c>
      <c r="R11" s="35">
        <v>131.84327388772058</v>
      </c>
      <c r="S11" s="35">
        <v>38.524848951676304</v>
      </c>
      <c r="T11" s="35">
        <v>19.743030356173378</v>
      </c>
      <c r="U11" s="35">
        <v>9.9995165418732324</v>
      </c>
      <c r="V11" s="35">
        <v>9.4528570729384409</v>
      </c>
      <c r="W11" s="35">
        <v>20.278080716595184</v>
      </c>
      <c r="X11" s="35">
        <v>115.85171948692046</v>
      </c>
      <c r="Y11" s="35">
        <v>189.10684149697252</v>
      </c>
      <c r="Z11" s="35">
        <v>329.98878801669349</v>
      </c>
      <c r="AA11" s="35"/>
      <c r="AB11" s="35">
        <v>247.93923903905127</v>
      </c>
      <c r="AC11" s="35">
        <v>175.61187642793465</v>
      </c>
      <c r="AD11" s="35">
        <v>129.68016332768005</v>
      </c>
      <c r="AE11" s="35">
        <v>120.35357861506829</v>
      </c>
      <c r="AF11" s="35">
        <v>44.571721862445898</v>
      </c>
      <c r="AG11" s="35">
        <v>12.071783916377676</v>
      </c>
      <c r="AH11" s="35">
        <v>19.143648110097892</v>
      </c>
      <c r="AI11" s="35">
        <v>14.593051000425774</v>
      </c>
      <c r="AJ11" s="35">
        <v>18.447819599871327</v>
      </c>
      <c r="AK11" s="35">
        <v>72.93238923213373</v>
      </c>
      <c r="AL11" s="35">
        <v>148.90574850204914</v>
      </c>
      <c r="AM11" s="29">
        <v>285.5540938554239</v>
      </c>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7" t="s">
        <v>693</v>
      </c>
      <c r="B12" s="7"/>
      <c r="C12" s="35">
        <v>17.129475837534379</v>
      </c>
      <c r="D12" s="35">
        <v>80.823411921055197</v>
      </c>
      <c r="E12" s="35">
        <v>16.164682384211041</v>
      </c>
      <c r="F12" s="35">
        <v>96.98809430526623</v>
      </c>
      <c r="G12" s="35">
        <v>116.6188551379544</v>
      </c>
      <c r="H12" s="35">
        <v>16.514859994373126</v>
      </c>
      <c r="I12" s="35">
        <v>49599.632479847445</v>
      </c>
      <c r="J12" s="35">
        <v>279.92818994842855</v>
      </c>
      <c r="K12" s="35">
        <v>468.25609353315969</v>
      </c>
      <c r="L12" s="109">
        <v>0.1416139780727298</v>
      </c>
      <c r="M12" s="35">
        <v>0.16273245621266627</v>
      </c>
      <c r="N12" s="35">
        <v>5.6512848185938432E-3</v>
      </c>
      <c r="O12" s="35">
        <v>1.383336860352385</v>
      </c>
      <c r="P12" s="35">
        <v>1.0101529266788105</v>
      </c>
      <c r="Q12" s="35">
        <v>0.81832085920600528</v>
      </c>
      <c r="R12" s="35">
        <v>0.7164975541358467</v>
      </c>
      <c r="S12" s="35">
        <v>0.29478342689875486</v>
      </c>
      <c r="T12" s="35">
        <v>0.20729743241374735</v>
      </c>
      <c r="U12" s="35">
        <v>0.75608097656338036</v>
      </c>
      <c r="V12" s="35">
        <v>0.75577379322788829</v>
      </c>
      <c r="W12" s="35">
        <v>0.39167755249658676</v>
      </c>
      <c r="X12" s="35">
        <v>0.66395027671063966</v>
      </c>
      <c r="Y12" s="35">
        <v>1.0011085354367597</v>
      </c>
      <c r="Z12" s="35">
        <v>1.746920363466766</v>
      </c>
      <c r="AA12" s="35"/>
      <c r="AB12" s="35">
        <v>1.3125600666100863</v>
      </c>
      <c r="AC12" s="35">
        <v>0.9296678376328622</v>
      </c>
      <c r="AD12" s="35">
        <v>0.68651095516421046</v>
      </c>
      <c r="AE12" s="35">
        <v>0.642258731721146</v>
      </c>
      <c r="AF12" s="35">
        <v>0.26363197728002125</v>
      </c>
      <c r="AG12" s="35">
        <v>8.6932908599075431E-2</v>
      </c>
      <c r="AH12" s="35">
        <v>0.32615591201270239</v>
      </c>
      <c r="AI12" s="35">
        <v>0.23062898576519023</v>
      </c>
      <c r="AJ12" s="35">
        <v>0.20305047558674502</v>
      </c>
      <c r="AK12" s="35">
        <v>0.40220005675434817</v>
      </c>
      <c r="AL12" s="35">
        <v>0.78828885629390311</v>
      </c>
      <c r="AM12" s="29">
        <v>1.5116885165265215</v>
      </c>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row r="13" spans="1:131">
      <c r="A13" s="7" t="s">
        <v>692</v>
      </c>
      <c r="B13" s="7"/>
      <c r="C13" s="35">
        <v>12.936640258004598</v>
      </c>
      <c r="D13" s="35">
        <v>80.823411921055197</v>
      </c>
      <c r="E13" s="35">
        <v>16.164682384211041</v>
      </c>
      <c r="F13" s="35">
        <v>96.98809430526623</v>
      </c>
      <c r="G13" s="35">
        <v>116.6188551379544</v>
      </c>
      <c r="H13" s="35">
        <v>12.711306617459375</v>
      </c>
      <c r="I13" s="35">
        <v>65675.143558887255</v>
      </c>
      <c r="J13" s="35">
        <v>375.94556610587205</v>
      </c>
      <c r="K13" s="35">
        <v>629.25575677765153</v>
      </c>
      <c r="L13" s="109">
        <v>0.10899872582716166</v>
      </c>
      <c r="M13" s="35">
        <v>0.1228996774088274</v>
      </c>
      <c r="N13" s="35">
        <v>4.4456861356574444E-3</v>
      </c>
      <c r="O13" s="35">
        <v>1.0882271374428292</v>
      </c>
      <c r="P13" s="35">
        <v>0.79465519880613422</v>
      </c>
      <c r="Q13" s="35">
        <v>0.64374700887870562</v>
      </c>
      <c r="R13" s="35">
        <v>0.559671083102533</v>
      </c>
      <c r="S13" s="35">
        <v>0.21241731342124989</v>
      </c>
      <c r="T13" s="35">
        <v>0.1410338482639257</v>
      </c>
      <c r="U13" s="35">
        <v>0.44400074428929626</v>
      </c>
      <c r="V13" s="35">
        <v>0.44320438050583277</v>
      </c>
      <c r="W13" s="35">
        <v>0.2471482986466014</v>
      </c>
      <c r="X13" s="35">
        <v>0.51144804841227354</v>
      </c>
      <c r="Y13" s="35">
        <v>0.78754026370005836</v>
      </c>
      <c r="Z13" s="35">
        <v>1.374246722516858</v>
      </c>
      <c r="AA13" s="35"/>
      <c r="AB13" s="35">
        <v>1.0325492835093026</v>
      </c>
      <c r="AC13" s="35">
        <v>0.73134013754405514</v>
      </c>
      <c r="AD13" s="35">
        <v>0.5400563470644334</v>
      </c>
      <c r="AE13" s="35">
        <v>0.50414624552332477</v>
      </c>
      <c r="AF13" s="35">
        <v>0.20145625977985221</v>
      </c>
      <c r="AG13" s="35">
        <v>6.3449525903427575E-2</v>
      </c>
      <c r="AH13" s="35">
        <v>0.20836728711941743</v>
      </c>
      <c r="AI13" s="35">
        <v>0.14853833895893892</v>
      </c>
      <c r="AJ13" s="35">
        <v>0.13713326509194795</v>
      </c>
      <c r="AK13" s="35">
        <v>0.312944427158729</v>
      </c>
      <c r="AL13" s="35">
        <v>0.62012178678176355</v>
      </c>
      <c r="AM13" s="29">
        <v>1.1891973055831087</v>
      </c>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row>
    <row r="14" spans="1:131">
      <c r="A14" s="7"/>
      <c r="B14" s="7"/>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7PSourceSummary</vt:lpstr>
      <vt:lpstr>forRPM</vt:lpstr>
      <vt:lpstr>SC-New</vt:lpstr>
      <vt:lpstr>SC-New (2)</vt:lpstr>
      <vt:lpstr>SC-NR</vt:lpstr>
      <vt:lpstr>SC-NR (2)</vt:lpstr>
      <vt:lpstr>HVAC weighting</vt:lpstr>
      <vt:lpstr>accomplishments</vt:lpstr>
      <vt:lpstr>M_Input_Out</vt:lpstr>
      <vt:lpstr>M_Input</vt:lpstr>
      <vt:lpstr>Segmented</vt:lpstr>
      <vt:lpstr>weighting</vt:lpstr>
      <vt:lpstr>Composite</vt:lpstr>
      <vt:lpstr>Raw</vt:lpstr>
      <vt:lpstr>Savings Analysis</vt:lpstr>
      <vt:lpstr>Cost Analysis</vt:lpstr>
      <vt:lpstr>SEEMsavings</vt:lpstr>
      <vt:lpstr>Sheet1</vt:lpstr>
      <vt:lpstr>GDP_Deflator</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2015-03-12T23:22:20Z</dcterms:modified>
</cp:coreProperties>
</file>