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800" yWindow="-225" windowWidth="20730" windowHeight="11700" activeTab="2"/>
  </bookViews>
  <sheets>
    <sheet name="7PSourceSummary" sheetId="10" r:id="rId1"/>
    <sheet name="forRPM" sheetId="14" r:id="rId2"/>
    <sheet name="SC-New" sheetId="9" r:id="rId3"/>
    <sheet name="SC-Retro" sheetId="8" r:id="rId4"/>
    <sheet name="M_Input_Out" sheetId="13" r:id="rId5"/>
    <sheet name="M_Input" sheetId="3" r:id="rId6"/>
    <sheet name="Raw" sheetId="1" r:id="rId7"/>
    <sheet name="Supporting" sheetId="7" r:id="rId8"/>
  </sheets>
  <externalReferences>
    <externalReference r:id="rId9"/>
    <externalReference r:id="rId10"/>
    <externalReference r:id="rId11"/>
  </externalReferences>
  <definedNames>
    <definedName name="_Key1" localSheetId="0" hidden="1">#REF!</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Sort" localSheetId="0" hidden="1">#REF!</definedName>
    <definedName name="_Sort" localSheetId="1" hidden="1">#REF!</definedName>
    <definedName name="_Sort" localSheetId="2" hidden="1">#REF!</definedName>
    <definedName name="_Sort" localSheetId="3" hidden="1">#REF!</definedName>
    <definedName name="_Sort" hidden="1">#REF!</definedName>
    <definedName name="anscount" hidden="1">1</definedName>
    <definedName name="CBWorkbookPriority" hidden="1">-738590518</definedName>
    <definedName name="limcount" hidden="1">1</definedName>
    <definedName name="MeasureOutput">M_Input_Out!$A$4:$AM$100</definedName>
    <definedName name="ResBase">'[1]Res Forecast (Base Case)'!$C$14:$BD$61</definedName>
    <definedName name="sencount" hidden="1">1</definedName>
    <definedName name="sort" hidden="1">#REF!</definedName>
  </definedNames>
  <calcPr calcId="125725"/>
</workbook>
</file>

<file path=xl/calcChain.xml><?xml version="1.0" encoding="utf-8"?>
<calcChain xmlns="http://schemas.openxmlformats.org/spreadsheetml/2006/main">
  <c r="D9" i="9"/>
  <c r="D8"/>
  <c r="D9" i="8"/>
  <c r="D8"/>
  <c r="C8"/>
  <c r="C8" i="9"/>
  <c r="J8" i="14" l="1"/>
  <c r="I8"/>
  <c r="AI8" s="1"/>
  <c r="J7"/>
  <c r="AF7" s="1"/>
  <c r="I7"/>
  <c r="J6"/>
  <c r="I6"/>
  <c r="AI6" s="1"/>
  <c r="J5"/>
  <c r="AF5" s="1"/>
  <c r="I5"/>
  <c r="J4"/>
  <c r="I4"/>
  <c r="AI4" s="1"/>
  <c r="J3"/>
  <c r="BA3" s="1"/>
  <c r="I3"/>
  <c r="C8"/>
  <c r="B8"/>
  <c r="C7"/>
  <c r="B7"/>
  <c r="C6"/>
  <c r="B6"/>
  <c r="C5"/>
  <c r="B5"/>
  <c r="C4"/>
  <c r="B4"/>
  <c r="C3"/>
  <c r="B3"/>
  <c r="AD2"/>
  <c r="AC2"/>
  <c r="AB2"/>
  <c r="AA2"/>
  <c r="Z2"/>
  <c r="Y2"/>
  <c r="X2"/>
  <c r="W2"/>
  <c r="V2"/>
  <c r="U2"/>
  <c r="T2"/>
  <c r="S2"/>
  <c r="R2"/>
  <c r="Q2"/>
  <c r="P2"/>
  <c r="O2"/>
  <c r="N2"/>
  <c r="M2"/>
  <c r="L2"/>
  <c r="K2"/>
  <c r="X118" i="8"/>
  <c r="W118"/>
  <c r="V118"/>
  <c r="U118"/>
  <c r="T118"/>
  <c r="S118"/>
  <c r="R118"/>
  <c r="Q118"/>
  <c r="P118"/>
  <c r="O118"/>
  <c r="N118"/>
  <c r="M118"/>
  <c r="L118"/>
  <c r="K118"/>
  <c r="J118"/>
  <c r="I118"/>
  <c r="H118"/>
  <c r="G118"/>
  <c r="F118"/>
  <c r="E118"/>
  <c r="X81"/>
  <c r="W81"/>
  <c r="V81"/>
  <c r="U81"/>
  <c r="T81"/>
  <c r="S81"/>
  <c r="R81"/>
  <c r="Q81"/>
  <c r="P81"/>
  <c r="O81"/>
  <c r="N81"/>
  <c r="M81"/>
  <c r="L81"/>
  <c r="K81"/>
  <c r="J81"/>
  <c r="I81"/>
  <c r="H81"/>
  <c r="G81"/>
  <c r="F81"/>
  <c r="E81"/>
  <c r="X60"/>
  <c r="W60"/>
  <c r="V60"/>
  <c r="U60"/>
  <c r="T60"/>
  <c r="S60"/>
  <c r="R60"/>
  <c r="Q60"/>
  <c r="P60"/>
  <c r="O60"/>
  <c r="N60"/>
  <c r="M60"/>
  <c r="L60"/>
  <c r="K60"/>
  <c r="J60"/>
  <c r="I60"/>
  <c r="H60"/>
  <c r="G60"/>
  <c r="F60"/>
  <c r="E60"/>
  <c r="X99" i="9"/>
  <c r="W99"/>
  <c r="V99"/>
  <c r="U99"/>
  <c r="T99"/>
  <c r="S99"/>
  <c r="R99"/>
  <c r="Q99"/>
  <c r="P99"/>
  <c r="O99"/>
  <c r="N99"/>
  <c r="M99"/>
  <c r="L99"/>
  <c r="K99"/>
  <c r="J99"/>
  <c r="I99"/>
  <c r="H99"/>
  <c r="G99"/>
  <c r="F99"/>
  <c r="E99"/>
  <c r="X62"/>
  <c r="W62"/>
  <c r="V62"/>
  <c r="U62"/>
  <c r="T62"/>
  <c r="S62"/>
  <c r="R62"/>
  <c r="Q62"/>
  <c r="P62"/>
  <c r="O62"/>
  <c r="N62"/>
  <c r="M62"/>
  <c r="L62"/>
  <c r="K62"/>
  <c r="J62"/>
  <c r="I62"/>
  <c r="H62"/>
  <c r="G62"/>
  <c r="F62"/>
  <c r="E62"/>
  <c r="X43"/>
  <c r="W43"/>
  <c r="V43"/>
  <c r="U43"/>
  <c r="T43"/>
  <c r="S43"/>
  <c r="R43"/>
  <c r="Q43"/>
  <c r="P43"/>
  <c r="O43"/>
  <c r="N43"/>
  <c r="M43"/>
  <c r="L43"/>
  <c r="K43"/>
  <c r="J43"/>
  <c r="I43"/>
  <c r="H43"/>
  <c r="G43"/>
  <c r="F43"/>
  <c r="E43"/>
  <c r="BB8" i="14" l="1"/>
  <c r="AT8"/>
  <c r="AK8"/>
  <c r="BB6"/>
  <c r="AT6"/>
  <c r="AK6"/>
  <c r="AW4"/>
  <c r="AF4"/>
  <c r="F4"/>
  <c r="AN8"/>
  <c r="AF8"/>
  <c r="AN6"/>
  <c r="BA4"/>
  <c r="AJ4"/>
  <c r="BB3"/>
  <c r="AI5"/>
  <c r="AI7"/>
  <c r="F8"/>
  <c r="AX8"/>
  <c r="AO8"/>
  <c r="AG8"/>
  <c r="AX6"/>
  <c r="AO6"/>
  <c r="AF6"/>
  <c r="AN4"/>
  <c r="AW8"/>
  <c r="AW6"/>
  <c r="AH4"/>
  <c r="AH6"/>
  <c r="AL8"/>
  <c r="BA8"/>
  <c r="AS8"/>
  <c r="AJ8"/>
  <c r="BA6"/>
  <c r="AS6"/>
  <c r="AJ6"/>
  <c r="AS4"/>
  <c r="AF3"/>
  <c r="BA7"/>
  <c r="AS7"/>
  <c r="BA5"/>
  <c r="AW5"/>
  <c r="AS5"/>
  <c r="AN5"/>
  <c r="AJ5"/>
  <c r="AI3"/>
  <c r="AM3"/>
  <c r="AV3"/>
  <c r="AZ3"/>
  <c r="BD3"/>
  <c r="BB7"/>
  <c r="AX7"/>
  <c r="AT7"/>
  <c r="AO7"/>
  <c r="AK7"/>
  <c r="AG7"/>
  <c r="AG6"/>
  <c r="BB5"/>
  <c r="AX5"/>
  <c r="AT5"/>
  <c r="AO5"/>
  <c r="AK5"/>
  <c r="AG5"/>
  <c r="BB4"/>
  <c r="AX4"/>
  <c r="AT4"/>
  <c r="AO4"/>
  <c r="AK4"/>
  <c r="AG4"/>
  <c r="AL3"/>
  <c r="AU3"/>
  <c r="F6"/>
  <c r="AY8"/>
  <c r="AP8"/>
  <c r="AH8"/>
  <c r="AY7"/>
  <c r="AP7"/>
  <c r="BC6"/>
  <c r="AU6"/>
  <c r="AL6"/>
  <c r="BC5"/>
  <c r="AY4"/>
  <c r="AJ3"/>
  <c r="AN3"/>
  <c r="AS3"/>
  <c r="AW3"/>
  <c r="AW7"/>
  <c r="AN7"/>
  <c r="AJ7"/>
  <c r="F3"/>
  <c r="AQ3"/>
  <c r="F5"/>
  <c r="AH3"/>
  <c r="AP3"/>
  <c r="AY3"/>
  <c r="BC3"/>
  <c r="BC8"/>
  <c r="AU8"/>
  <c r="BC7"/>
  <c r="AU7"/>
  <c r="AL7"/>
  <c r="AH7"/>
  <c r="AY6"/>
  <c r="AP6"/>
  <c r="AY5"/>
  <c r="AU5"/>
  <c r="AP5"/>
  <c r="AL5"/>
  <c r="AH5"/>
  <c r="BC4"/>
  <c r="AU4"/>
  <c r="AP4"/>
  <c r="AL4"/>
  <c r="AG3"/>
  <c r="AK3"/>
  <c r="AO3"/>
  <c r="AT3"/>
  <c r="AX3"/>
  <c r="F7"/>
  <c r="BD8"/>
  <c r="AZ8"/>
  <c r="AV8"/>
  <c r="AQ8"/>
  <c r="AM8"/>
  <c r="BD7"/>
  <c r="AZ7"/>
  <c r="AV7"/>
  <c r="AQ7"/>
  <c r="AM7"/>
  <c r="BD6"/>
  <c r="AZ6"/>
  <c r="AV6"/>
  <c r="AQ6"/>
  <c r="AM6"/>
  <c r="BD5"/>
  <c r="AZ5"/>
  <c r="AV5"/>
  <c r="AQ5"/>
  <c r="AM5"/>
  <c r="BD4"/>
  <c r="AZ4"/>
  <c r="AV4"/>
  <c r="AQ4"/>
  <c r="AM4"/>
  <c r="B23" i="9"/>
  <c r="C9" i="8"/>
  <c r="C9" i="9"/>
  <c r="AA62" i="8"/>
  <c r="AA63"/>
  <c r="AA64"/>
  <c r="AA66"/>
  <c r="AA67"/>
  <c r="AA68"/>
  <c r="AA70"/>
  <c r="AA71"/>
  <c r="AA72"/>
  <c r="K20" i="7" l="1"/>
  <c r="K19"/>
  <c r="K18"/>
  <c r="F10" i="1"/>
  <c r="F9"/>
  <c r="F8"/>
  <c r="E10"/>
  <c r="E9"/>
  <c r="E8"/>
  <c r="E10" i="7"/>
  <c r="D10"/>
  <c r="B10"/>
  <c r="C10"/>
  <c r="D13" l="1"/>
  <c r="B13"/>
  <c r="E13"/>
  <c r="C13"/>
  <c r="C65" i="8"/>
  <c r="C69" s="1"/>
  <c r="B65"/>
  <c r="H7" i="14" s="1"/>
  <c r="A65" i="8"/>
  <c r="G7" i="14" s="1"/>
  <c r="A48" i="9"/>
  <c r="G4" i="14" s="1"/>
  <c r="A52" i="9"/>
  <c r="G5" i="14" s="1"/>
  <c r="A44" i="9"/>
  <c r="G3" i="14" s="1"/>
  <c r="C48" i="9"/>
  <c r="C52" s="1"/>
  <c r="A61" i="8"/>
  <c r="G6" i="14" s="1"/>
  <c r="A69" i="8" l="1"/>
  <c r="G8" i="14" s="1"/>
  <c r="B69" i="8"/>
  <c r="H8" i="14" s="1"/>
  <c r="B52" i="9"/>
  <c r="H5" i="14" s="1"/>
  <c r="B48" i="9"/>
  <c r="H4" i="14" s="1"/>
  <c r="B8" i="3" l="1"/>
  <c r="D8"/>
  <c r="E8"/>
  <c r="F8"/>
  <c r="G8"/>
  <c r="H8"/>
  <c r="I8"/>
  <c r="J8"/>
  <c r="K8"/>
  <c r="L8"/>
  <c r="M8"/>
  <c r="N8"/>
  <c r="O8"/>
  <c r="B9"/>
  <c r="D9"/>
  <c r="E9"/>
  <c r="F9"/>
  <c r="G9"/>
  <c r="H9"/>
  <c r="I9"/>
  <c r="J9"/>
  <c r="K9"/>
  <c r="L9"/>
  <c r="M9"/>
  <c r="N9"/>
  <c r="O9"/>
  <c r="B10"/>
  <c r="D10"/>
  <c r="E10"/>
  <c r="F10"/>
  <c r="G10"/>
  <c r="H10"/>
  <c r="I10"/>
  <c r="J10"/>
  <c r="K10"/>
  <c r="L10"/>
  <c r="M10"/>
  <c r="N10"/>
  <c r="O10"/>
  <c r="A9"/>
  <c r="A10"/>
  <c r="A8"/>
  <c r="C27" i="7" l="1"/>
  <c r="D9" i="1" s="1"/>
  <c r="C9" i="3" s="1"/>
  <c r="D27" i="7"/>
  <c r="D10" i="1" s="1"/>
  <c r="C10" i="3" s="1"/>
  <c r="E27" i="7"/>
  <c r="B27"/>
  <c r="D8" i="1" s="1"/>
  <c r="C8" i="3" s="1"/>
  <c r="X143" i="9" l="1"/>
  <c r="W143"/>
  <c r="V143"/>
  <c r="U143"/>
  <c r="T143"/>
  <c r="S143"/>
  <c r="R143"/>
  <c r="Q143"/>
  <c r="P143"/>
  <c r="O143"/>
  <c r="N143"/>
  <c r="M143"/>
  <c r="L143"/>
  <c r="K143"/>
  <c r="J143"/>
  <c r="I143"/>
  <c r="H143"/>
  <c r="G143"/>
  <c r="F143"/>
  <c r="E143"/>
  <c r="X12" i="8"/>
  <c r="W12"/>
  <c r="V12"/>
  <c r="U12"/>
  <c r="T12"/>
  <c r="S12"/>
  <c r="R12"/>
  <c r="Q12"/>
  <c r="P12"/>
  <c r="O12"/>
  <c r="N12"/>
  <c r="M12"/>
  <c r="L12"/>
  <c r="K12"/>
  <c r="J12"/>
  <c r="I12"/>
  <c r="H12"/>
  <c r="G12"/>
  <c r="F12"/>
  <c r="E12"/>
  <c r="E21" l="1"/>
  <c r="C39" l="1"/>
  <c r="A11" i="9"/>
  <c r="E25" i="8"/>
  <c r="E24"/>
  <c r="E23"/>
  <c r="E22"/>
  <c r="C43"/>
  <c r="C42"/>
  <c r="C41"/>
  <c r="C40"/>
  <c r="A20"/>
  <c r="A11"/>
  <c r="X21"/>
  <c r="W21"/>
  <c r="V21"/>
  <c r="U21"/>
  <c r="T21"/>
  <c r="S21"/>
  <c r="R21"/>
  <c r="Q21"/>
  <c r="P21"/>
  <c r="O21"/>
  <c r="N21"/>
  <c r="M21"/>
  <c r="L21"/>
  <c r="K21"/>
  <c r="J21"/>
  <c r="I21"/>
  <c r="H21"/>
  <c r="G21"/>
  <c r="F21"/>
  <c r="B61"/>
  <c r="H6" i="14" s="1"/>
  <c r="B44" i="9"/>
  <c r="C147"/>
  <c r="C146"/>
  <c r="C145"/>
  <c r="C144"/>
  <c r="C99"/>
  <c r="X98"/>
  <c r="W98"/>
  <c r="V98"/>
  <c r="U98"/>
  <c r="T98"/>
  <c r="S98"/>
  <c r="R98"/>
  <c r="Q98"/>
  <c r="P98"/>
  <c r="O98"/>
  <c r="N98"/>
  <c r="M98"/>
  <c r="L98"/>
  <c r="K98"/>
  <c r="J98"/>
  <c r="I98"/>
  <c r="H98"/>
  <c r="G98"/>
  <c r="F98"/>
  <c r="E98"/>
  <c r="X61"/>
  <c r="W61"/>
  <c r="V61"/>
  <c r="U61"/>
  <c r="T61"/>
  <c r="S61"/>
  <c r="R61"/>
  <c r="Q61"/>
  <c r="P61"/>
  <c r="O61"/>
  <c r="N61"/>
  <c r="M61"/>
  <c r="L61"/>
  <c r="K61"/>
  <c r="J61"/>
  <c r="I61"/>
  <c r="H61"/>
  <c r="G61"/>
  <c r="F61"/>
  <c r="E61"/>
  <c r="C44"/>
  <c r="X42"/>
  <c r="W42"/>
  <c r="V42"/>
  <c r="U42"/>
  <c r="T42"/>
  <c r="S42"/>
  <c r="R42"/>
  <c r="Q42"/>
  <c r="P42"/>
  <c r="O42"/>
  <c r="N42"/>
  <c r="M42"/>
  <c r="L42"/>
  <c r="K42"/>
  <c r="J42"/>
  <c r="I42"/>
  <c r="H42"/>
  <c r="G42"/>
  <c r="F42"/>
  <c r="E42"/>
  <c r="C41"/>
  <c r="C36"/>
  <c r="C33"/>
  <c r="C32"/>
  <c r="C25"/>
  <c r="C24"/>
  <c r="C34" s="1"/>
  <c r="C23"/>
  <c r="C22"/>
  <c r="X12"/>
  <c r="W12"/>
  <c r="V12"/>
  <c r="U12"/>
  <c r="T12"/>
  <c r="S12"/>
  <c r="R12"/>
  <c r="Q12"/>
  <c r="P12"/>
  <c r="O12"/>
  <c r="N12"/>
  <c r="M12"/>
  <c r="L12"/>
  <c r="K12"/>
  <c r="J12"/>
  <c r="I12"/>
  <c r="H12"/>
  <c r="G12"/>
  <c r="F12"/>
  <c r="E12"/>
  <c r="X117" i="8"/>
  <c r="W117"/>
  <c r="V117"/>
  <c r="U117"/>
  <c r="T117"/>
  <c r="S117"/>
  <c r="R117"/>
  <c r="Q117"/>
  <c r="P117"/>
  <c r="O117"/>
  <c r="N117"/>
  <c r="M117"/>
  <c r="L117"/>
  <c r="K117"/>
  <c r="J117"/>
  <c r="I117"/>
  <c r="H117"/>
  <c r="G117"/>
  <c r="F117"/>
  <c r="E117"/>
  <c r="X80"/>
  <c r="W80"/>
  <c r="V80"/>
  <c r="U80"/>
  <c r="T80"/>
  <c r="S80"/>
  <c r="R80"/>
  <c r="Q80"/>
  <c r="P80"/>
  <c r="O80"/>
  <c r="N80"/>
  <c r="M80"/>
  <c r="L80"/>
  <c r="K80"/>
  <c r="J80"/>
  <c r="I80"/>
  <c r="H80"/>
  <c r="G80"/>
  <c r="F80"/>
  <c r="E80"/>
  <c r="C61"/>
  <c r="X59"/>
  <c r="W59"/>
  <c r="V59"/>
  <c r="U59"/>
  <c r="T59"/>
  <c r="S59"/>
  <c r="R59"/>
  <c r="Q59"/>
  <c r="P59"/>
  <c r="O59"/>
  <c r="N59"/>
  <c r="M59"/>
  <c r="L59"/>
  <c r="K59"/>
  <c r="J59"/>
  <c r="I59"/>
  <c r="H59"/>
  <c r="G59"/>
  <c r="F59"/>
  <c r="E59"/>
  <c r="C58"/>
  <c r="C52"/>
  <c r="C51"/>
  <c r="C50"/>
  <c r="C49"/>
  <c r="C34"/>
  <c r="C33"/>
  <c r="C32"/>
  <c r="C31"/>
  <c r="C30"/>
  <c r="D117" s="1"/>
  <c r="H3" i="14" l="1"/>
  <c r="W64" i="9"/>
  <c r="S64"/>
  <c r="O64"/>
  <c r="K64"/>
  <c r="G64"/>
  <c r="W63"/>
  <c r="S63"/>
  <c r="O63"/>
  <c r="K63"/>
  <c r="G63"/>
  <c r="V64"/>
  <c r="R64"/>
  <c r="F64"/>
  <c r="R63"/>
  <c r="N63"/>
  <c r="X64"/>
  <c r="T64"/>
  <c r="P64"/>
  <c r="L64"/>
  <c r="H64"/>
  <c r="X63"/>
  <c r="T63"/>
  <c r="P63"/>
  <c r="L63"/>
  <c r="H63"/>
  <c r="Y63"/>
  <c r="U64"/>
  <c r="Q64"/>
  <c r="M64"/>
  <c r="I64"/>
  <c r="E64"/>
  <c r="U63"/>
  <c r="Q63"/>
  <c r="M63"/>
  <c r="I63"/>
  <c r="E63"/>
  <c r="Y64"/>
  <c r="N64"/>
  <c r="J64"/>
  <c r="V63"/>
  <c r="J63"/>
  <c r="F63"/>
  <c r="W82" i="8"/>
  <c r="S82"/>
  <c r="O82"/>
  <c r="K82"/>
  <c r="G82"/>
  <c r="U82"/>
  <c r="M82"/>
  <c r="E82"/>
  <c r="X82"/>
  <c r="T82"/>
  <c r="P82"/>
  <c r="L82"/>
  <c r="H82"/>
  <c r="Y82"/>
  <c r="Y119" s="1"/>
  <c r="Q82"/>
  <c r="I82"/>
  <c r="J82"/>
  <c r="R82"/>
  <c r="N82"/>
  <c r="V82"/>
  <c r="F82"/>
  <c r="A38"/>
  <c r="A21" i="9"/>
  <c r="A31"/>
  <c r="A29" i="8"/>
  <c r="C48"/>
  <c r="A47" s="1"/>
  <c r="E119" l="1"/>
  <c r="F100" i="9" l="1"/>
  <c r="N100"/>
  <c r="H100"/>
  <c r="T100"/>
  <c r="S100"/>
  <c r="Q100"/>
  <c r="G100"/>
  <c r="E100"/>
  <c r="X100"/>
  <c r="K100"/>
  <c r="V100"/>
  <c r="W100"/>
  <c r="O100"/>
  <c r="P100"/>
  <c r="I100"/>
  <c r="J100"/>
  <c r="U100"/>
  <c r="L100"/>
  <c r="R100"/>
  <c r="M100"/>
  <c r="Y100" l="1"/>
  <c r="F119" i="8"/>
  <c r="G119" l="1"/>
  <c r="I119" l="1"/>
  <c r="H119"/>
  <c r="J119" l="1"/>
  <c r="K119" l="1"/>
  <c r="M119" l="1"/>
  <c r="L119"/>
  <c r="N119" l="1"/>
  <c r="O119" l="1"/>
  <c r="P119" l="1"/>
  <c r="Q119" l="1"/>
  <c r="R119" l="1"/>
  <c r="S119" l="1"/>
  <c r="T119" l="1"/>
  <c r="U119" l="1"/>
  <c r="V119" l="1"/>
  <c r="W119" l="1"/>
  <c r="X119" l="1"/>
  <c r="B40" l="1"/>
  <c r="X101" i="9" l="1"/>
  <c r="Q101"/>
  <c r="V101"/>
  <c r="S101"/>
  <c r="N101"/>
  <c r="T101"/>
  <c r="E101"/>
  <c r="J101"/>
  <c r="H101"/>
  <c r="U101"/>
  <c r="I101"/>
  <c r="O101"/>
  <c r="G101"/>
  <c r="F101"/>
  <c r="P101"/>
  <c r="M101"/>
  <c r="K101"/>
  <c r="R101"/>
  <c r="L101"/>
  <c r="W101"/>
  <c r="Y101" l="1"/>
  <c r="Y83" i="8" l="1"/>
  <c r="Y120" s="1"/>
  <c r="V83" l="1"/>
  <c r="V120" s="1"/>
  <c r="K83"/>
  <c r="K120" s="1"/>
  <c r="R83"/>
  <c r="R120" s="1"/>
  <c r="W83"/>
  <c r="W120" s="1"/>
  <c r="X83"/>
  <c r="X120" s="1"/>
  <c r="T83"/>
  <c r="T120" s="1"/>
  <c r="L83"/>
  <c r="L120" s="1"/>
  <c r="M83"/>
  <c r="M120" s="1"/>
  <c r="Q83"/>
  <c r="Q120" s="1"/>
  <c r="F83"/>
  <c r="F120" s="1"/>
  <c r="H83"/>
  <c r="H120" s="1"/>
  <c r="I83"/>
  <c r="I120" s="1"/>
  <c r="U83"/>
  <c r="U120" s="1"/>
  <c r="P83"/>
  <c r="P120" s="1"/>
  <c r="S83"/>
  <c r="S120" s="1"/>
  <c r="G83"/>
  <c r="G120" s="1"/>
  <c r="J83"/>
  <c r="J120" s="1"/>
  <c r="E83"/>
  <c r="E120" s="1"/>
  <c r="O83"/>
  <c r="O120" s="1"/>
  <c r="N83"/>
  <c r="N120" s="1"/>
  <c r="G66" i="9" l="1"/>
  <c r="G65"/>
  <c r="G102" s="1"/>
  <c r="S65"/>
  <c r="S102" s="1"/>
  <c r="S66"/>
  <c r="V65"/>
  <c r="V102" s="1"/>
  <c r="V66"/>
  <c r="L65"/>
  <c r="L102" s="1"/>
  <c r="L66"/>
  <c r="P65"/>
  <c r="P102" s="1"/>
  <c r="P66"/>
  <c r="U65"/>
  <c r="U102" s="1"/>
  <c r="U66"/>
  <c r="K65"/>
  <c r="K102" s="1"/>
  <c r="K66"/>
  <c r="O65"/>
  <c r="O102" s="1"/>
  <c r="O66"/>
  <c r="H65"/>
  <c r="H102" s="1"/>
  <c r="H66"/>
  <c r="T66"/>
  <c r="T65"/>
  <c r="T102" s="1"/>
  <c r="R65"/>
  <c r="R102" s="1"/>
  <c r="R66"/>
  <c r="Q65"/>
  <c r="Q102" s="1"/>
  <c r="Q66"/>
  <c r="N65"/>
  <c r="N102" s="1"/>
  <c r="N66"/>
  <c r="X65"/>
  <c r="X102" s="1"/>
  <c r="X66"/>
  <c r="E65"/>
  <c r="E102" s="1"/>
  <c r="E66"/>
  <c r="I65"/>
  <c r="I102" s="1"/>
  <c r="I66"/>
  <c r="M65"/>
  <c r="M102" s="1"/>
  <c r="M66"/>
  <c r="W65"/>
  <c r="W102" s="1"/>
  <c r="W66"/>
  <c r="F66"/>
  <c r="F65"/>
  <c r="F102" s="1"/>
  <c r="J65"/>
  <c r="J102" s="1"/>
  <c r="J66"/>
  <c r="E85" i="8"/>
  <c r="E84"/>
  <c r="E121" s="1"/>
  <c r="V103" i="9" l="1"/>
  <c r="J103"/>
  <c r="X103"/>
  <c r="L103"/>
  <c r="G103"/>
  <c r="T103"/>
  <c r="K103"/>
  <c r="E103"/>
  <c r="E122" i="8"/>
  <c r="U103" i="9"/>
  <c r="F103"/>
  <c r="Q103"/>
  <c r="W103"/>
  <c r="M103"/>
  <c r="N103"/>
  <c r="R103"/>
  <c r="O103"/>
  <c r="Y66"/>
  <c r="Y65"/>
  <c r="Y102"/>
  <c r="I103"/>
  <c r="H103"/>
  <c r="P103"/>
  <c r="S103"/>
  <c r="Y103" l="1"/>
  <c r="Y84" i="8" l="1"/>
  <c r="Y121" s="1"/>
  <c r="Y85"/>
  <c r="F85" l="1"/>
  <c r="F84"/>
  <c r="F121" s="1"/>
  <c r="Y122"/>
  <c r="G84" l="1"/>
  <c r="G121" s="1"/>
  <c r="G85"/>
  <c r="F122"/>
  <c r="H85" l="1"/>
  <c r="H84"/>
  <c r="H121" s="1"/>
  <c r="G122"/>
  <c r="H122" l="1"/>
  <c r="I84"/>
  <c r="I121" s="1"/>
  <c r="I85"/>
  <c r="J84" l="1"/>
  <c r="J121" s="1"/>
  <c r="J85"/>
  <c r="I122"/>
  <c r="J122" l="1"/>
  <c r="K85"/>
  <c r="K84"/>
  <c r="K121" s="1"/>
  <c r="K122" l="1"/>
  <c r="L84"/>
  <c r="L121" s="1"/>
  <c r="L85"/>
  <c r="L122" l="1"/>
  <c r="M84"/>
  <c r="M121" s="1"/>
  <c r="M85"/>
  <c r="M122" l="1"/>
  <c r="N84"/>
  <c r="N121" s="1"/>
  <c r="N85"/>
  <c r="N122" l="1"/>
  <c r="O84"/>
  <c r="O121" s="1"/>
  <c r="O85"/>
  <c r="O122" l="1"/>
  <c r="P84"/>
  <c r="P121" s="1"/>
  <c r="P85"/>
  <c r="P122" l="1"/>
  <c r="Q85"/>
  <c r="Q84"/>
  <c r="Q121" s="1"/>
  <c r="R84" l="1"/>
  <c r="R121" s="1"/>
  <c r="R85"/>
  <c r="Q122"/>
  <c r="R122" l="1"/>
  <c r="S84"/>
  <c r="S121" s="1"/>
  <c r="S85"/>
  <c r="S122" l="1"/>
  <c r="T85"/>
  <c r="T84"/>
  <c r="T121" s="1"/>
  <c r="T122" l="1"/>
  <c r="U85"/>
  <c r="U84"/>
  <c r="U121" s="1"/>
  <c r="V84" l="1"/>
  <c r="V121" s="1"/>
  <c r="V85"/>
  <c r="U122"/>
  <c r="W85" l="1"/>
  <c r="W84"/>
  <c r="W121" s="1"/>
  <c r="V122"/>
  <c r="X85" l="1"/>
  <c r="X84"/>
  <c r="X121" s="1"/>
  <c r="W122"/>
  <c r="X122" l="1"/>
  <c r="B31" l="1"/>
  <c r="B32" l="1"/>
  <c r="B24" i="9"/>
  <c r="B34" i="8"/>
  <c r="B26" i="9"/>
  <c r="A42" i="8" l="1"/>
  <c r="A33"/>
  <c r="A25" i="9"/>
  <c r="A34" i="8"/>
  <c r="A32"/>
  <c r="A31"/>
  <c r="A24" i="9"/>
  <c r="A40" i="8"/>
  <c r="A41"/>
  <c r="A43"/>
  <c r="A26" i="9"/>
  <c r="A23"/>
  <c r="A9"/>
  <c r="A9" i="8"/>
  <c r="A3" i="14"/>
  <c r="A8"/>
  <c r="A4"/>
  <c r="A6"/>
  <c r="A5"/>
  <c r="A7"/>
  <c r="U48" i="8"/>
  <c r="Q48"/>
  <c r="M48"/>
  <c r="I48"/>
  <c r="E48"/>
  <c r="U32" i="9"/>
  <c r="Q32"/>
  <c r="M32"/>
  <c r="I32"/>
  <c r="E32"/>
  <c r="P32"/>
  <c r="V48" i="8"/>
  <c r="R48"/>
  <c r="N48"/>
  <c r="J48"/>
  <c r="F48"/>
  <c r="V32" i="9"/>
  <c r="R32"/>
  <c r="N32"/>
  <c r="J32"/>
  <c r="F32"/>
  <c r="L32"/>
  <c r="W48" i="8"/>
  <c r="S48"/>
  <c r="O48"/>
  <c r="K48"/>
  <c r="G48"/>
  <c r="W32" i="9"/>
  <c r="S32"/>
  <c r="O32"/>
  <c r="K32"/>
  <c r="G32"/>
  <c r="X48" i="8"/>
  <c r="T48"/>
  <c r="P48"/>
  <c r="L48"/>
  <c r="H48"/>
  <c r="X32" i="9"/>
  <c r="T32"/>
  <c r="H32"/>
  <c r="B43" i="8"/>
  <c r="B41"/>
  <c r="B33"/>
  <c r="B25" i="9"/>
  <c r="E6" i="14" l="1"/>
  <c r="E7"/>
  <c r="E8"/>
  <c r="E4"/>
  <c r="E3"/>
  <c r="E5"/>
  <c r="E40" i="8"/>
  <c r="E43"/>
  <c r="B42"/>
  <c r="E41"/>
  <c r="E42" l="1"/>
  <c r="E45" l="1"/>
  <c r="I14" i="9" l="1"/>
  <c r="P16"/>
  <c r="P26" s="1"/>
  <c r="P36" s="1"/>
  <c r="P147" s="1"/>
  <c r="Q25" i="8" s="1"/>
  <c r="L13" i="9"/>
  <c r="R16"/>
  <c r="R26" s="1"/>
  <c r="R36" s="1"/>
  <c r="R147" s="1"/>
  <c r="S25" i="8" s="1"/>
  <c r="J16" i="9"/>
  <c r="J26" s="1"/>
  <c r="J36" s="1"/>
  <c r="J147" s="1"/>
  <c r="K25" i="8" s="1"/>
  <c r="K16" i="9"/>
  <c r="K26" s="1"/>
  <c r="K36" s="1"/>
  <c r="K147" s="1"/>
  <c r="L25" i="8" s="1"/>
  <c r="G16" i="9"/>
  <c r="G26" s="1"/>
  <c r="G36" s="1"/>
  <c r="G147" s="1"/>
  <c r="H25" i="8" s="1"/>
  <c r="O13" i="9"/>
  <c r="E14"/>
  <c r="T13"/>
  <c r="N16"/>
  <c r="N26" s="1"/>
  <c r="N36" s="1"/>
  <c r="N147" s="1"/>
  <c r="O25" i="8" s="1"/>
  <c r="L16" i="9"/>
  <c r="L26" s="1"/>
  <c r="L36" s="1"/>
  <c r="L147" s="1"/>
  <c r="M25" i="8" s="1"/>
  <c r="W13" i="9"/>
  <c r="J13"/>
  <c r="X13"/>
  <c r="I16"/>
  <c r="I26" s="1"/>
  <c r="I36" s="1"/>
  <c r="I147" s="1"/>
  <c r="J25" i="8" s="1"/>
  <c r="K13" i="9"/>
  <c r="G13"/>
  <c r="R13"/>
  <c r="X16"/>
  <c r="X26" s="1"/>
  <c r="X36" s="1"/>
  <c r="X147" s="1"/>
  <c r="F16"/>
  <c r="F26" s="1"/>
  <c r="F36" s="1"/>
  <c r="F147" s="1"/>
  <c r="G25" i="8" s="1"/>
  <c r="O16" i="9"/>
  <c r="O26" s="1"/>
  <c r="O36" s="1"/>
  <c r="O147" s="1"/>
  <c r="P25" i="8" s="1"/>
  <c r="E16" i="9"/>
  <c r="Q16"/>
  <c r="Q26" s="1"/>
  <c r="Q36" s="1"/>
  <c r="Q147" s="1"/>
  <c r="R25" i="8" s="1"/>
  <c r="M13" i="9"/>
  <c r="X14"/>
  <c r="V14"/>
  <c r="U14"/>
  <c r="E13"/>
  <c r="M16"/>
  <c r="M26" s="1"/>
  <c r="M36" s="1"/>
  <c r="M147" s="1"/>
  <c r="N25" i="8" s="1"/>
  <c r="V13" i="9"/>
  <c r="F13"/>
  <c r="W16"/>
  <c r="W26" s="1"/>
  <c r="W36" s="1"/>
  <c r="W147" s="1"/>
  <c r="X25" i="8" s="1"/>
  <c r="U13" i="9"/>
  <c r="V16"/>
  <c r="V26" s="1"/>
  <c r="V36" s="1"/>
  <c r="V147" s="1"/>
  <c r="W25" i="8" s="1"/>
  <c r="H16" i="9"/>
  <c r="H26" s="1"/>
  <c r="H36" s="1"/>
  <c r="H147" s="1"/>
  <c r="I25" i="8" s="1"/>
  <c r="F14" i="9"/>
  <c r="H13"/>
  <c r="R15"/>
  <c r="R25" s="1"/>
  <c r="R35" s="1"/>
  <c r="R146" s="1"/>
  <c r="S24" i="8" s="1"/>
  <c r="V15" i="9"/>
  <c r="V25" s="1"/>
  <c r="V35" s="1"/>
  <c r="V146" s="1"/>
  <c r="W24" i="8" s="1"/>
  <c r="Q14" i="9"/>
  <c r="J15"/>
  <c r="J25" s="1"/>
  <c r="J35" s="1"/>
  <c r="J146" s="1"/>
  <c r="K24" i="8" s="1"/>
  <c r="J14" i="9"/>
  <c r="I15"/>
  <c r="I25" s="1"/>
  <c r="I35" s="1"/>
  <c r="I146" s="1"/>
  <c r="J24" i="8" s="1"/>
  <c r="L15" i="9"/>
  <c r="L25" s="1"/>
  <c r="L35" s="1"/>
  <c r="L146" s="1"/>
  <c r="M24" i="8" s="1"/>
  <c r="Q15" i="9"/>
  <c r="Q25" s="1"/>
  <c r="Q35" s="1"/>
  <c r="Q146" s="1"/>
  <c r="R24" i="8" s="1"/>
  <c r="P13" i="9"/>
  <c r="T16"/>
  <c r="T26" s="1"/>
  <c r="T36" s="1"/>
  <c r="T147" s="1"/>
  <c r="U25" i="8" s="1"/>
  <c r="N13" i="9"/>
  <c r="T15"/>
  <c r="T25" s="1"/>
  <c r="T35" s="1"/>
  <c r="T146" s="1"/>
  <c r="U24" i="8" s="1"/>
  <c r="P14" i="9"/>
  <c r="O15"/>
  <c r="O25" s="1"/>
  <c r="O35" s="1"/>
  <c r="O146" s="1"/>
  <c r="P24" i="8" s="1"/>
  <c r="O14" i="9"/>
  <c r="L14"/>
  <c r="S14"/>
  <c r="T14"/>
  <c r="H15"/>
  <c r="H25" s="1"/>
  <c r="H35" s="1"/>
  <c r="H146" s="1"/>
  <c r="I24" i="8" s="1"/>
  <c r="U16" i="9"/>
  <c r="U26" s="1"/>
  <c r="U36" s="1"/>
  <c r="U147" s="1"/>
  <c r="V25" i="8" s="1"/>
  <c r="S16" i="9"/>
  <c r="S26" s="1"/>
  <c r="S36" s="1"/>
  <c r="S147" s="1"/>
  <c r="T25" i="8" s="1"/>
  <c r="N14" i="9"/>
  <c r="Q13"/>
  <c r="W14"/>
  <c r="S13"/>
  <c r="G14"/>
  <c r="W15"/>
  <c r="W25" s="1"/>
  <c r="W35" s="1"/>
  <c r="W146" s="1"/>
  <c r="X24" i="8" s="1"/>
  <c r="I13" i="9"/>
  <c r="U15"/>
  <c r="U25" s="1"/>
  <c r="U35" s="1"/>
  <c r="U146" s="1"/>
  <c r="V24" i="8" s="1"/>
  <c r="M15" i="9"/>
  <c r="M25" s="1"/>
  <c r="M35" s="1"/>
  <c r="M146" s="1"/>
  <c r="N24" i="8" s="1"/>
  <c r="M14" i="9"/>
  <c r="H14"/>
  <c r="P15"/>
  <c r="P25" s="1"/>
  <c r="P35" s="1"/>
  <c r="P146" s="1"/>
  <c r="Q24" i="8" s="1"/>
  <c r="E15" i="9"/>
  <c r="K14"/>
  <c r="K15"/>
  <c r="K25" s="1"/>
  <c r="K35" s="1"/>
  <c r="K146" s="1"/>
  <c r="L24" i="8" s="1"/>
  <c r="R14" i="9"/>
  <c r="F15"/>
  <c r="F25" s="1"/>
  <c r="F35" s="1"/>
  <c r="F146" s="1"/>
  <c r="G24" i="8" s="1"/>
  <c r="S15" i="9"/>
  <c r="S25" s="1"/>
  <c r="S35" s="1"/>
  <c r="S146" s="1"/>
  <c r="T24" i="8" s="1"/>
  <c r="N15" i="9"/>
  <c r="N25" s="1"/>
  <c r="N35" s="1"/>
  <c r="N146" s="1"/>
  <c r="O24" i="8" s="1"/>
  <c r="X15" i="9"/>
  <c r="X25" s="1"/>
  <c r="X35" s="1"/>
  <c r="X146" s="1"/>
  <c r="G15"/>
  <c r="G25" s="1"/>
  <c r="G35" s="1"/>
  <c r="G146" s="1"/>
  <c r="H24" i="8" s="1"/>
  <c r="O14"/>
  <c r="G15"/>
  <c r="X16"/>
  <c r="H15"/>
  <c r="H33" s="1"/>
  <c r="S16"/>
  <c r="S34" s="1"/>
  <c r="X14"/>
  <c r="R16"/>
  <c r="R34" s="1"/>
  <c r="L16"/>
  <c r="V14"/>
  <c r="V32" s="1"/>
  <c r="F15"/>
  <c r="F33" s="1"/>
  <c r="Q15"/>
  <c r="X15"/>
  <c r="N15"/>
  <c r="N33" s="1"/>
  <c r="W16"/>
  <c r="W34" s="1"/>
  <c r="M13"/>
  <c r="N14"/>
  <c r="N32" s="1"/>
  <c r="R13"/>
  <c r="T16"/>
  <c r="T34" s="1"/>
  <c r="U15"/>
  <c r="U33" s="1"/>
  <c r="M15"/>
  <c r="M33" s="1"/>
  <c r="I15"/>
  <c r="I33" s="1"/>
  <c r="P14"/>
  <c r="P32" s="1"/>
  <c r="N13"/>
  <c r="I16"/>
  <c r="R14"/>
  <c r="R32" s="1"/>
  <c r="E15"/>
  <c r="E33" s="1"/>
  <c r="E51" s="1"/>
  <c r="G13"/>
  <c r="F14"/>
  <c r="F32" s="1"/>
  <c r="U13"/>
  <c r="H16"/>
  <c r="P13"/>
  <c r="V13"/>
  <c r="Q16"/>
  <c r="Q34" s="1"/>
  <c r="V16"/>
  <c r="V34" s="1"/>
  <c r="O15"/>
  <c r="H14"/>
  <c r="K16"/>
  <c r="K34" s="1"/>
  <c r="E14"/>
  <c r="E32" s="1"/>
  <c r="E50" s="1"/>
  <c r="H13"/>
  <c r="J16"/>
  <c r="J34" s="1"/>
  <c r="M16"/>
  <c r="M34" s="1"/>
  <c r="L15"/>
  <c r="L33" s="1"/>
  <c r="V15"/>
  <c r="M14"/>
  <c r="M32" s="1"/>
  <c r="T14"/>
  <c r="T32" s="1"/>
  <c r="X13"/>
  <c r="L14"/>
  <c r="L32" s="1"/>
  <c r="U16"/>
  <c r="S15"/>
  <c r="S33" s="1"/>
  <c r="P16"/>
  <c r="P34" s="1"/>
  <c r="U14"/>
  <c r="U32" s="1"/>
  <c r="K15"/>
  <c r="K33" s="1"/>
  <c r="J15"/>
  <c r="J33" s="1"/>
  <c r="G16"/>
  <c r="G34" s="1"/>
  <c r="Q13"/>
  <c r="S13"/>
  <c r="G14"/>
  <c r="G32" s="1"/>
  <c r="O16"/>
  <c r="O34" s="1"/>
  <c r="I13"/>
  <c r="R15"/>
  <c r="Q14"/>
  <c r="Q32" s="1"/>
  <c r="F16"/>
  <c r="F34" s="1"/>
  <c r="J13"/>
  <c r="E13"/>
  <c r="T15"/>
  <c r="T33" s="1"/>
  <c r="E16"/>
  <c r="E34" s="1"/>
  <c r="E52" s="1"/>
  <c r="F13"/>
  <c r="S14"/>
  <c r="S32" s="1"/>
  <c r="J14"/>
  <c r="J32" s="1"/>
  <c r="N16"/>
  <c r="N34" s="1"/>
  <c r="K14"/>
  <c r="K32" s="1"/>
  <c r="W15"/>
  <c r="W33" s="1"/>
  <c r="K13"/>
  <c r="P15"/>
  <c r="P33" s="1"/>
  <c r="W14"/>
  <c r="W32" s="1"/>
  <c r="I14"/>
  <c r="O13"/>
  <c r="L13"/>
  <c r="T13"/>
  <c r="W13"/>
  <c r="O32"/>
  <c r="G33"/>
  <c r="L34"/>
  <c r="Q33"/>
  <c r="I34"/>
  <c r="H34"/>
  <c r="O33"/>
  <c r="H32"/>
  <c r="V33"/>
  <c r="U34"/>
  <c r="R33"/>
  <c r="I32"/>
  <c r="K24" i="9" l="1"/>
  <c r="K34" s="1"/>
  <c r="K145" s="1"/>
  <c r="L23" i="8" s="1"/>
  <c r="M24" i="9"/>
  <c r="M34" s="1"/>
  <c r="M145" s="1"/>
  <c r="N23" i="8" s="1"/>
  <c r="Q18" i="9"/>
  <c r="Q23"/>
  <c r="O24"/>
  <c r="O34" s="1"/>
  <c r="O145" s="1"/>
  <c r="P23" i="8" s="1"/>
  <c r="K18" i="9"/>
  <c r="K23"/>
  <c r="H24"/>
  <c r="H34" s="1"/>
  <c r="H145" s="1"/>
  <c r="I23" i="8" s="1"/>
  <c r="H18" i="9"/>
  <c r="H23"/>
  <c r="U18"/>
  <c r="U23"/>
  <c r="X24"/>
  <c r="X34" s="1"/>
  <c r="X145" s="1"/>
  <c r="G18"/>
  <c r="G23"/>
  <c r="J18"/>
  <c r="J23"/>
  <c r="T18"/>
  <c r="T23"/>
  <c r="R24"/>
  <c r="R34" s="1"/>
  <c r="R145" s="1"/>
  <c r="S23" i="8" s="1"/>
  <c r="S18" i="9"/>
  <c r="S23"/>
  <c r="S24"/>
  <c r="S34" s="1"/>
  <c r="S145" s="1"/>
  <c r="T23" i="8" s="1"/>
  <c r="P24" i="9"/>
  <c r="P34" s="1"/>
  <c r="P145"/>
  <c r="Q23" i="8" s="1"/>
  <c r="P18" i="9"/>
  <c r="P23"/>
  <c r="J24"/>
  <c r="J34" s="1"/>
  <c r="J145" s="1"/>
  <c r="K23" i="8" s="1"/>
  <c r="V18" i="9"/>
  <c r="V23"/>
  <c r="V24"/>
  <c r="V34" s="1"/>
  <c r="V145" s="1"/>
  <c r="W23" i="8" s="1"/>
  <c r="AA16" i="9"/>
  <c r="E26"/>
  <c r="R18"/>
  <c r="R23"/>
  <c r="X18"/>
  <c r="X23"/>
  <c r="L18"/>
  <c r="L23"/>
  <c r="N18"/>
  <c r="N23"/>
  <c r="Q24"/>
  <c r="Q34" s="1"/>
  <c r="Q145" s="1"/>
  <c r="R23" i="8" s="1"/>
  <c r="F24" i="9"/>
  <c r="F34" s="1"/>
  <c r="F145" s="1"/>
  <c r="G23" i="8" s="1"/>
  <c r="M18" i="9"/>
  <c r="M23"/>
  <c r="W18"/>
  <c r="W23"/>
  <c r="AA14"/>
  <c r="E24"/>
  <c r="I24"/>
  <c r="I34" s="1"/>
  <c r="I145" s="1"/>
  <c r="J23" i="8" s="1"/>
  <c r="I18" i="9"/>
  <c r="I23"/>
  <c r="W24"/>
  <c r="W34" s="1"/>
  <c r="W145" s="1"/>
  <c r="X23" i="8" s="1"/>
  <c r="L24" i="9"/>
  <c r="L34" s="1"/>
  <c r="L145" s="1"/>
  <c r="M23" i="8" s="1"/>
  <c r="AA15" i="9"/>
  <c r="E25"/>
  <c r="G24"/>
  <c r="G34" s="1"/>
  <c r="G145" s="1"/>
  <c r="H23" i="8" s="1"/>
  <c r="N24" i="9"/>
  <c r="N34" s="1"/>
  <c r="N145" s="1"/>
  <c r="O23" i="8" s="1"/>
  <c r="T24" i="9"/>
  <c r="T34" s="1"/>
  <c r="T145" s="1"/>
  <c r="U23" i="8" s="1"/>
  <c r="F18" i="9"/>
  <c r="F23"/>
  <c r="U24"/>
  <c r="U34" s="1"/>
  <c r="U145" s="1"/>
  <c r="V23" i="8" s="1"/>
  <c r="O18" i="9"/>
  <c r="O23"/>
  <c r="AA13"/>
  <c r="E18"/>
  <c r="E23"/>
  <c r="T18" i="8"/>
  <c r="T31"/>
  <c r="J18"/>
  <c r="J31"/>
  <c r="H18"/>
  <c r="H31"/>
  <c r="P18"/>
  <c r="P31"/>
  <c r="AA34"/>
  <c r="X34"/>
  <c r="O18"/>
  <c r="O31"/>
  <c r="K18"/>
  <c r="K31"/>
  <c r="U18"/>
  <c r="U31"/>
  <c r="R18"/>
  <c r="R31"/>
  <c r="L18"/>
  <c r="L31"/>
  <c r="X18"/>
  <c r="X31"/>
  <c r="AA31"/>
  <c r="AA32"/>
  <c r="X32"/>
  <c r="F18"/>
  <c r="F31"/>
  <c r="I18"/>
  <c r="I31"/>
  <c r="Q18"/>
  <c r="Q31"/>
  <c r="G18"/>
  <c r="G31"/>
  <c r="N18"/>
  <c r="N31"/>
  <c r="M18"/>
  <c r="M31"/>
  <c r="W18"/>
  <c r="W31"/>
  <c r="E18"/>
  <c r="E27" s="1"/>
  <c r="E31"/>
  <c r="S18"/>
  <c r="S31"/>
  <c r="V18"/>
  <c r="V31"/>
  <c r="X33"/>
  <c r="AA33"/>
  <c r="E35" i="9" l="1"/>
  <c r="AA25"/>
  <c r="G33"/>
  <c r="G28"/>
  <c r="H33"/>
  <c r="H28"/>
  <c r="F33"/>
  <c r="F28"/>
  <c r="I33"/>
  <c r="I28"/>
  <c r="W33"/>
  <c r="W28"/>
  <c r="L33"/>
  <c r="L28"/>
  <c r="O33"/>
  <c r="O28"/>
  <c r="M33"/>
  <c r="M28"/>
  <c r="X33"/>
  <c r="X28"/>
  <c r="P33"/>
  <c r="P28"/>
  <c r="T33"/>
  <c r="T28"/>
  <c r="Q33"/>
  <c r="Q28"/>
  <c r="E34"/>
  <c r="AA24"/>
  <c r="E36"/>
  <c r="AA26"/>
  <c r="N33"/>
  <c r="N28"/>
  <c r="R33"/>
  <c r="R28"/>
  <c r="V33"/>
  <c r="V28"/>
  <c r="S33"/>
  <c r="S28"/>
  <c r="J33"/>
  <c r="J28"/>
  <c r="U33"/>
  <c r="U28"/>
  <c r="K33"/>
  <c r="K28"/>
  <c r="AA18"/>
  <c r="E33"/>
  <c r="AA23"/>
  <c r="E28"/>
  <c r="L36" i="8"/>
  <c r="V36"/>
  <c r="E49"/>
  <c r="E36"/>
  <c r="M36"/>
  <c r="G36"/>
  <c r="I36"/>
  <c r="R36"/>
  <c r="K36"/>
  <c r="H36"/>
  <c r="T36"/>
  <c r="X36"/>
  <c r="S36"/>
  <c r="W36"/>
  <c r="N36"/>
  <c r="Q36"/>
  <c r="F36"/>
  <c r="AA36"/>
  <c r="U36"/>
  <c r="O36"/>
  <c r="P36"/>
  <c r="J36"/>
  <c r="K52" i="9" l="1"/>
  <c r="Q5" i="14" s="1"/>
  <c r="K38" i="9"/>
  <c r="K48"/>
  <c r="K44"/>
  <c r="K144"/>
  <c r="J48"/>
  <c r="J38"/>
  <c r="J44"/>
  <c r="J52"/>
  <c r="P5" i="14" s="1"/>
  <c r="J144" i="9"/>
  <c r="V44"/>
  <c r="V52"/>
  <c r="AB5" i="14" s="1"/>
  <c r="V48" i="9"/>
  <c r="V38"/>
  <c r="V144"/>
  <c r="N48"/>
  <c r="N52"/>
  <c r="T5" i="14" s="1"/>
  <c r="N38" i="9"/>
  <c r="N44"/>
  <c r="N144"/>
  <c r="AA34"/>
  <c r="E145"/>
  <c r="Q44"/>
  <c r="Q38"/>
  <c r="Q48"/>
  <c r="Q52"/>
  <c r="W5" i="14" s="1"/>
  <c r="Q144" i="9"/>
  <c r="P52"/>
  <c r="V5" i="14" s="1"/>
  <c r="P48" i="9"/>
  <c r="P38"/>
  <c r="P44"/>
  <c r="P144"/>
  <c r="M44"/>
  <c r="M38"/>
  <c r="M48"/>
  <c r="M52"/>
  <c r="S5" i="14" s="1"/>
  <c r="M144" i="9"/>
  <c r="L52"/>
  <c r="R5" i="14" s="1"/>
  <c r="L48" i="9"/>
  <c r="L38"/>
  <c r="L44"/>
  <c r="L144"/>
  <c r="I48"/>
  <c r="I38"/>
  <c r="I52"/>
  <c r="O5" i="14" s="1"/>
  <c r="I44" i="9"/>
  <c r="I144"/>
  <c r="H44"/>
  <c r="H38"/>
  <c r="H52"/>
  <c r="N5" i="14" s="1"/>
  <c r="H48" i="9"/>
  <c r="H144"/>
  <c r="AA35"/>
  <c r="E146"/>
  <c r="AA28"/>
  <c r="T48"/>
  <c r="T52"/>
  <c r="Z5" i="14" s="1"/>
  <c r="T44" i="9"/>
  <c r="T38"/>
  <c r="T144"/>
  <c r="X52"/>
  <c r="AD5" i="14" s="1"/>
  <c r="X44" i="9"/>
  <c r="X48"/>
  <c r="X38"/>
  <c r="X144"/>
  <c r="X149" s="1"/>
  <c r="O48"/>
  <c r="O38"/>
  <c r="O52"/>
  <c r="U5" i="14" s="1"/>
  <c r="O44" i="9"/>
  <c r="O144"/>
  <c r="W48"/>
  <c r="W38"/>
  <c r="W44"/>
  <c r="W52"/>
  <c r="AC5" i="14" s="1"/>
  <c r="W144" i="9"/>
  <c r="F52"/>
  <c r="L5" i="14" s="1"/>
  <c r="F38" i="9"/>
  <c r="F44"/>
  <c r="F48"/>
  <c r="F144"/>
  <c r="G44"/>
  <c r="G48"/>
  <c r="G52"/>
  <c r="M5" i="14" s="1"/>
  <c r="G38" i="9"/>
  <c r="G144"/>
  <c r="U48"/>
  <c r="U44"/>
  <c r="U52"/>
  <c r="AA5" i="14" s="1"/>
  <c r="U38" i="9"/>
  <c r="U144"/>
  <c r="S52"/>
  <c r="Y5" i="14" s="1"/>
  <c r="S48" i="9"/>
  <c r="S38"/>
  <c r="S44"/>
  <c r="S144"/>
  <c r="R48"/>
  <c r="R38"/>
  <c r="R52"/>
  <c r="X5" i="14" s="1"/>
  <c r="R44" i="9"/>
  <c r="R144"/>
  <c r="AA36"/>
  <c r="E147"/>
  <c r="E52"/>
  <c r="E38"/>
  <c r="E44"/>
  <c r="AA33"/>
  <c r="E48"/>
  <c r="E144"/>
  <c r="E65" i="8"/>
  <c r="E61"/>
  <c r="E54"/>
  <c r="E69"/>
  <c r="AA4" i="14" l="1"/>
  <c r="U67" i="9"/>
  <c r="U104" s="1"/>
  <c r="F83"/>
  <c r="F77"/>
  <c r="F73"/>
  <c r="F71"/>
  <c r="F75"/>
  <c r="F72"/>
  <c r="F89"/>
  <c r="F88"/>
  <c r="F125" s="1"/>
  <c r="F82"/>
  <c r="F79"/>
  <c r="F70"/>
  <c r="F86"/>
  <c r="F123" s="1"/>
  <c r="F87"/>
  <c r="F68"/>
  <c r="F93"/>
  <c r="F91"/>
  <c r="F128" s="1"/>
  <c r="F94"/>
  <c r="F90"/>
  <c r="F57"/>
  <c r="F80"/>
  <c r="F117" s="1"/>
  <c r="F78"/>
  <c r="F115" s="1"/>
  <c r="F69"/>
  <c r="F106" s="1"/>
  <c r="F74"/>
  <c r="F111" s="1"/>
  <c r="F76"/>
  <c r="F113" s="1"/>
  <c r="F85"/>
  <c r="F92"/>
  <c r="F84"/>
  <c r="L3" i="14"/>
  <c r="F81" i="9"/>
  <c r="O67"/>
  <c r="O104" s="1"/>
  <c r="U4" i="14"/>
  <c r="T72" i="9"/>
  <c r="T109" s="1"/>
  <c r="T57"/>
  <c r="T78"/>
  <c r="T70"/>
  <c r="T69"/>
  <c r="T106" s="1"/>
  <c r="T86"/>
  <c r="T76"/>
  <c r="T94"/>
  <c r="T87"/>
  <c r="T124" s="1"/>
  <c r="T68"/>
  <c r="T84"/>
  <c r="T74"/>
  <c r="T85"/>
  <c r="T122" s="1"/>
  <c r="T82"/>
  <c r="T71"/>
  <c r="T93"/>
  <c r="T80"/>
  <c r="T117" s="1"/>
  <c r="T89"/>
  <c r="T91"/>
  <c r="T83"/>
  <c r="T90"/>
  <c r="T127" s="1"/>
  <c r="T73"/>
  <c r="T75"/>
  <c r="T92"/>
  <c r="T129" s="1"/>
  <c r="T77"/>
  <c r="T114" s="1"/>
  <c r="T79"/>
  <c r="T116" s="1"/>
  <c r="T88"/>
  <c r="T81"/>
  <c r="Z3" i="14"/>
  <c r="AA146" i="9"/>
  <c r="F24" i="8"/>
  <c r="I57" i="9"/>
  <c r="I71"/>
  <c r="I108" s="1"/>
  <c r="I79"/>
  <c r="I94"/>
  <c r="O3" i="14"/>
  <c r="I78" i="9"/>
  <c r="I87"/>
  <c r="I69"/>
  <c r="I68"/>
  <c r="I80"/>
  <c r="I117" s="1"/>
  <c r="I83"/>
  <c r="I70"/>
  <c r="I107" s="1"/>
  <c r="I86"/>
  <c r="I92"/>
  <c r="I129" s="1"/>
  <c r="I82"/>
  <c r="I90"/>
  <c r="I93"/>
  <c r="I77"/>
  <c r="I114" s="1"/>
  <c r="I91"/>
  <c r="I128" s="1"/>
  <c r="I84"/>
  <c r="I73"/>
  <c r="I88"/>
  <c r="I125" s="1"/>
  <c r="I74"/>
  <c r="I81"/>
  <c r="I75"/>
  <c r="I72"/>
  <c r="I109" s="1"/>
  <c r="I89"/>
  <c r="I76"/>
  <c r="I85"/>
  <c r="I122" s="1"/>
  <c r="M22" i="8"/>
  <c r="M27" s="1"/>
  <c r="L149" i="9"/>
  <c r="AA145"/>
  <c r="F23" i="8"/>
  <c r="P4" i="14"/>
  <c r="J67" i="9"/>
  <c r="J104" s="1"/>
  <c r="R85"/>
  <c r="R70"/>
  <c r="R93"/>
  <c r="R130" s="1"/>
  <c r="R87"/>
  <c r="R81"/>
  <c r="R83"/>
  <c r="R77"/>
  <c r="R114" s="1"/>
  <c r="R76"/>
  <c r="R72"/>
  <c r="R78"/>
  <c r="R69"/>
  <c r="R106" s="1"/>
  <c r="R84"/>
  <c r="X3" i="14"/>
  <c r="R89" i="9"/>
  <c r="R80"/>
  <c r="R117" s="1"/>
  <c r="R57"/>
  <c r="R94"/>
  <c r="R73"/>
  <c r="R110" s="1"/>
  <c r="R90"/>
  <c r="R92"/>
  <c r="R86"/>
  <c r="R123" s="1"/>
  <c r="R82"/>
  <c r="R119" s="1"/>
  <c r="R71"/>
  <c r="R91"/>
  <c r="R68"/>
  <c r="R88"/>
  <c r="R74"/>
  <c r="R75"/>
  <c r="R79"/>
  <c r="T22" i="8"/>
  <c r="T27" s="1"/>
  <c r="S149" i="9"/>
  <c r="U86"/>
  <c r="U69"/>
  <c r="U94"/>
  <c r="U90"/>
  <c r="U72"/>
  <c r="U91"/>
  <c r="U70"/>
  <c r="U107" s="1"/>
  <c r="U57"/>
  <c r="U84"/>
  <c r="U71"/>
  <c r="U89"/>
  <c r="U75"/>
  <c r="U76"/>
  <c r="U80"/>
  <c r="U85"/>
  <c r="U68"/>
  <c r="U105" s="1"/>
  <c r="U88"/>
  <c r="U78"/>
  <c r="U87"/>
  <c r="U83"/>
  <c r="U120" s="1"/>
  <c r="U73"/>
  <c r="U110" s="1"/>
  <c r="U93"/>
  <c r="AA3" i="14"/>
  <c r="U81" i="9"/>
  <c r="U118" s="1"/>
  <c r="U82"/>
  <c r="U77"/>
  <c r="U92"/>
  <c r="U129" s="1"/>
  <c r="U74"/>
  <c r="U111" s="1"/>
  <c r="U79"/>
  <c r="U116" s="1"/>
  <c r="F67"/>
  <c r="F104" s="1"/>
  <c r="L4" i="14"/>
  <c r="X22" i="8"/>
  <c r="X27" s="1"/>
  <c r="W149" i="9"/>
  <c r="X67"/>
  <c r="X104" s="1"/>
  <c r="AD4" i="14"/>
  <c r="J22" i="8"/>
  <c r="J27" s="1"/>
  <c r="I149" i="9"/>
  <c r="R4" i="14"/>
  <c r="L67" i="9"/>
  <c r="L104" s="1"/>
  <c r="P72"/>
  <c r="P109" s="1"/>
  <c r="P74"/>
  <c r="P71"/>
  <c r="P69"/>
  <c r="P68"/>
  <c r="P105" s="1"/>
  <c r="P90"/>
  <c r="P79"/>
  <c r="P81"/>
  <c r="V3" i="14"/>
  <c r="P73" i="9"/>
  <c r="P93"/>
  <c r="P82"/>
  <c r="P119" s="1"/>
  <c r="P94"/>
  <c r="P131" s="1"/>
  <c r="P92"/>
  <c r="P75"/>
  <c r="P86"/>
  <c r="P91"/>
  <c r="P128" s="1"/>
  <c r="P89"/>
  <c r="P76"/>
  <c r="P113" s="1"/>
  <c r="P83"/>
  <c r="P120" s="1"/>
  <c r="P85"/>
  <c r="P122" s="1"/>
  <c r="P77"/>
  <c r="P114" s="1"/>
  <c r="P87"/>
  <c r="P80"/>
  <c r="P117" s="1"/>
  <c r="P78"/>
  <c r="P115" s="1"/>
  <c r="P70"/>
  <c r="P84"/>
  <c r="P88"/>
  <c r="P125" s="1"/>
  <c r="P57"/>
  <c r="R22" i="8"/>
  <c r="R27" s="1"/>
  <c r="Q149" i="9"/>
  <c r="N90"/>
  <c r="N70"/>
  <c r="N86"/>
  <c r="T3" i="14"/>
  <c r="N83" i="9"/>
  <c r="N57"/>
  <c r="N88"/>
  <c r="N92"/>
  <c r="N69"/>
  <c r="N74"/>
  <c r="N111" s="1"/>
  <c r="N91"/>
  <c r="N80"/>
  <c r="N72"/>
  <c r="N75"/>
  <c r="N112" s="1"/>
  <c r="N71"/>
  <c r="N94"/>
  <c r="N77"/>
  <c r="N76"/>
  <c r="N113" s="1"/>
  <c r="N82"/>
  <c r="N89"/>
  <c r="N79"/>
  <c r="N87"/>
  <c r="N124" s="1"/>
  <c r="N73"/>
  <c r="N93"/>
  <c r="N130" s="1"/>
  <c r="N84"/>
  <c r="N121" s="1"/>
  <c r="N78"/>
  <c r="N85"/>
  <c r="N68"/>
  <c r="N81"/>
  <c r="N118" s="1"/>
  <c r="W22" i="8"/>
  <c r="W27" s="1"/>
  <c r="V149" i="9"/>
  <c r="K67"/>
  <c r="K104" s="1"/>
  <c r="Q4" i="14"/>
  <c r="H22" i="8"/>
  <c r="H27" s="1"/>
  <c r="G149" i="9"/>
  <c r="G68"/>
  <c r="G94"/>
  <c r="G82"/>
  <c r="G119" s="1"/>
  <c r="G81"/>
  <c r="G86"/>
  <c r="G73"/>
  <c r="G74"/>
  <c r="G57"/>
  <c r="G91"/>
  <c r="G70"/>
  <c r="G72"/>
  <c r="G88"/>
  <c r="G92"/>
  <c r="G129" s="1"/>
  <c r="G76"/>
  <c r="G77"/>
  <c r="G90"/>
  <c r="G80"/>
  <c r="G89"/>
  <c r="G71"/>
  <c r="G75"/>
  <c r="G84"/>
  <c r="G78"/>
  <c r="G93"/>
  <c r="G130" s="1"/>
  <c r="G79"/>
  <c r="G69"/>
  <c r="G106" s="1"/>
  <c r="G85"/>
  <c r="G87"/>
  <c r="G124" s="1"/>
  <c r="M3" i="14"/>
  <c r="G83" i="9"/>
  <c r="W68"/>
  <c r="W93"/>
  <c r="W130" s="1"/>
  <c r="W84"/>
  <c r="W80"/>
  <c r="W74"/>
  <c r="W87"/>
  <c r="W94"/>
  <c r="W92"/>
  <c r="W81"/>
  <c r="W86"/>
  <c r="W123" s="1"/>
  <c r="W83"/>
  <c r="W57"/>
  <c r="W82"/>
  <c r="W119" s="1"/>
  <c r="W78"/>
  <c r="W76"/>
  <c r="W73"/>
  <c r="W71"/>
  <c r="W90"/>
  <c r="W85"/>
  <c r="W122" s="1"/>
  <c r="W79"/>
  <c r="W75"/>
  <c r="W112" s="1"/>
  <c r="W91"/>
  <c r="W128" s="1"/>
  <c r="W72"/>
  <c r="AC3" i="14"/>
  <c r="W89" i="9"/>
  <c r="W69"/>
  <c r="W70"/>
  <c r="W88"/>
  <c r="W77"/>
  <c r="O86"/>
  <c r="O123" s="1"/>
  <c r="O87"/>
  <c r="O78"/>
  <c r="O68"/>
  <c r="O105" s="1"/>
  <c r="O72"/>
  <c r="O109" s="1"/>
  <c r="O85"/>
  <c r="O93"/>
  <c r="O76"/>
  <c r="O81"/>
  <c r="O118" s="1"/>
  <c r="O71"/>
  <c r="O90"/>
  <c r="O88"/>
  <c r="O84"/>
  <c r="O121" s="1"/>
  <c r="O75"/>
  <c r="O91"/>
  <c r="O128" s="1"/>
  <c r="O79"/>
  <c r="O116" s="1"/>
  <c r="O94"/>
  <c r="O131" s="1"/>
  <c r="O80"/>
  <c r="O82"/>
  <c r="O57"/>
  <c r="O70"/>
  <c r="O92"/>
  <c r="O83"/>
  <c r="O120" s="1"/>
  <c r="O73"/>
  <c r="O69"/>
  <c r="O74"/>
  <c r="O77"/>
  <c r="U3" i="14"/>
  <c r="O89" i="9"/>
  <c r="L80"/>
  <c r="L75"/>
  <c r="L90"/>
  <c r="L73"/>
  <c r="L110" s="1"/>
  <c r="L78"/>
  <c r="L93"/>
  <c r="L88"/>
  <c r="L86"/>
  <c r="L123" s="1"/>
  <c r="L69"/>
  <c r="L83"/>
  <c r="L91"/>
  <c r="L128" s="1"/>
  <c r="L74"/>
  <c r="L111" s="1"/>
  <c r="L79"/>
  <c r="L116" s="1"/>
  <c r="L87"/>
  <c r="R3" i="14"/>
  <c r="L84" i="9"/>
  <c r="L121" s="1"/>
  <c r="L94"/>
  <c r="L76"/>
  <c r="L113" s="1"/>
  <c r="L81"/>
  <c r="L77"/>
  <c r="L114" s="1"/>
  <c r="L71"/>
  <c r="L57"/>
  <c r="L82"/>
  <c r="L119" s="1"/>
  <c r="L68"/>
  <c r="L72"/>
  <c r="L109" s="1"/>
  <c r="L85"/>
  <c r="L92"/>
  <c r="L129" s="1"/>
  <c r="L70"/>
  <c r="L107" s="1"/>
  <c r="L89"/>
  <c r="N22" i="8"/>
  <c r="N27" s="1"/>
  <c r="M149" i="9"/>
  <c r="M94"/>
  <c r="M75"/>
  <c r="M83"/>
  <c r="M84"/>
  <c r="M57"/>
  <c r="M87"/>
  <c r="S3" i="14"/>
  <c r="M74" i="9"/>
  <c r="M81"/>
  <c r="M118" s="1"/>
  <c r="M71"/>
  <c r="M91"/>
  <c r="M69"/>
  <c r="M77"/>
  <c r="M86"/>
  <c r="M79"/>
  <c r="M85"/>
  <c r="M122" s="1"/>
  <c r="M72"/>
  <c r="M109" s="1"/>
  <c r="M73"/>
  <c r="M92"/>
  <c r="M129" s="1"/>
  <c r="M90"/>
  <c r="M82"/>
  <c r="M119" s="1"/>
  <c r="M88"/>
  <c r="M125" s="1"/>
  <c r="M70"/>
  <c r="M78"/>
  <c r="M89"/>
  <c r="M126" s="1"/>
  <c r="M68"/>
  <c r="M80"/>
  <c r="M117" s="1"/>
  <c r="M93"/>
  <c r="M76"/>
  <c r="M113" s="1"/>
  <c r="P67"/>
  <c r="P104" s="1"/>
  <c r="V4" i="14"/>
  <c r="Q67" i="9"/>
  <c r="Q104" s="1"/>
  <c r="W4" i="14"/>
  <c r="AB4"/>
  <c r="V67" i="9"/>
  <c r="V104" s="1"/>
  <c r="L22" i="8"/>
  <c r="L27" s="1"/>
  <c r="K149" i="9"/>
  <c r="F25" i="8"/>
  <c r="AA147" i="9"/>
  <c r="S57"/>
  <c r="S85"/>
  <c r="S77"/>
  <c r="S91"/>
  <c r="S73"/>
  <c r="S84"/>
  <c r="S121" s="1"/>
  <c r="Y3" i="14"/>
  <c r="S70" i="9"/>
  <c r="S74"/>
  <c r="S111" s="1"/>
  <c r="S94"/>
  <c r="S131" s="1"/>
  <c r="S76"/>
  <c r="S75"/>
  <c r="S68"/>
  <c r="S92"/>
  <c r="S129" s="1"/>
  <c r="S90"/>
  <c r="S93"/>
  <c r="S81"/>
  <c r="S80"/>
  <c r="S117" s="1"/>
  <c r="S69"/>
  <c r="S89"/>
  <c r="S72"/>
  <c r="S87"/>
  <c r="S71"/>
  <c r="S108" s="1"/>
  <c r="S88"/>
  <c r="S86"/>
  <c r="S78"/>
  <c r="S115" s="1"/>
  <c r="S79"/>
  <c r="S83"/>
  <c r="S82"/>
  <c r="S119" s="1"/>
  <c r="V22" i="8"/>
  <c r="V27" s="1"/>
  <c r="U149" i="9"/>
  <c r="M4" i="14"/>
  <c r="G67" i="9"/>
  <c r="G104" s="1"/>
  <c r="P22" i="8"/>
  <c r="P27" s="1"/>
  <c r="O149" i="9"/>
  <c r="X84"/>
  <c r="X88"/>
  <c r="X72"/>
  <c r="X87"/>
  <c r="X79"/>
  <c r="X89"/>
  <c r="X126" s="1"/>
  <c r="X70"/>
  <c r="X86"/>
  <c r="X76"/>
  <c r="X78"/>
  <c r="X69"/>
  <c r="X106" s="1"/>
  <c r="X83"/>
  <c r="X68"/>
  <c r="X105" s="1"/>
  <c r="X74"/>
  <c r="X92"/>
  <c r="AD3" i="14"/>
  <c r="X57" i="9"/>
  <c r="X91"/>
  <c r="X94"/>
  <c r="X131" s="1"/>
  <c r="X82"/>
  <c r="X93"/>
  <c r="X75"/>
  <c r="X112" s="1"/>
  <c r="X71"/>
  <c r="X108" s="1"/>
  <c r="X81"/>
  <c r="X85"/>
  <c r="X122" s="1"/>
  <c r="X80"/>
  <c r="X77"/>
  <c r="X114" s="1"/>
  <c r="X90"/>
  <c r="X73"/>
  <c r="K22" i="8"/>
  <c r="K27" s="1"/>
  <c r="J149" i="9"/>
  <c r="AC4" i="14"/>
  <c r="W67" i="9"/>
  <c r="W104" s="1"/>
  <c r="N4" i="14"/>
  <c r="H67" i="9"/>
  <c r="H104" s="1"/>
  <c r="I67"/>
  <c r="I104" s="1"/>
  <c r="O4" i="14"/>
  <c r="S4"/>
  <c r="M67" i="9"/>
  <c r="M104" s="1"/>
  <c r="Q83"/>
  <c r="Q69"/>
  <c r="Q86"/>
  <c r="Q88"/>
  <c r="Q91"/>
  <c r="Q76"/>
  <c r="Q85"/>
  <c r="Q82"/>
  <c r="Q71"/>
  <c r="Q68"/>
  <c r="Q93"/>
  <c r="Q77"/>
  <c r="Q114" s="1"/>
  <c r="Q90"/>
  <c r="Q78"/>
  <c r="Q81"/>
  <c r="Q74"/>
  <c r="Q94"/>
  <c r="Q79"/>
  <c r="Q116" s="1"/>
  <c r="Q57"/>
  <c r="Q92"/>
  <c r="Q129" s="1"/>
  <c r="Q75"/>
  <c r="Q80"/>
  <c r="Q117" s="1"/>
  <c r="Q89"/>
  <c r="Q73"/>
  <c r="Q110" s="1"/>
  <c r="Q72"/>
  <c r="Q109" s="1"/>
  <c r="Q84"/>
  <c r="W3" i="14"/>
  <c r="Q87" i="9"/>
  <c r="Q70"/>
  <c r="Q107" s="1"/>
  <c r="V71"/>
  <c r="V76"/>
  <c r="V81"/>
  <c r="V118" s="1"/>
  <c r="V82"/>
  <c r="V70"/>
  <c r="V86"/>
  <c r="V68"/>
  <c r="V105" s="1"/>
  <c r="V94"/>
  <c r="V72"/>
  <c r="V109" s="1"/>
  <c r="V84"/>
  <c r="V90"/>
  <c r="V127" s="1"/>
  <c r="V80"/>
  <c r="V92"/>
  <c r="V85"/>
  <c r="V122" s="1"/>
  <c r="V75"/>
  <c r="V73"/>
  <c r="V89"/>
  <c r="V57"/>
  <c r="V88"/>
  <c r="V125" s="1"/>
  <c r="V83"/>
  <c r="V120" s="1"/>
  <c r="V69"/>
  <c r="AB3" i="14"/>
  <c r="V79" i="9"/>
  <c r="V91"/>
  <c r="V87"/>
  <c r="V74"/>
  <c r="V78"/>
  <c r="V115" s="1"/>
  <c r="V93"/>
  <c r="V130" s="1"/>
  <c r="V77"/>
  <c r="S22" i="8"/>
  <c r="S27" s="1"/>
  <c r="R149" i="9"/>
  <c r="R67"/>
  <c r="R104" s="1"/>
  <c r="X4" i="14"/>
  <c r="Y4"/>
  <c r="S67" i="9"/>
  <c r="S104" s="1"/>
  <c r="G22" i="8"/>
  <c r="G27" s="1"/>
  <c r="F149" i="9"/>
  <c r="U22" i="8"/>
  <c r="U27" s="1"/>
  <c r="T149" i="9"/>
  <c r="T67"/>
  <c r="T104" s="1"/>
  <c r="Z4" i="14"/>
  <c r="I22" i="8"/>
  <c r="I27" s="1"/>
  <c r="H149" i="9"/>
  <c r="H92"/>
  <c r="H81"/>
  <c r="H94"/>
  <c r="H82"/>
  <c r="H119" s="1"/>
  <c r="H84"/>
  <c r="H73"/>
  <c r="H74"/>
  <c r="H90"/>
  <c r="H93"/>
  <c r="H130" s="1"/>
  <c r="H76"/>
  <c r="H69"/>
  <c r="H80"/>
  <c r="H68"/>
  <c r="H70"/>
  <c r="H91"/>
  <c r="H89"/>
  <c r="H126" s="1"/>
  <c r="H71"/>
  <c r="H108" s="1"/>
  <c r="H88"/>
  <c r="H87"/>
  <c r="H72"/>
  <c r="H109" s="1"/>
  <c r="H75"/>
  <c r="H57"/>
  <c r="H79"/>
  <c r="H77"/>
  <c r="H114" s="1"/>
  <c r="H85"/>
  <c r="H122" s="1"/>
  <c r="H78"/>
  <c r="H83"/>
  <c r="N3" i="14"/>
  <c r="H86" i="9"/>
  <c r="H123" s="1"/>
  <c r="Q22" i="8"/>
  <c r="Q27" s="1"/>
  <c r="P149" i="9"/>
  <c r="O22" i="8"/>
  <c r="O27" s="1"/>
  <c r="N149" i="9"/>
  <c r="T4" i="14"/>
  <c r="N67" i="9"/>
  <c r="N104" s="1"/>
  <c r="J70"/>
  <c r="J107" s="1"/>
  <c r="J91"/>
  <c r="J74"/>
  <c r="J87"/>
  <c r="J84"/>
  <c r="J72"/>
  <c r="J85"/>
  <c r="P3" i="14"/>
  <c r="J86" i="9"/>
  <c r="J123" s="1"/>
  <c r="J94"/>
  <c r="J76"/>
  <c r="J89"/>
  <c r="J71"/>
  <c r="J108" s="1"/>
  <c r="J80"/>
  <c r="J92"/>
  <c r="J68"/>
  <c r="J93"/>
  <c r="J130" s="1"/>
  <c r="J57"/>
  <c r="J69"/>
  <c r="J73"/>
  <c r="J81"/>
  <c r="J118" s="1"/>
  <c r="J88"/>
  <c r="J90"/>
  <c r="J75"/>
  <c r="J82"/>
  <c r="J119" s="1"/>
  <c r="J79"/>
  <c r="J116" s="1"/>
  <c r="J78"/>
  <c r="J77"/>
  <c r="J83"/>
  <c r="K82"/>
  <c r="K79"/>
  <c r="K69"/>
  <c r="K86"/>
  <c r="K123" s="1"/>
  <c r="K77"/>
  <c r="K84"/>
  <c r="K87"/>
  <c r="K80"/>
  <c r="K117" s="1"/>
  <c r="K94"/>
  <c r="K92"/>
  <c r="K71"/>
  <c r="K70"/>
  <c r="K73"/>
  <c r="Q3" i="14"/>
  <c r="K74" i="9"/>
  <c r="K88"/>
  <c r="K76"/>
  <c r="K91"/>
  <c r="K81"/>
  <c r="K72"/>
  <c r="K93"/>
  <c r="K130" s="1"/>
  <c r="K83"/>
  <c r="K89"/>
  <c r="K68"/>
  <c r="K105" s="1"/>
  <c r="K85"/>
  <c r="K122" s="1"/>
  <c r="K78"/>
  <c r="K90"/>
  <c r="K127" s="1"/>
  <c r="K57"/>
  <c r="K75"/>
  <c r="AA38"/>
  <c r="Y52"/>
  <c r="AE5" i="14" s="1"/>
  <c r="K5"/>
  <c r="F22" i="8"/>
  <c r="E149" i="9"/>
  <c r="AA144"/>
  <c r="E69"/>
  <c r="E73"/>
  <c r="E89"/>
  <c r="E80"/>
  <c r="E91"/>
  <c r="E84"/>
  <c r="E90"/>
  <c r="E127" s="1"/>
  <c r="E81"/>
  <c r="E118" s="1"/>
  <c r="K3" i="14"/>
  <c r="E78" i="9"/>
  <c r="E68"/>
  <c r="Y44"/>
  <c r="E71"/>
  <c r="E77"/>
  <c r="E87"/>
  <c r="E92"/>
  <c r="E70"/>
  <c r="E107" s="1"/>
  <c r="E82"/>
  <c r="E75"/>
  <c r="E85"/>
  <c r="E57"/>
  <c r="E94"/>
  <c r="E88"/>
  <c r="E125" s="1"/>
  <c r="E83"/>
  <c r="E86"/>
  <c r="E72"/>
  <c r="E79"/>
  <c r="E93"/>
  <c r="E130" s="1"/>
  <c r="E76"/>
  <c r="E74"/>
  <c r="E111" s="1"/>
  <c r="E67"/>
  <c r="E104" s="1"/>
  <c r="K4" i="14"/>
  <c r="Y48" i="9"/>
  <c r="AA48" s="1"/>
  <c r="K8" i="14"/>
  <c r="E86" i="8"/>
  <c r="E123" s="1"/>
  <c r="K7" i="14"/>
  <c r="E106" i="8"/>
  <c r="E98"/>
  <c r="E135" s="1"/>
  <c r="E94"/>
  <c r="E113"/>
  <c r="E109"/>
  <c r="E95"/>
  <c r="E132" s="1"/>
  <c r="E105"/>
  <c r="E112"/>
  <c r="E92"/>
  <c r="E100"/>
  <c r="E97"/>
  <c r="E93"/>
  <c r="E108"/>
  <c r="E88"/>
  <c r="E90"/>
  <c r="K6" i="14"/>
  <c r="E96" i="8"/>
  <c r="E104"/>
  <c r="E141" s="1"/>
  <c r="E103"/>
  <c r="E107"/>
  <c r="E99"/>
  <c r="E91"/>
  <c r="E128" s="1"/>
  <c r="E102"/>
  <c r="E111"/>
  <c r="E74"/>
  <c r="E76" s="1"/>
  <c r="E110"/>
  <c r="E89"/>
  <c r="E101"/>
  <c r="E87"/>
  <c r="V110" i="9" l="1"/>
  <c r="L131"/>
  <c r="O129"/>
  <c r="K125"/>
  <c r="Q119"/>
  <c r="X129"/>
  <c r="M131"/>
  <c r="L105"/>
  <c r="O126"/>
  <c r="O106"/>
  <c r="G114"/>
  <c r="N115"/>
  <c r="U127"/>
  <c r="R127"/>
  <c r="K112"/>
  <c r="K119"/>
  <c r="J125"/>
  <c r="J128"/>
  <c r="H112"/>
  <c r="H121"/>
  <c r="H129"/>
  <c r="Q131"/>
  <c r="Q127"/>
  <c r="X127"/>
  <c r="X118"/>
  <c r="X123"/>
  <c r="S106"/>
  <c r="S127"/>
  <c r="S113"/>
  <c r="M123"/>
  <c r="M108"/>
  <c r="M112"/>
  <c r="L126"/>
  <c r="O111"/>
  <c r="O117"/>
  <c r="W109"/>
  <c r="W113"/>
  <c r="W120"/>
  <c r="G116"/>
  <c r="G127"/>
  <c r="G118"/>
  <c r="N122"/>
  <c r="N110"/>
  <c r="N119"/>
  <c r="N128"/>
  <c r="P107"/>
  <c r="P126"/>
  <c r="U125"/>
  <c r="U109"/>
  <c r="U123"/>
  <c r="R121"/>
  <c r="R124"/>
  <c r="I111"/>
  <c r="I119"/>
  <c r="I124"/>
  <c r="T126"/>
  <c r="T119"/>
  <c r="F122"/>
  <c r="F131"/>
  <c r="F112"/>
  <c r="K109"/>
  <c r="K107"/>
  <c r="H117"/>
  <c r="V112"/>
  <c r="Q124"/>
  <c r="S124"/>
  <c r="W106"/>
  <c r="W127"/>
  <c r="W115"/>
  <c r="G108"/>
  <c r="G111"/>
  <c r="N107"/>
  <c r="R111"/>
  <c r="R108"/>
  <c r="F108"/>
  <c r="K128"/>
  <c r="J115"/>
  <c r="J127"/>
  <c r="J106"/>
  <c r="J113"/>
  <c r="J111"/>
  <c r="H125"/>
  <c r="H107"/>
  <c r="V114"/>
  <c r="V124"/>
  <c r="Q105"/>
  <c r="X113"/>
  <c r="X116"/>
  <c r="S120"/>
  <c r="S112"/>
  <c r="M107"/>
  <c r="M116"/>
  <c r="L120"/>
  <c r="O114"/>
  <c r="P121"/>
  <c r="P124"/>
  <c r="U108"/>
  <c r="R116"/>
  <c r="I113"/>
  <c r="I106"/>
  <c r="T112"/>
  <c r="T108"/>
  <c r="F127"/>
  <c r="AA43" i="8"/>
  <c r="F43"/>
  <c r="AA41"/>
  <c r="F41"/>
  <c r="S122" i="9"/>
  <c r="M114"/>
  <c r="O107"/>
  <c r="W124"/>
  <c r="G109"/>
  <c r="U112"/>
  <c r="I115"/>
  <c r="E109"/>
  <c r="K113"/>
  <c r="K110"/>
  <c r="K114"/>
  <c r="J131"/>
  <c r="V128"/>
  <c r="V131"/>
  <c r="Q112"/>
  <c r="Q108"/>
  <c r="Q120"/>
  <c r="X120"/>
  <c r="X124"/>
  <c r="S114"/>
  <c r="M105"/>
  <c r="L108"/>
  <c r="L115"/>
  <c r="O112"/>
  <c r="O122"/>
  <c r="W107"/>
  <c r="W131"/>
  <c r="N123"/>
  <c r="P129"/>
  <c r="P110"/>
  <c r="P111"/>
  <c r="U119"/>
  <c r="U113"/>
  <c r="R112"/>
  <c r="R129"/>
  <c r="I120"/>
  <c r="I116"/>
  <c r="T123"/>
  <c r="F124"/>
  <c r="F120"/>
  <c r="E139" i="8"/>
  <c r="E131"/>
  <c r="E120" i="9"/>
  <c r="E122"/>
  <c r="E129"/>
  <c r="K126"/>
  <c r="K118"/>
  <c r="K111"/>
  <c r="K108"/>
  <c r="K124"/>
  <c r="K106"/>
  <c r="J114"/>
  <c r="J112"/>
  <c r="J110"/>
  <c r="J105"/>
  <c r="J126"/>
  <c r="J124"/>
  <c r="H120"/>
  <c r="H116"/>
  <c r="H124"/>
  <c r="H128"/>
  <c r="H106"/>
  <c r="H111"/>
  <c r="H131"/>
  <c r="V111"/>
  <c r="V121"/>
  <c r="V123"/>
  <c r="V113"/>
  <c r="Q126"/>
  <c r="Q118"/>
  <c r="Q130"/>
  <c r="Q122"/>
  <c r="Q123"/>
  <c r="X117"/>
  <c r="X128"/>
  <c r="X111"/>
  <c r="X115"/>
  <c r="X125"/>
  <c r="S123"/>
  <c r="S109"/>
  <c r="S118"/>
  <c r="S105"/>
  <c r="S110"/>
  <c r="M130"/>
  <c r="M115"/>
  <c r="M127"/>
  <c r="M106"/>
  <c r="M111"/>
  <c r="M121"/>
  <c r="L118"/>
  <c r="L125"/>
  <c r="L127"/>
  <c r="O110"/>
  <c r="O125"/>
  <c r="O113"/>
  <c r="W114"/>
  <c r="W126"/>
  <c r="W108"/>
  <c r="W118"/>
  <c r="W111"/>
  <c r="W105"/>
  <c r="G122"/>
  <c r="G115"/>
  <c r="G126"/>
  <c r="G113"/>
  <c r="G107"/>
  <c r="G110"/>
  <c r="G131"/>
  <c r="N116"/>
  <c r="N114"/>
  <c r="N109"/>
  <c r="N106"/>
  <c r="N120"/>
  <c r="N127"/>
  <c r="P123"/>
  <c r="P118"/>
  <c r="P106"/>
  <c r="U124"/>
  <c r="U122"/>
  <c r="U126"/>
  <c r="U131"/>
  <c r="R125"/>
  <c r="R126"/>
  <c r="R115"/>
  <c r="R120"/>
  <c r="R107"/>
  <c r="I112"/>
  <c r="I110"/>
  <c r="I130"/>
  <c r="I123"/>
  <c r="I105"/>
  <c r="T118"/>
  <c r="T120"/>
  <c r="T130"/>
  <c r="T111"/>
  <c r="T131"/>
  <c r="T107"/>
  <c r="F121"/>
  <c r="F130"/>
  <c r="F107"/>
  <c r="F126"/>
  <c r="F110"/>
  <c r="AA42" i="8"/>
  <c r="F42"/>
  <c r="J120" i="9"/>
  <c r="J121"/>
  <c r="H127"/>
  <c r="V116"/>
  <c r="Q111"/>
  <c r="Q125"/>
  <c r="X107"/>
  <c r="X109"/>
  <c r="K131"/>
  <c r="J117"/>
  <c r="J109"/>
  <c r="H105"/>
  <c r="V117"/>
  <c r="V119"/>
  <c r="Q128"/>
  <c r="X119"/>
  <c r="S116"/>
  <c r="M110"/>
  <c r="M124"/>
  <c r="L106"/>
  <c r="L117"/>
  <c r="O108"/>
  <c r="O124"/>
  <c r="W121"/>
  <c r="G112"/>
  <c r="G125"/>
  <c r="N108"/>
  <c r="N125"/>
  <c r="P127"/>
  <c r="U121"/>
  <c r="R128"/>
  <c r="R113"/>
  <c r="I126"/>
  <c r="T110"/>
  <c r="T105"/>
  <c r="F118"/>
  <c r="F119"/>
  <c r="E116"/>
  <c r="E112"/>
  <c r="E124"/>
  <c r="AA149"/>
  <c r="K115"/>
  <c r="K120"/>
  <c r="K129"/>
  <c r="K121"/>
  <c r="K116"/>
  <c r="J129"/>
  <c r="J122"/>
  <c r="H115"/>
  <c r="H113"/>
  <c r="H110"/>
  <c r="H118"/>
  <c r="V106"/>
  <c r="V126"/>
  <c r="V129"/>
  <c r="V107"/>
  <c r="V108"/>
  <c r="Q121"/>
  <c r="Q115"/>
  <c r="Q113"/>
  <c r="Q106"/>
  <c r="X110"/>
  <c r="X130"/>
  <c r="X121"/>
  <c r="S125"/>
  <c r="S126"/>
  <c r="S130"/>
  <c r="S107"/>
  <c r="S128"/>
  <c r="M128"/>
  <c r="M120"/>
  <c r="L122"/>
  <c r="L124"/>
  <c r="L130"/>
  <c r="L112"/>
  <c r="O119"/>
  <c r="O127"/>
  <c r="O130"/>
  <c r="O115"/>
  <c r="W125"/>
  <c r="W116"/>
  <c r="W110"/>
  <c r="W129"/>
  <c r="W117"/>
  <c r="G120"/>
  <c r="G121"/>
  <c r="G117"/>
  <c r="G128"/>
  <c r="G123"/>
  <c r="G105"/>
  <c r="N105"/>
  <c r="N126"/>
  <c r="N131"/>
  <c r="N117"/>
  <c r="N129"/>
  <c r="P112"/>
  <c r="P130"/>
  <c r="P116"/>
  <c r="P108"/>
  <c r="U114"/>
  <c r="U130"/>
  <c r="U115"/>
  <c r="U117"/>
  <c r="U128"/>
  <c r="U106"/>
  <c r="R105"/>
  <c r="R131"/>
  <c r="R109"/>
  <c r="R118"/>
  <c r="R122"/>
  <c r="I118"/>
  <c r="I121"/>
  <c r="I127"/>
  <c r="I131"/>
  <c r="T125"/>
  <c r="T128"/>
  <c r="T121"/>
  <c r="T113"/>
  <c r="T115"/>
  <c r="F129"/>
  <c r="F105"/>
  <c r="F116"/>
  <c r="F109"/>
  <c r="F114"/>
  <c r="Y104"/>
  <c r="AA44"/>
  <c r="B57" s="1"/>
  <c r="Y94"/>
  <c r="Y75"/>
  <c r="Y93"/>
  <c r="Y71"/>
  <c r="Y68"/>
  <c r="Y78"/>
  <c r="Y74"/>
  <c r="Y57"/>
  <c r="AA57" s="1"/>
  <c r="Y85"/>
  <c r="AE3" i="14"/>
  <c r="Y77" i="9"/>
  <c r="Y84"/>
  <c r="Y76"/>
  <c r="Y70"/>
  <c r="Y83"/>
  <c r="Y89"/>
  <c r="Y72"/>
  <c r="Y81"/>
  <c r="Y69"/>
  <c r="Y92"/>
  <c r="Y73"/>
  <c r="Y88"/>
  <c r="Y87"/>
  <c r="Y80"/>
  <c r="Y91"/>
  <c r="Y79"/>
  <c r="Y82"/>
  <c r="Y90"/>
  <c r="Y86"/>
  <c r="AE4" i="14"/>
  <c r="Y67" i="9"/>
  <c r="E58"/>
  <c r="F58" s="1"/>
  <c r="G58" s="1"/>
  <c r="H58" s="1"/>
  <c r="I58" s="1"/>
  <c r="J58" s="1"/>
  <c r="K58" s="1"/>
  <c r="L58" s="1"/>
  <c r="M58" s="1"/>
  <c r="N58" s="1"/>
  <c r="O58" s="1"/>
  <c r="P58" s="1"/>
  <c r="Q58" s="1"/>
  <c r="R58" s="1"/>
  <c r="S58" s="1"/>
  <c r="T58" s="1"/>
  <c r="U58" s="1"/>
  <c r="V58" s="1"/>
  <c r="W58" s="1"/>
  <c r="X58" s="1"/>
  <c r="E147" i="8"/>
  <c r="E137"/>
  <c r="E117" i="9"/>
  <c r="E134" i="8"/>
  <c r="E113" i="9"/>
  <c r="E123"/>
  <c r="E108"/>
  <c r="E128"/>
  <c r="E106"/>
  <c r="AA52"/>
  <c r="AA40" i="8"/>
  <c r="F40"/>
  <c r="F27"/>
  <c r="E105" i="9"/>
  <c r="E126"/>
  <c r="E125" i="8"/>
  <c r="E144"/>
  <c r="E130"/>
  <c r="E131" i="9"/>
  <c r="E119"/>
  <c r="E114"/>
  <c r="E115"/>
  <c r="E121"/>
  <c r="E110"/>
  <c r="E150" i="8"/>
  <c r="E115"/>
  <c r="E126"/>
  <c r="E140"/>
  <c r="E142"/>
  <c r="E138"/>
  <c r="E148"/>
  <c r="E149"/>
  <c r="E127"/>
  <c r="E124"/>
  <c r="E136"/>
  <c r="E133"/>
  <c r="E145"/>
  <c r="E129"/>
  <c r="E146"/>
  <c r="E143"/>
  <c r="F133" i="9" l="1"/>
  <c r="T133"/>
  <c r="Y127"/>
  <c r="U133"/>
  <c r="X133"/>
  <c r="Y125"/>
  <c r="C10"/>
  <c r="N133"/>
  <c r="Y112"/>
  <c r="Y130"/>
  <c r="I133"/>
  <c r="Y111"/>
  <c r="J133"/>
  <c r="K133"/>
  <c r="O133"/>
  <c r="Q133"/>
  <c r="P133"/>
  <c r="V133"/>
  <c r="M133"/>
  <c r="R133"/>
  <c r="G133"/>
  <c r="Y107"/>
  <c r="Y114"/>
  <c r="Y106"/>
  <c r="Y113"/>
  <c r="W133"/>
  <c r="Y118"/>
  <c r="L133"/>
  <c r="H133"/>
  <c r="S133"/>
  <c r="G43" i="8"/>
  <c r="F52"/>
  <c r="Y120" i="9"/>
  <c r="Y115"/>
  <c r="Y105"/>
  <c r="Y123"/>
  <c r="Y124"/>
  <c r="Y122"/>
  <c r="Y121"/>
  <c r="Y131"/>
  <c r="Y126"/>
  <c r="Y108"/>
  <c r="Y117"/>
  <c r="Y116"/>
  <c r="Y129"/>
  <c r="G42" i="8"/>
  <c r="F51"/>
  <c r="F50"/>
  <c r="G41"/>
  <c r="Y109" i="9"/>
  <c r="Y110"/>
  <c r="Y119"/>
  <c r="Y128"/>
  <c r="E133"/>
  <c r="E134" s="1"/>
  <c r="F45" i="8"/>
  <c r="G40"/>
  <c r="F49"/>
  <c r="AA45"/>
  <c r="Y61"/>
  <c r="Y65"/>
  <c r="Y69"/>
  <c r="AE8" i="14" s="1"/>
  <c r="E152" i="8"/>
  <c r="E153" s="1"/>
  <c r="F134" i="9" l="1"/>
  <c r="G134" s="1"/>
  <c r="H134" s="1"/>
  <c r="I134" s="1"/>
  <c r="J134" s="1"/>
  <c r="K134" s="1"/>
  <c r="L134" s="1"/>
  <c r="M134" s="1"/>
  <c r="N134" s="1"/>
  <c r="O134" s="1"/>
  <c r="P134" s="1"/>
  <c r="Q134" s="1"/>
  <c r="R134" s="1"/>
  <c r="S134" s="1"/>
  <c r="T134" s="1"/>
  <c r="U134" s="1"/>
  <c r="V134" s="1"/>
  <c r="W134" s="1"/>
  <c r="X134" s="1"/>
  <c r="Y133"/>
  <c r="G52" i="8"/>
  <c r="H43"/>
  <c r="G50"/>
  <c r="H41"/>
  <c r="G51"/>
  <c r="H42"/>
  <c r="AE7" i="14"/>
  <c r="Y86" i="8"/>
  <c r="Y123" s="1"/>
  <c r="Y97"/>
  <c r="AE6" i="14"/>
  <c r="Y74" i="8"/>
  <c r="Y109"/>
  <c r="Y106"/>
  <c r="Y96"/>
  <c r="Y94"/>
  <c r="Y90"/>
  <c r="Y98"/>
  <c r="Y135" s="1"/>
  <c r="Y91"/>
  <c r="Y92"/>
  <c r="Y103"/>
  <c r="Y101"/>
  <c r="Y89"/>
  <c r="Y99"/>
  <c r="Y111"/>
  <c r="Y93"/>
  <c r="Y95"/>
  <c r="Y112"/>
  <c r="Y149" s="1"/>
  <c r="Y108"/>
  <c r="Y102"/>
  <c r="Y139" s="1"/>
  <c r="Y104"/>
  <c r="Y100"/>
  <c r="Y137" s="1"/>
  <c r="Y113"/>
  <c r="Y107"/>
  <c r="Y144" s="1"/>
  <c r="Y87"/>
  <c r="Y88"/>
  <c r="Y105"/>
  <c r="Y110"/>
  <c r="G45"/>
  <c r="H40"/>
  <c r="G49"/>
  <c r="F54"/>
  <c r="F65"/>
  <c r="F69"/>
  <c r="F61"/>
  <c r="Y125" l="1"/>
  <c r="Y129"/>
  <c r="Y142"/>
  <c r="I42"/>
  <c r="H51"/>
  <c r="H52"/>
  <c r="I43"/>
  <c r="Y136"/>
  <c r="Y131"/>
  <c r="H50"/>
  <c r="I41"/>
  <c r="Y145"/>
  <c r="Y148"/>
  <c r="Y140"/>
  <c r="Y127"/>
  <c r="L7" i="14"/>
  <c r="F86" i="8"/>
  <c r="F123" s="1"/>
  <c r="H45"/>
  <c r="I40"/>
  <c r="H49"/>
  <c r="L8" i="14"/>
  <c r="G61" i="8"/>
  <c r="G69"/>
  <c r="M8" i="14" s="1"/>
  <c r="G65" i="8"/>
  <c r="G54"/>
  <c r="Y150"/>
  <c r="Y146"/>
  <c r="Y147"/>
  <c r="Y130"/>
  <c r="Y138"/>
  <c r="Y143"/>
  <c r="Y134"/>
  <c r="F110"/>
  <c r="F96"/>
  <c r="F109"/>
  <c r="F105"/>
  <c r="F103"/>
  <c r="F88"/>
  <c r="F97"/>
  <c r="F100"/>
  <c r="F101"/>
  <c r="F94"/>
  <c r="F107"/>
  <c r="F111"/>
  <c r="L6" i="14"/>
  <c r="F89" i="8"/>
  <c r="F106"/>
  <c r="F98"/>
  <c r="F104"/>
  <c r="F141" s="1"/>
  <c r="F102"/>
  <c r="F95"/>
  <c r="F92"/>
  <c r="F91"/>
  <c r="F108"/>
  <c r="F145" s="1"/>
  <c r="F90"/>
  <c r="F113"/>
  <c r="F74"/>
  <c r="F112"/>
  <c r="F99"/>
  <c r="F93"/>
  <c r="F130" s="1"/>
  <c r="F87"/>
  <c r="F124" s="1"/>
  <c r="Y124"/>
  <c r="Y141"/>
  <c r="Y132"/>
  <c r="Y126"/>
  <c r="Y128"/>
  <c r="Y133"/>
  <c r="F139" l="1"/>
  <c r="F148"/>
  <c r="J42"/>
  <c r="I51"/>
  <c r="F128"/>
  <c r="F138"/>
  <c r="Y152"/>
  <c r="F149"/>
  <c r="F131"/>
  <c r="F133"/>
  <c r="I50"/>
  <c r="J41"/>
  <c r="J43"/>
  <c r="I52"/>
  <c r="F136"/>
  <c r="F143"/>
  <c r="F76"/>
  <c r="G105"/>
  <c r="G111"/>
  <c r="M6" i="14"/>
  <c r="G112" i="8"/>
  <c r="G93"/>
  <c r="G103"/>
  <c r="G104"/>
  <c r="G91"/>
  <c r="G109"/>
  <c r="G94"/>
  <c r="G89"/>
  <c r="G96"/>
  <c r="G90"/>
  <c r="G99"/>
  <c r="G74"/>
  <c r="G87"/>
  <c r="G100"/>
  <c r="G107"/>
  <c r="G113"/>
  <c r="G98"/>
  <c r="G102"/>
  <c r="G110"/>
  <c r="G95"/>
  <c r="G88"/>
  <c r="G125" s="1"/>
  <c r="G101"/>
  <c r="G138" s="1"/>
  <c r="G92"/>
  <c r="G97"/>
  <c r="G106"/>
  <c r="G143" s="1"/>
  <c r="G108"/>
  <c r="I45"/>
  <c r="J40"/>
  <c r="I49"/>
  <c r="H61"/>
  <c r="H65"/>
  <c r="H69"/>
  <c r="N8" i="14" s="1"/>
  <c r="H54" i="8"/>
  <c r="M7" i="14"/>
  <c r="G86" i="8"/>
  <c r="G123" s="1"/>
  <c r="F126"/>
  <c r="F134"/>
  <c r="F146"/>
  <c r="F127"/>
  <c r="F132"/>
  <c r="F144"/>
  <c r="F137"/>
  <c r="F142"/>
  <c r="F150"/>
  <c r="F115"/>
  <c r="F125"/>
  <c r="F129"/>
  <c r="F135"/>
  <c r="F140"/>
  <c r="F147"/>
  <c r="G131" l="1"/>
  <c r="G147"/>
  <c r="G150"/>
  <c r="G115"/>
  <c r="G145"/>
  <c r="K42"/>
  <c r="J51"/>
  <c r="J50"/>
  <c r="K41"/>
  <c r="F152"/>
  <c r="F153" s="1"/>
  <c r="G134"/>
  <c r="G132"/>
  <c r="G126"/>
  <c r="G141"/>
  <c r="J52"/>
  <c r="K43"/>
  <c r="G124"/>
  <c r="G128"/>
  <c r="G149"/>
  <c r="G137"/>
  <c r="K40"/>
  <c r="J45"/>
  <c r="J49"/>
  <c r="I65"/>
  <c r="I61"/>
  <c r="I54"/>
  <c r="I69"/>
  <c r="O8" i="14" s="1"/>
  <c r="H98" i="8"/>
  <c r="H102"/>
  <c r="H95"/>
  <c r="H107"/>
  <c r="H108"/>
  <c r="H101"/>
  <c r="H74"/>
  <c r="H92"/>
  <c r="H106"/>
  <c r="H109"/>
  <c r="H93"/>
  <c r="H94"/>
  <c r="H99"/>
  <c r="H136" s="1"/>
  <c r="H87"/>
  <c r="H112"/>
  <c r="H103"/>
  <c r="H91"/>
  <c r="H97"/>
  <c r="N6" i="14"/>
  <c r="H100" i="8"/>
  <c r="H88"/>
  <c r="H110"/>
  <c r="H147" s="1"/>
  <c r="H113"/>
  <c r="H150" s="1"/>
  <c r="H90"/>
  <c r="H104"/>
  <c r="H105"/>
  <c r="H89"/>
  <c r="H111"/>
  <c r="H96"/>
  <c r="G139"/>
  <c r="G127"/>
  <c r="G146"/>
  <c r="G130"/>
  <c r="G142"/>
  <c r="H86"/>
  <c r="H123" s="1"/>
  <c r="N7" i="14"/>
  <c r="G135" i="8"/>
  <c r="G133"/>
  <c r="G76"/>
  <c r="G129"/>
  <c r="G144"/>
  <c r="G136"/>
  <c r="G140"/>
  <c r="G148"/>
  <c r="H125" l="1"/>
  <c r="H148"/>
  <c r="H137"/>
  <c r="H140"/>
  <c r="L42"/>
  <c r="K51"/>
  <c r="G152"/>
  <c r="G153" s="1"/>
  <c r="H76"/>
  <c r="H127"/>
  <c r="H131"/>
  <c r="H129"/>
  <c r="H144"/>
  <c r="L43"/>
  <c r="K52"/>
  <c r="H133"/>
  <c r="H143"/>
  <c r="H135"/>
  <c r="K50"/>
  <c r="L41"/>
  <c r="H115"/>
  <c r="I86"/>
  <c r="I123" s="1"/>
  <c r="O7" i="14"/>
  <c r="I74" i="8"/>
  <c r="I76" s="1"/>
  <c r="I88"/>
  <c r="I111"/>
  <c r="I109"/>
  <c r="I107"/>
  <c r="I91"/>
  <c r="I110"/>
  <c r="I90"/>
  <c r="I95"/>
  <c r="I108"/>
  <c r="I94"/>
  <c r="I92"/>
  <c r="I99"/>
  <c r="I100"/>
  <c r="I106"/>
  <c r="I89"/>
  <c r="I113"/>
  <c r="I115" s="1"/>
  <c r="I101"/>
  <c r="I138" s="1"/>
  <c r="I93"/>
  <c r="I103"/>
  <c r="I112"/>
  <c r="I96"/>
  <c r="I104"/>
  <c r="I102"/>
  <c r="I97"/>
  <c r="I134" s="1"/>
  <c r="I105"/>
  <c r="I87"/>
  <c r="O6" i="14"/>
  <c r="I98" i="8"/>
  <c r="I135" s="1"/>
  <c r="K45"/>
  <c r="L40"/>
  <c r="K49"/>
  <c r="H145"/>
  <c r="H134"/>
  <c r="H124"/>
  <c r="H146"/>
  <c r="H138"/>
  <c r="H139"/>
  <c r="J54"/>
  <c r="J61"/>
  <c r="J65"/>
  <c r="J69"/>
  <c r="P8" i="14" s="1"/>
  <c r="H141" i="8"/>
  <c r="H128"/>
  <c r="H142"/>
  <c r="H126"/>
  <c r="H149"/>
  <c r="H130"/>
  <c r="H132"/>
  <c r="I149" l="1"/>
  <c r="I142"/>
  <c r="I128"/>
  <c r="I141"/>
  <c r="I130"/>
  <c r="I147"/>
  <c r="L52"/>
  <c r="M43"/>
  <c r="L51"/>
  <c r="M42"/>
  <c r="H152"/>
  <c r="H153" s="1"/>
  <c r="L50"/>
  <c r="M41"/>
  <c r="I132"/>
  <c r="I144"/>
  <c r="I125"/>
  <c r="J86"/>
  <c r="J123" s="1"/>
  <c r="P7" i="14"/>
  <c r="K54" i="8"/>
  <c r="K69"/>
  <c r="K65"/>
  <c r="K61"/>
  <c r="I150"/>
  <c r="I133"/>
  <c r="I137"/>
  <c r="I143"/>
  <c r="I131"/>
  <c r="I148"/>
  <c r="J97"/>
  <c r="J110"/>
  <c r="J111"/>
  <c r="J101"/>
  <c r="J94"/>
  <c r="J100"/>
  <c r="J109"/>
  <c r="J96"/>
  <c r="J107"/>
  <c r="J98"/>
  <c r="J87"/>
  <c r="J112"/>
  <c r="J106"/>
  <c r="J90"/>
  <c r="J89"/>
  <c r="J95"/>
  <c r="J113"/>
  <c r="J115" s="1"/>
  <c r="J91"/>
  <c r="J128" s="1"/>
  <c r="J104"/>
  <c r="J99"/>
  <c r="J93"/>
  <c r="J92"/>
  <c r="J129" s="1"/>
  <c r="J108"/>
  <c r="J102"/>
  <c r="J139" s="1"/>
  <c r="P6" i="14"/>
  <c r="J88" i="8"/>
  <c r="J105"/>
  <c r="J142" s="1"/>
  <c r="J103"/>
  <c r="J140" s="1"/>
  <c r="J74"/>
  <c r="J76" s="1"/>
  <c r="M40"/>
  <c r="L45"/>
  <c r="L49"/>
  <c r="I136"/>
  <c r="I145"/>
  <c r="I124"/>
  <c r="I139"/>
  <c r="I140"/>
  <c r="I126"/>
  <c r="I129"/>
  <c r="I127"/>
  <c r="I146"/>
  <c r="J132" l="1"/>
  <c r="J136"/>
  <c r="J149"/>
  <c r="J138"/>
  <c r="J148"/>
  <c r="J130"/>
  <c r="M52"/>
  <c r="N43"/>
  <c r="J143"/>
  <c r="J125"/>
  <c r="M50"/>
  <c r="N41"/>
  <c r="M51"/>
  <c r="N42"/>
  <c r="I152"/>
  <c r="I153" s="1"/>
  <c r="L54"/>
  <c r="L65"/>
  <c r="L61"/>
  <c r="L69"/>
  <c r="R8" i="14" s="1"/>
  <c r="J133" i="8"/>
  <c r="J150"/>
  <c r="J144"/>
  <c r="J145"/>
  <c r="J141"/>
  <c r="J126"/>
  <c r="J124"/>
  <c r="J146"/>
  <c r="Q8" i="14"/>
  <c r="K86" i="8"/>
  <c r="K123" s="1"/>
  <c r="Q7" i="14"/>
  <c r="N40" i="8"/>
  <c r="M45"/>
  <c r="M49"/>
  <c r="K97"/>
  <c r="K109"/>
  <c r="K87"/>
  <c r="K88"/>
  <c r="K125" s="1"/>
  <c r="K93"/>
  <c r="K95"/>
  <c r="K99"/>
  <c r="K112"/>
  <c r="K104"/>
  <c r="Q6" i="14"/>
  <c r="K105" i="8"/>
  <c r="K92"/>
  <c r="K74"/>
  <c r="K76" s="1"/>
  <c r="K110"/>
  <c r="K147" s="1"/>
  <c r="K91"/>
  <c r="K103"/>
  <c r="K111"/>
  <c r="K148" s="1"/>
  <c r="K102"/>
  <c r="K96"/>
  <c r="K108"/>
  <c r="K101"/>
  <c r="K138" s="1"/>
  <c r="K94"/>
  <c r="K89"/>
  <c r="K106"/>
  <c r="K143" s="1"/>
  <c r="K113"/>
  <c r="K100"/>
  <c r="K137" s="1"/>
  <c r="K98"/>
  <c r="K90"/>
  <c r="K127" s="1"/>
  <c r="K107"/>
  <c r="J131"/>
  <c r="J134"/>
  <c r="J127"/>
  <c r="J135"/>
  <c r="J137"/>
  <c r="J147"/>
  <c r="K150" l="1"/>
  <c r="K144"/>
  <c r="K141"/>
  <c r="K126"/>
  <c r="K129"/>
  <c r="N50"/>
  <c r="O41"/>
  <c r="N52"/>
  <c r="O43"/>
  <c r="K146"/>
  <c r="J152"/>
  <c r="J153" s="1"/>
  <c r="N51"/>
  <c r="O42"/>
  <c r="K130"/>
  <c r="K134"/>
  <c r="M65"/>
  <c r="M61"/>
  <c r="M69"/>
  <c r="S8" i="14" s="1"/>
  <c r="M54" i="8"/>
  <c r="K145"/>
  <c r="K140"/>
  <c r="K149"/>
  <c r="O40"/>
  <c r="N45"/>
  <c r="N49"/>
  <c r="R7" i="14"/>
  <c r="L86" i="8"/>
  <c r="L123" s="1"/>
  <c r="L105"/>
  <c r="L106"/>
  <c r="L101"/>
  <c r="L110"/>
  <c r="L90"/>
  <c r="L96"/>
  <c r="L74"/>
  <c r="L76" s="1"/>
  <c r="L93"/>
  <c r="L92"/>
  <c r="L89"/>
  <c r="L98"/>
  <c r="L109"/>
  <c r="L103"/>
  <c r="L107"/>
  <c r="L144" s="1"/>
  <c r="L112"/>
  <c r="L88"/>
  <c r="R6" i="14"/>
  <c r="L113" i="8"/>
  <c r="L150" s="1"/>
  <c r="L99"/>
  <c r="L136" s="1"/>
  <c r="L94"/>
  <c r="L131" s="1"/>
  <c r="L104"/>
  <c r="L141" s="1"/>
  <c r="L97"/>
  <c r="L134" s="1"/>
  <c r="L108"/>
  <c r="L111"/>
  <c r="L148" s="1"/>
  <c r="L102"/>
  <c r="L139" s="1"/>
  <c r="L95"/>
  <c r="L132" s="1"/>
  <c r="L87"/>
  <c r="L91"/>
  <c r="L100"/>
  <c r="L137" s="1"/>
  <c r="K131"/>
  <c r="K139"/>
  <c r="K132"/>
  <c r="K115"/>
  <c r="K135"/>
  <c r="K133"/>
  <c r="K128"/>
  <c r="K142"/>
  <c r="K136"/>
  <c r="K124"/>
  <c r="L126" l="1"/>
  <c r="L124"/>
  <c r="L115"/>
  <c r="O50"/>
  <c r="P41"/>
  <c r="P42"/>
  <c r="O51"/>
  <c r="O52"/>
  <c r="P43"/>
  <c r="K152"/>
  <c r="K153" s="1"/>
  <c r="L129"/>
  <c r="L127"/>
  <c r="P40"/>
  <c r="O45"/>
  <c r="O49"/>
  <c r="S7" i="14"/>
  <c r="M86" i="8"/>
  <c r="M123" s="1"/>
  <c r="L143"/>
  <c r="L145"/>
  <c r="L149"/>
  <c r="L135"/>
  <c r="L138"/>
  <c r="N65"/>
  <c r="N69"/>
  <c r="T8" i="14" s="1"/>
  <c r="N54" i="8"/>
  <c r="N61"/>
  <c r="M107"/>
  <c r="M87"/>
  <c r="M106"/>
  <c r="M74"/>
  <c r="M76" s="1"/>
  <c r="M110"/>
  <c r="M109"/>
  <c r="M102"/>
  <c r="M99"/>
  <c r="M88"/>
  <c r="M96"/>
  <c r="M101"/>
  <c r="M111"/>
  <c r="M103"/>
  <c r="M112"/>
  <c r="M89"/>
  <c r="M105"/>
  <c r="M95"/>
  <c r="M97"/>
  <c r="M134" s="1"/>
  <c r="M98"/>
  <c r="M90"/>
  <c r="M100"/>
  <c r="M91"/>
  <c r="M108"/>
  <c r="M104"/>
  <c r="M92"/>
  <c r="M129" s="1"/>
  <c r="M93"/>
  <c r="M94"/>
  <c r="M113"/>
  <c r="S6" i="14"/>
  <c r="L140" i="8"/>
  <c r="L142"/>
  <c r="L133"/>
  <c r="L128"/>
  <c r="L125"/>
  <c r="L146"/>
  <c r="L130"/>
  <c r="L147"/>
  <c r="M127" l="1"/>
  <c r="M137"/>
  <c r="M132"/>
  <c r="M140"/>
  <c r="M144"/>
  <c r="L152"/>
  <c r="L153" s="1"/>
  <c r="M128"/>
  <c r="M149"/>
  <c r="M146"/>
  <c r="Q43"/>
  <c r="P52"/>
  <c r="P50"/>
  <c r="Q41"/>
  <c r="Q42"/>
  <c r="P51"/>
  <c r="M125"/>
  <c r="M147"/>
  <c r="Q40"/>
  <c r="P45"/>
  <c r="P49"/>
  <c r="N95"/>
  <c r="N96"/>
  <c r="N74"/>
  <c r="N76" s="1"/>
  <c r="N98"/>
  <c r="N100"/>
  <c r="T6" i="14"/>
  <c r="N102" i="8"/>
  <c r="N105"/>
  <c r="N111"/>
  <c r="N101"/>
  <c r="N97"/>
  <c r="N93"/>
  <c r="N107"/>
  <c r="N87"/>
  <c r="N91"/>
  <c r="N103"/>
  <c r="N92"/>
  <c r="N89"/>
  <c r="N90"/>
  <c r="N113"/>
  <c r="N99"/>
  <c r="N136" s="1"/>
  <c r="N108"/>
  <c r="N106"/>
  <c r="N143" s="1"/>
  <c r="N88"/>
  <c r="N104"/>
  <c r="N112"/>
  <c r="N94"/>
  <c r="N131" s="1"/>
  <c r="N109"/>
  <c r="N110"/>
  <c r="M133"/>
  <c r="M124"/>
  <c r="M150"/>
  <c r="M141"/>
  <c r="M142"/>
  <c r="M148"/>
  <c r="M136"/>
  <c r="N86"/>
  <c r="N123" s="1"/>
  <c r="T7" i="14"/>
  <c r="O61" i="8"/>
  <c r="O69"/>
  <c r="U8" i="14" s="1"/>
  <c r="O65" i="8"/>
  <c r="O54"/>
  <c r="M130"/>
  <c r="M115"/>
  <c r="N115" s="1"/>
  <c r="M131"/>
  <c r="M145"/>
  <c r="M135"/>
  <c r="M126"/>
  <c r="M138"/>
  <c r="M139"/>
  <c r="M143"/>
  <c r="Q51" l="1"/>
  <c r="R42"/>
  <c r="Q52"/>
  <c r="R43"/>
  <c r="N126"/>
  <c r="M152"/>
  <c r="M153" s="1"/>
  <c r="N140"/>
  <c r="Q50"/>
  <c r="R41"/>
  <c r="N147"/>
  <c r="N141"/>
  <c r="N129"/>
  <c r="N144"/>
  <c r="N132"/>
  <c r="O89"/>
  <c r="O103"/>
  <c r="O91"/>
  <c r="O128" s="1"/>
  <c r="O104"/>
  <c r="U6" i="14"/>
  <c r="O111" i="8"/>
  <c r="O112"/>
  <c r="O149" s="1"/>
  <c r="O108"/>
  <c r="O110"/>
  <c r="O94"/>
  <c r="O87"/>
  <c r="O95"/>
  <c r="O98"/>
  <c r="O107"/>
  <c r="O113"/>
  <c r="O150" s="1"/>
  <c r="O90"/>
  <c r="O96"/>
  <c r="O93"/>
  <c r="O109"/>
  <c r="O146" s="1"/>
  <c r="O74"/>
  <c r="O76" s="1"/>
  <c r="O92"/>
  <c r="O106"/>
  <c r="O88"/>
  <c r="O125" s="1"/>
  <c r="O102"/>
  <c r="O105"/>
  <c r="O97"/>
  <c r="O99"/>
  <c r="O136" s="1"/>
  <c r="O101"/>
  <c r="O100"/>
  <c r="P61"/>
  <c r="P65"/>
  <c r="P69"/>
  <c r="V8" i="14" s="1"/>
  <c r="P54" i="8"/>
  <c r="N148"/>
  <c r="N149"/>
  <c r="N146"/>
  <c r="N125"/>
  <c r="N150"/>
  <c r="N130"/>
  <c r="N142"/>
  <c r="N135"/>
  <c r="U7" i="14"/>
  <c r="O86" i="8"/>
  <c r="O123" s="1"/>
  <c r="R40"/>
  <c r="Q45"/>
  <c r="Q49"/>
  <c r="N137"/>
  <c r="N145"/>
  <c r="N124"/>
  <c r="N138"/>
  <c r="N133"/>
  <c r="N127"/>
  <c r="N128"/>
  <c r="N134"/>
  <c r="N139"/>
  <c r="O127" l="1"/>
  <c r="O134"/>
  <c r="O143"/>
  <c r="O130"/>
  <c r="O148"/>
  <c r="R50"/>
  <c r="S41"/>
  <c r="S42"/>
  <c r="R51"/>
  <c r="O124"/>
  <c r="O138"/>
  <c r="O132"/>
  <c r="O145"/>
  <c r="O141"/>
  <c r="N152"/>
  <c r="N153" s="1"/>
  <c r="R52"/>
  <c r="S43"/>
  <c r="S40"/>
  <c r="R45"/>
  <c r="R49"/>
  <c r="O137"/>
  <c r="O142"/>
  <c r="O129"/>
  <c r="O133"/>
  <c r="O135"/>
  <c r="O147"/>
  <c r="O126"/>
  <c r="Q65"/>
  <c r="Q61"/>
  <c r="Q69"/>
  <c r="W8" i="14" s="1"/>
  <c r="Q54" i="8"/>
  <c r="V7" i="14"/>
  <c r="P86" i="8"/>
  <c r="P123" s="1"/>
  <c r="P103"/>
  <c r="P107"/>
  <c r="P93"/>
  <c r="P88"/>
  <c r="P110"/>
  <c r="P96"/>
  <c r="P92"/>
  <c r="P97"/>
  <c r="P87"/>
  <c r="P100"/>
  <c r="P111"/>
  <c r="P98"/>
  <c r="P135" s="1"/>
  <c r="P109"/>
  <c r="P99"/>
  <c r="V6" i="14"/>
  <c r="P108" i="8"/>
  <c r="P74"/>
  <c r="P76" s="1"/>
  <c r="P106"/>
  <c r="P89"/>
  <c r="P112"/>
  <c r="P90"/>
  <c r="P113"/>
  <c r="P94"/>
  <c r="P131" s="1"/>
  <c r="P101"/>
  <c r="P105"/>
  <c r="P95"/>
  <c r="P91"/>
  <c r="P104"/>
  <c r="P141" s="1"/>
  <c r="P102"/>
  <c r="O139"/>
  <c r="O115"/>
  <c r="O144"/>
  <c r="O131"/>
  <c r="O140"/>
  <c r="P128" l="1"/>
  <c r="P126"/>
  <c r="P148"/>
  <c r="P138"/>
  <c r="P145"/>
  <c r="P134"/>
  <c r="P125"/>
  <c r="S50"/>
  <c r="T41"/>
  <c r="O152"/>
  <c r="O153" s="1"/>
  <c r="S51"/>
  <c r="T42"/>
  <c r="S52"/>
  <c r="T43"/>
  <c r="P115"/>
  <c r="Q86"/>
  <c r="Q123" s="1"/>
  <c r="W7" i="14"/>
  <c r="R65" i="8"/>
  <c r="R69"/>
  <c r="X8" i="14" s="1"/>
  <c r="R61" i="8"/>
  <c r="R54"/>
  <c r="Q92"/>
  <c r="Q111"/>
  <c r="Q74"/>
  <c r="Q76" s="1"/>
  <c r="Q109"/>
  <c r="Q103"/>
  <c r="Q112"/>
  <c r="Q149" s="1"/>
  <c r="Q96"/>
  <c r="Q97"/>
  <c r="Q105"/>
  <c r="Q90"/>
  <c r="Q98"/>
  <c r="Q110"/>
  <c r="Q147" s="1"/>
  <c r="Q88"/>
  <c r="Q102"/>
  <c r="Q89"/>
  <c r="Q94"/>
  <c r="Q93"/>
  <c r="Q130" s="1"/>
  <c r="Q106"/>
  <c r="Q99"/>
  <c r="Q136" s="1"/>
  <c r="Q100"/>
  <c r="W6" i="14"/>
  <c r="Q113" i="8"/>
  <c r="Q150" s="1"/>
  <c r="Q108"/>
  <c r="Q104"/>
  <c r="Q141" s="1"/>
  <c r="Q101"/>
  <c r="Q107"/>
  <c r="Q144" s="1"/>
  <c r="Q91"/>
  <c r="Q95"/>
  <c r="Q132" s="1"/>
  <c r="Q87"/>
  <c r="T40"/>
  <c r="S45"/>
  <c r="S49"/>
  <c r="P130"/>
  <c r="P139"/>
  <c r="P142"/>
  <c r="P127"/>
  <c r="P146"/>
  <c r="P124"/>
  <c r="P147"/>
  <c r="P140"/>
  <c r="P129"/>
  <c r="P149"/>
  <c r="P132"/>
  <c r="P150"/>
  <c r="P143"/>
  <c r="P136"/>
  <c r="P137"/>
  <c r="P133"/>
  <c r="P144"/>
  <c r="Q143" l="1"/>
  <c r="Q138"/>
  <c r="Q126"/>
  <c r="Q135"/>
  <c r="Q133"/>
  <c r="T51"/>
  <c r="U42"/>
  <c r="T50"/>
  <c r="U41"/>
  <c r="U43"/>
  <c r="T52"/>
  <c r="Q115"/>
  <c r="P152"/>
  <c r="P153" s="1"/>
  <c r="Q139"/>
  <c r="Q127"/>
  <c r="Q148"/>
  <c r="U40"/>
  <c r="T45"/>
  <c r="T49"/>
  <c r="S61"/>
  <c r="S65"/>
  <c r="S69"/>
  <c r="Y8" i="14" s="1"/>
  <c r="S54" i="8"/>
  <c r="Q128"/>
  <c r="Q137"/>
  <c r="Q131"/>
  <c r="Q134"/>
  <c r="Q146"/>
  <c r="R100"/>
  <c r="R111"/>
  <c r="R98"/>
  <c r="R74"/>
  <c r="R76" s="1"/>
  <c r="R101"/>
  <c r="R138" s="1"/>
  <c r="R94"/>
  <c r="R131" s="1"/>
  <c r="R96"/>
  <c r="R110"/>
  <c r="R99"/>
  <c r="R92"/>
  <c r="R95"/>
  <c r="R90"/>
  <c r="R107"/>
  <c r="R106"/>
  <c r="R93"/>
  <c r="R109"/>
  <c r="R87"/>
  <c r="R112"/>
  <c r="R149" s="1"/>
  <c r="R103"/>
  <c r="R105"/>
  <c r="R113"/>
  <c r="R115" s="1"/>
  <c r="X6" i="14"/>
  <c r="R108" i="8"/>
  <c r="R88"/>
  <c r="R104"/>
  <c r="R91"/>
  <c r="R102"/>
  <c r="R89"/>
  <c r="R97"/>
  <c r="R134" s="1"/>
  <c r="X7" i="14"/>
  <c r="R86" i="8"/>
  <c r="R123" s="1"/>
  <c r="Q145"/>
  <c r="Q124"/>
  <c r="Q125"/>
  <c r="Q142"/>
  <c r="Q140"/>
  <c r="Q129"/>
  <c r="R139" l="1"/>
  <c r="R125"/>
  <c r="V42"/>
  <c r="U51"/>
  <c r="R128"/>
  <c r="R143"/>
  <c r="R148"/>
  <c r="U52"/>
  <c r="V43"/>
  <c r="U50"/>
  <c r="V41"/>
  <c r="R126"/>
  <c r="Q152"/>
  <c r="Q153" s="1"/>
  <c r="R145"/>
  <c r="T65"/>
  <c r="T69"/>
  <c r="Z8" i="14" s="1"/>
  <c r="T54" i="8"/>
  <c r="T61"/>
  <c r="R129"/>
  <c r="R130"/>
  <c r="R141"/>
  <c r="R150"/>
  <c r="R124"/>
  <c r="R144"/>
  <c r="R136"/>
  <c r="R137"/>
  <c r="S94"/>
  <c r="S108"/>
  <c r="S105"/>
  <c r="S109"/>
  <c r="S103"/>
  <c r="S101"/>
  <c r="S100"/>
  <c r="S137" s="1"/>
  <c r="S113"/>
  <c r="S91"/>
  <c r="S99"/>
  <c r="S97"/>
  <c r="S98"/>
  <c r="S102"/>
  <c r="S139" s="1"/>
  <c r="Y6" i="14"/>
  <c r="S111" i="8"/>
  <c r="S106"/>
  <c r="S88"/>
  <c r="S107"/>
  <c r="S95"/>
  <c r="S132" s="1"/>
  <c r="S87"/>
  <c r="S90"/>
  <c r="S104"/>
  <c r="S112"/>
  <c r="S149" s="1"/>
  <c r="S110"/>
  <c r="S147" s="1"/>
  <c r="S74"/>
  <c r="S76" s="1"/>
  <c r="S89"/>
  <c r="S96"/>
  <c r="S133" s="1"/>
  <c r="S93"/>
  <c r="S92"/>
  <c r="S129" s="1"/>
  <c r="S86"/>
  <c r="S123" s="1"/>
  <c r="Y7" i="14"/>
  <c r="V40" i="8"/>
  <c r="U45"/>
  <c r="U49"/>
  <c r="S115"/>
  <c r="R140"/>
  <c r="R132"/>
  <c r="R133"/>
  <c r="R135"/>
  <c r="R142"/>
  <c r="R146"/>
  <c r="R127"/>
  <c r="R147"/>
  <c r="S130" l="1"/>
  <c r="S124"/>
  <c r="S146"/>
  <c r="V50"/>
  <c r="W41"/>
  <c r="W42"/>
  <c r="V51"/>
  <c r="R152"/>
  <c r="R153" s="1"/>
  <c r="S126"/>
  <c r="S141"/>
  <c r="W43"/>
  <c r="V52"/>
  <c r="S148"/>
  <c r="S142"/>
  <c r="T108"/>
  <c r="T105"/>
  <c r="T112"/>
  <c r="T87"/>
  <c r="T101"/>
  <c r="T102"/>
  <c r="T110"/>
  <c r="T99"/>
  <c r="T74"/>
  <c r="T104"/>
  <c r="T109"/>
  <c r="T113"/>
  <c r="T89"/>
  <c r="T98"/>
  <c r="T103"/>
  <c r="T140" s="1"/>
  <c r="T90"/>
  <c r="T97"/>
  <c r="T92"/>
  <c r="T96"/>
  <c r="T100"/>
  <c r="T137" s="1"/>
  <c r="T91"/>
  <c r="T107"/>
  <c r="T88"/>
  <c r="T106"/>
  <c r="T143" s="1"/>
  <c r="T111"/>
  <c r="T94"/>
  <c r="T95"/>
  <c r="T93"/>
  <c r="T130" s="1"/>
  <c r="Z6" i="14"/>
  <c r="W40" i="8"/>
  <c r="V45"/>
  <c r="V49"/>
  <c r="T86"/>
  <c r="T123" s="1"/>
  <c r="Z7" i="14"/>
  <c r="S134" i="8"/>
  <c r="S143"/>
  <c r="S135"/>
  <c r="S127"/>
  <c r="S125"/>
  <c r="S128"/>
  <c r="S140"/>
  <c r="S131"/>
  <c r="U61"/>
  <c r="U69"/>
  <c r="AA8" i="14" s="1"/>
  <c r="U54" i="8"/>
  <c r="U65"/>
  <c r="T76"/>
  <c r="S150"/>
  <c r="S144"/>
  <c r="S136"/>
  <c r="S138"/>
  <c r="S145"/>
  <c r="T127" l="1"/>
  <c r="T136"/>
  <c r="T124"/>
  <c r="T148"/>
  <c r="T134"/>
  <c r="T150"/>
  <c r="X42"/>
  <c r="X51" s="1"/>
  <c r="W51"/>
  <c r="W50"/>
  <c r="X41"/>
  <c r="X50" s="1"/>
  <c r="S152"/>
  <c r="S153" s="1"/>
  <c r="T132"/>
  <c r="X43"/>
  <c r="X52" s="1"/>
  <c r="W52"/>
  <c r="T126"/>
  <c r="T145"/>
  <c r="U74"/>
  <c r="U112"/>
  <c r="U93"/>
  <c r="U97"/>
  <c r="U109"/>
  <c r="U110"/>
  <c r="U95"/>
  <c r="U89"/>
  <c r="U88"/>
  <c r="U99"/>
  <c r="U108"/>
  <c r="U101"/>
  <c r="AA6" i="14"/>
  <c r="U107" i="8"/>
  <c r="U94"/>
  <c r="U131" s="1"/>
  <c r="U105"/>
  <c r="U106"/>
  <c r="U113"/>
  <c r="U150" s="1"/>
  <c r="U87"/>
  <c r="U98"/>
  <c r="U135" s="1"/>
  <c r="U111"/>
  <c r="U92"/>
  <c r="U104"/>
  <c r="U90"/>
  <c r="U127" s="1"/>
  <c r="U91"/>
  <c r="U96"/>
  <c r="U133" s="1"/>
  <c r="U103"/>
  <c r="U102"/>
  <c r="U139" s="1"/>
  <c r="U100"/>
  <c r="V61"/>
  <c r="V65"/>
  <c r="V69"/>
  <c r="AB8" i="14" s="1"/>
  <c r="V54" i="8"/>
  <c r="X40"/>
  <c r="W45"/>
  <c r="W49"/>
  <c r="U76"/>
  <c r="T128"/>
  <c r="T131"/>
  <c r="T144"/>
  <c r="T129"/>
  <c r="T135"/>
  <c r="T141"/>
  <c r="T139"/>
  <c r="T142"/>
  <c r="AA7" i="14"/>
  <c r="U86" i="8"/>
  <c r="U123" s="1"/>
  <c r="T138"/>
  <c r="T115"/>
  <c r="T125"/>
  <c r="T133"/>
  <c r="T146"/>
  <c r="T147"/>
  <c r="T149"/>
  <c r="AA50" l="1"/>
  <c r="U115"/>
  <c r="U137"/>
  <c r="U148"/>
  <c r="AA51"/>
  <c r="U142"/>
  <c r="U138"/>
  <c r="U126"/>
  <c r="U134"/>
  <c r="T152"/>
  <c r="T153" s="1"/>
  <c r="U125"/>
  <c r="U146"/>
  <c r="AA52"/>
  <c r="X45"/>
  <c r="X49"/>
  <c r="V95"/>
  <c r="V107"/>
  <c r="V100"/>
  <c r="V137" s="1"/>
  <c r="V98"/>
  <c r="V108"/>
  <c r="V103"/>
  <c r="V105"/>
  <c r="V110"/>
  <c r="AB6" i="14"/>
  <c r="V94" i="8"/>
  <c r="V109"/>
  <c r="V146" s="1"/>
  <c r="V102"/>
  <c r="V89"/>
  <c r="V106"/>
  <c r="V90"/>
  <c r="V127" s="1"/>
  <c r="V111"/>
  <c r="V148" s="1"/>
  <c r="V113"/>
  <c r="V74"/>
  <c r="V96"/>
  <c r="V133" s="1"/>
  <c r="V91"/>
  <c r="V93"/>
  <c r="V101"/>
  <c r="V112"/>
  <c r="V149" s="1"/>
  <c r="V97"/>
  <c r="V104"/>
  <c r="V87"/>
  <c r="V92"/>
  <c r="V129" s="1"/>
  <c r="V99"/>
  <c r="V136" s="1"/>
  <c r="V88"/>
  <c r="V76"/>
  <c r="V115"/>
  <c r="U129"/>
  <c r="U144"/>
  <c r="U136"/>
  <c r="U147"/>
  <c r="U149"/>
  <c r="W61"/>
  <c r="W69"/>
  <c r="AC8" i="14" s="1"/>
  <c r="W54" i="8"/>
  <c r="W65"/>
  <c r="AB7" i="14"/>
  <c r="V86" i="8"/>
  <c r="V123" s="1"/>
  <c r="U128"/>
  <c r="U143"/>
  <c r="U140"/>
  <c r="U141"/>
  <c r="U124"/>
  <c r="U145"/>
  <c r="U132"/>
  <c r="U130"/>
  <c r="V138" l="1"/>
  <c r="V140"/>
  <c r="V142"/>
  <c r="U152"/>
  <c r="U153" s="1"/>
  <c r="V143"/>
  <c r="V131"/>
  <c r="X69"/>
  <c r="X61"/>
  <c r="X65"/>
  <c r="X54"/>
  <c r="AA54" s="1"/>
  <c r="AA49"/>
  <c r="V124"/>
  <c r="V144"/>
  <c r="V134"/>
  <c r="V128"/>
  <c r="V139"/>
  <c r="V147"/>
  <c r="V135"/>
  <c r="W86"/>
  <c r="W123" s="1"/>
  <c r="AC7" i="14"/>
  <c r="W112" i="8"/>
  <c r="W149" s="1"/>
  <c r="W96"/>
  <c r="W88"/>
  <c r="W113"/>
  <c r="W92"/>
  <c r="W108"/>
  <c r="W97"/>
  <c r="W93"/>
  <c r="W107"/>
  <c r="W144" s="1"/>
  <c r="W74"/>
  <c r="AC6" i="14"/>
  <c r="W111" i="8"/>
  <c r="W98"/>
  <c r="W135" s="1"/>
  <c r="W103"/>
  <c r="W99"/>
  <c r="W109"/>
  <c r="W110"/>
  <c r="W147" s="1"/>
  <c r="W95"/>
  <c r="W94"/>
  <c r="W131" s="1"/>
  <c r="W101"/>
  <c r="W90"/>
  <c r="W127" s="1"/>
  <c r="W104"/>
  <c r="W141" s="1"/>
  <c r="W105"/>
  <c r="W87"/>
  <c r="W91"/>
  <c r="W128" s="1"/>
  <c r="W106"/>
  <c r="W100"/>
  <c r="W137" s="1"/>
  <c r="W89"/>
  <c r="W102"/>
  <c r="W139" s="1"/>
  <c r="W76"/>
  <c r="W115"/>
  <c r="V125"/>
  <c r="V141"/>
  <c r="V130"/>
  <c r="V150"/>
  <c r="V126"/>
  <c r="V145"/>
  <c r="V132"/>
  <c r="W143" l="1"/>
  <c r="W126"/>
  <c r="W124"/>
  <c r="V152"/>
  <c r="V153" s="1"/>
  <c r="W132"/>
  <c r="AD8" i="14"/>
  <c r="AA69" i="8"/>
  <c r="X111"/>
  <c r="X95"/>
  <c r="X101"/>
  <c r="X104"/>
  <c r="X87"/>
  <c r="X105"/>
  <c r="X74"/>
  <c r="C10" s="1"/>
  <c r="X93"/>
  <c r="X100"/>
  <c r="X92"/>
  <c r="X103"/>
  <c r="X94"/>
  <c r="X131" s="1"/>
  <c r="X107"/>
  <c r="AD6" i="14"/>
  <c r="X91" i="8"/>
  <c r="X90"/>
  <c r="X96"/>
  <c r="X112"/>
  <c r="X97"/>
  <c r="X98"/>
  <c r="X113"/>
  <c r="X115" s="1"/>
  <c r="X106"/>
  <c r="X143" s="1"/>
  <c r="X88"/>
  <c r="X125" s="1"/>
  <c r="X99"/>
  <c r="X136" s="1"/>
  <c r="X89"/>
  <c r="X102"/>
  <c r="X139" s="1"/>
  <c r="X110"/>
  <c r="X109"/>
  <c r="X108"/>
  <c r="X145" s="1"/>
  <c r="AA61"/>
  <c r="W129"/>
  <c r="W140"/>
  <c r="W133"/>
  <c r="W142"/>
  <c r="W136"/>
  <c r="W134"/>
  <c r="W125"/>
  <c r="X86"/>
  <c r="X123" s="1"/>
  <c r="AD7" i="14"/>
  <c r="AA65" i="8"/>
  <c r="X76"/>
  <c r="W145"/>
  <c r="W138"/>
  <c r="W146"/>
  <c r="W148"/>
  <c r="W130"/>
  <c r="W150"/>
  <c r="W152" l="1"/>
  <c r="W153" s="1"/>
  <c r="X149"/>
  <c r="X129"/>
  <c r="X142"/>
  <c r="X132"/>
  <c r="X147"/>
  <c r="X134"/>
  <c r="X128"/>
  <c r="X138"/>
  <c r="X140"/>
  <c r="X146"/>
  <c r="X135"/>
  <c r="X127"/>
  <c r="X130"/>
  <c r="X141"/>
  <c r="B74"/>
  <c r="AA76"/>
  <c r="X126"/>
  <c r="X150"/>
  <c r="X133"/>
  <c r="X144"/>
  <c r="X137"/>
  <c r="X124"/>
  <c r="X152" s="1"/>
  <c r="X153" s="1"/>
  <c r="X148"/>
</calcChain>
</file>

<file path=xl/comments1.xml><?xml version="1.0" encoding="utf-8"?>
<comments xmlns="http://schemas.openxmlformats.org/spreadsheetml/2006/main">
  <authors>
    <author>Tina Jayaweera</author>
  </authors>
  <commentList>
    <comment ref="B22" authorId="0">
      <text>
        <r>
          <rPr>
            <b/>
            <sz val="9"/>
            <color indexed="81"/>
            <rFont val="Tahoma"/>
            <family val="2"/>
          </rPr>
          <t>Tina Jayaweera:</t>
        </r>
        <r>
          <rPr>
            <sz val="9"/>
            <color indexed="81"/>
            <rFont val="Tahoma"/>
            <family val="2"/>
          </rPr>
          <t xml:space="preserve">
Portion of homes with HP or EF system
Only different from existing homes for SF homes (only source for data)</t>
        </r>
      </text>
    </comment>
  </commentList>
</comments>
</file>

<file path=xl/comments2.xml><?xml version="1.0" encoding="utf-8"?>
<comments xmlns="http://schemas.openxmlformats.org/spreadsheetml/2006/main">
  <authors>
    <author>Tina Jayaweera</author>
  </authors>
  <commentList>
    <comment ref="E21" authorId="0">
      <text>
        <r>
          <rPr>
            <b/>
            <sz val="9"/>
            <color indexed="81"/>
            <rFont val="Tahoma"/>
            <family val="2"/>
          </rPr>
          <t>Tina Jayaweera:</t>
        </r>
        <r>
          <rPr>
            <sz val="9"/>
            <color indexed="81"/>
            <rFont val="Tahoma"/>
            <family val="2"/>
          </rPr>
          <t xml:space="preserve">
Homes built in 2016 won't become eligible until 2017</t>
        </r>
      </text>
    </comment>
    <comment ref="B30" authorId="0">
      <text>
        <r>
          <rPr>
            <b/>
            <sz val="9"/>
            <color indexed="81"/>
            <rFont val="Tahoma"/>
            <family val="2"/>
          </rPr>
          <t>Tina Jayaweera:</t>
        </r>
        <r>
          <rPr>
            <sz val="9"/>
            <color indexed="81"/>
            <rFont val="Tahoma"/>
            <family val="2"/>
          </rPr>
          <t xml:space="preserve">
Portion of homes with HP or EF system
Only different from existing homes for SF homes (only source for data)
Assume &lt;1% sat for WIFI tstats</t>
        </r>
      </text>
    </comment>
    <comment ref="B39" authorId="0">
      <text>
        <r>
          <rPr>
            <b/>
            <sz val="9"/>
            <color indexed="81"/>
            <rFont val="Tahoma"/>
            <family val="2"/>
          </rPr>
          <t>Tina Jayaweera:</t>
        </r>
        <r>
          <rPr>
            <sz val="9"/>
            <color indexed="81"/>
            <rFont val="Tahoma"/>
            <family val="2"/>
          </rPr>
          <t xml:space="preserve">
Portion of homes with HP or EF system
Only different from existing homes for SF homes (only source for data)</t>
        </r>
      </text>
    </comment>
  </commentList>
</comments>
</file>

<file path=xl/comments3.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3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3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3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3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4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5"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5"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4.xml><?xml version="1.0" encoding="utf-8"?>
<comments xmlns="http://schemas.openxmlformats.org/spreadsheetml/2006/main">
  <authors>
    <author xml:space="preserve"> </author>
  </authors>
  <commentList>
    <comment ref="J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7" authorId="0">
      <text>
        <r>
          <rPr>
            <b/>
            <sz val="8"/>
            <color indexed="81"/>
            <rFont val="Tahoma"/>
            <family val="2"/>
          </rPr>
          <t xml:space="preserve"> :ProCost</t>
        </r>
        <r>
          <rPr>
            <sz val="8"/>
            <color indexed="81"/>
            <rFont val="Tahoma"/>
            <family val="2"/>
          </rPr>
          <t xml:space="preserve">
Physical life of the measure in years.  Must be &gt;=1.</t>
        </r>
      </text>
    </comment>
    <comment ref="F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7" authorId="0">
      <text>
        <r>
          <rPr>
            <b/>
            <sz val="8"/>
            <color indexed="81"/>
            <rFont val="Tahoma"/>
            <family val="2"/>
          </rPr>
          <t xml:space="preserve"> :</t>
        </r>
        <r>
          <rPr>
            <sz val="8"/>
            <color indexed="81"/>
            <rFont val="Tahoma"/>
            <family val="2"/>
          </rPr>
          <t xml:space="preserve">
Annual gas savings, or increases, in therms.</t>
        </r>
      </text>
    </comment>
    <comment ref="Q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comments5.xml><?xml version="1.0" encoding="utf-8"?>
<comments xmlns="http://schemas.openxmlformats.org/spreadsheetml/2006/main">
  <authors>
    <author>Tina Jayaweera</author>
  </authors>
  <commentList>
    <comment ref="A36" authorId="0">
      <text>
        <r>
          <rPr>
            <b/>
            <sz val="9"/>
            <color indexed="81"/>
            <rFont val="Tahoma"/>
            <family val="2"/>
          </rPr>
          <t>Tina Jayaweera:</t>
        </r>
        <r>
          <rPr>
            <sz val="9"/>
            <color indexed="81"/>
            <rFont val="Tahoma"/>
            <family val="2"/>
          </rPr>
          <t xml:space="preserve">
http://www.homedepot.com/b/Heating-Venting-Cooling-Thermostats-Non-Programmable-Thermostats/N-5yc1vZc4lt </t>
        </r>
      </text>
    </comment>
  </commentList>
</comments>
</file>

<file path=xl/sharedStrings.xml><?xml version="1.0" encoding="utf-8"?>
<sst xmlns="http://schemas.openxmlformats.org/spreadsheetml/2006/main" count="1064" uniqueCount="465">
  <si>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</si>
  <si>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</si>
  <si>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</si>
  <si>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</si>
  <si>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</si>
  <si>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</si>
  <si>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</si>
  <si>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</si>
  <si>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</si>
  <si>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</si>
  <si>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</si>
  <si>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</si>
  <si>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</si>
  <si>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</si>
  <si>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</si>
  <si>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</si>
  <si>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</si>
  <si>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</si>
  <si>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</si>
  <si>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</si>
  <si>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</si>
  <si>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Category</t>
  </si>
  <si>
    <t>Measure</t>
  </si>
  <si>
    <t>TRC B/C Ratio</t>
  </si>
  <si>
    <t>TRC Net Levelized Cost (Net of All Benefits) in mills/kWh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</si>
  <si>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</si>
  <si>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</si>
  <si>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</si>
  <si>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</si>
  <si>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</si>
  <si>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</si>
  <si>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</si>
  <si>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</si>
  <si>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</si>
  <si>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</si>
  <si>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</si>
  <si>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</si>
  <si>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</si>
  <si>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</si>
  <si>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</si>
  <si>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</si>
  <si>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</si>
  <si>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</si>
  <si>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</si>
  <si>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</si>
  <si>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Shaped Savings Results; By Category and sorted by TRC BC ratio</t>
  </si>
  <si>
    <t>Busbar Savings</t>
  </si>
  <si>
    <t>Vintage</t>
  </si>
  <si>
    <t>Single Family</t>
  </si>
  <si>
    <t>Multifamily - Low Rise</t>
  </si>
  <si>
    <t>Multifamily - High Rise</t>
  </si>
  <si>
    <t>Manufactured</t>
  </si>
  <si>
    <t>New</t>
  </si>
  <si>
    <t>Methodology</t>
  </si>
  <si>
    <t>Retrofit</t>
  </si>
  <si>
    <t>Retro</t>
  </si>
  <si>
    <t>Measure Bundle</t>
  </si>
  <si>
    <t>Report Year</t>
  </si>
  <si>
    <t>REG_TOTAL_STOCK_# HOMES</t>
  </si>
  <si>
    <t>Total Regional Stock</t>
  </si>
  <si>
    <t>Applicability</t>
  </si>
  <si>
    <t>MAX</t>
  </si>
  <si>
    <t>Achievability =&gt;</t>
  </si>
  <si>
    <t>Homes Treated Max</t>
  </si>
  <si>
    <t>SUPPLY CURVE SAVINGS BY BUNDLE</t>
  </si>
  <si>
    <t>kWh per home</t>
  </si>
  <si>
    <t>lvlcost</t>
  </si>
  <si>
    <t>segment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</si>
  <si>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</si>
  <si>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</si>
  <si>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</si>
  <si>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</si>
  <si>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</si>
  <si>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</si>
  <si>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</si>
  <si>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</si>
  <si>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</si>
  <si>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</si>
  <si>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</si>
  <si>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</si>
  <si>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</si>
  <si>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</si>
  <si>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</si>
  <si>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</si>
  <si>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</si>
  <si>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</si>
  <si>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</si>
  <si>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</si>
  <si>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</si>
  <si>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</si>
  <si>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</si>
  <si>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</si>
  <si>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</si>
  <si>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</si>
  <si>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</si>
  <si>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</si>
  <si>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</si>
  <si>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</si>
  <si>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</si>
  <si>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</si>
  <si>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</si>
  <si>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</si>
  <si>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</si>
  <si>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</si>
  <si>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</si>
  <si>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</si>
  <si>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</si>
  <si>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</si>
  <si>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</si>
  <si>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</si>
  <si>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</si>
  <si>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</si>
  <si>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</si>
  <si>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</si>
  <si>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</si>
  <si>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</si>
  <si>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</si>
  <si>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</si>
  <si>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</si>
  <si>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</si>
  <si>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</si>
  <si>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</si>
  <si>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</si>
  <si>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</si>
  <si>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</si>
  <si>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</si>
  <si>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</si>
  <si>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</si>
  <si>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</si>
  <si>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</si>
  <si>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</si>
  <si>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</si>
  <si>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</si>
  <si>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&gt; 200 mills/kWh</t>
  </si>
  <si>
    <t>&gt;200</t>
  </si>
  <si>
    <t>&lt;=9999</t>
  </si>
  <si>
    <t>RECOMBINE MEASURE BUNDLES INTO SUPPLY CURVE INCREMENTAL</t>
  </si>
  <si>
    <t>Total per Year</t>
  </si>
  <si>
    <t>Total Cumulative</t>
  </si>
  <si>
    <t>New Homes only.  Also use this to calculate New Homes not addressed due to acheivability, and send that to the Retrofit pool.</t>
  </si>
  <si>
    <t># homes</t>
  </si>
  <si>
    <t>REG_TOTAL_STOCK_FLOOR</t>
  </si>
  <si>
    <t>SC_New</t>
  </si>
  <si>
    <t>CALCULATE # HOMES NOT ADDRESSED BY MEASURE AND ADD TO RETROFIT POOL</t>
  </si>
  <si>
    <t># HOMES RESIDUAL &amp; AVAILABLE TO NR/RETROFIT POOL</t>
  </si>
  <si>
    <t>APPLICABLE NEW STOCK MINUS TREATED</t>
  </si>
  <si>
    <t>Homes</t>
  </si>
  <si>
    <t>Total Residual to NR/Retro Pool</t>
  </si>
  <si>
    <t># HOMES</t>
  </si>
  <si>
    <t>EXISTING HOMES</t>
  </si>
  <si>
    <t>UNTREATED NEW HOMES</t>
  </si>
  <si>
    <t>='[7P Forecasts D1.xlsx]Res Forecast (Base Case)'!$D$5</t>
  </si>
  <si>
    <t>Measure Life</t>
  </si>
  <si>
    <t>Saturation</t>
  </si>
  <si>
    <t>Measure:</t>
  </si>
  <si>
    <t>Item</t>
  </si>
  <si>
    <t>Methods &amp; Sources</t>
  </si>
  <si>
    <t>Note</t>
  </si>
  <si>
    <t>7P Updates</t>
  </si>
  <si>
    <t>Measures Described</t>
  </si>
  <si>
    <t>Energy Savings Calculation Basis</t>
  </si>
  <si>
    <t>Applicable Stock</t>
  </si>
  <si>
    <t>Baseline Saturation</t>
  </si>
  <si>
    <t>Baseline HVAC Loads</t>
  </si>
  <si>
    <t>Permutations</t>
  </si>
  <si>
    <t>Costs</t>
  </si>
  <si>
    <t>Savings Shape</t>
  </si>
  <si>
    <t>Achievable Ramp Rate</t>
  </si>
  <si>
    <t>Retro or LO</t>
  </si>
  <si>
    <t>Early Retrofit Parameters</t>
  </si>
  <si>
    <t>R or L</t>
  </si>
  <si>
    <t>Savings 2
(kWh)</t>
  </si>
  <si>
    <t>Remaining
Life (yrs)</t>
  </si>
  <si>
    <t>Salvage Value ($)</t>
  </si>
  <si>
    <t>R</t>
  </si>
  <si>
    <t>aMW</t>
  </si>
  <si>
    <t>Existing</t>
  </si>
  <si>
    <t>Region</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</si>
  <si>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</si>
  <si>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</si>
  <si>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</si>
  <si>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</si>
  <si>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</si>
  <si>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</si>
  <si>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</si>
  <si>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</si>
  <si>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</si>
  <si>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</si>
  <si>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</si>
  <si>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</si>
  <si>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</si>
  <si>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</si>
  <si>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</si>
  <si>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</si>
  <si>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</si>
  <si>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</si>
  <si>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</si>
  <si>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</si>
  <si>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</si>
  <si>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</si>
  <si>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</si>
  <si>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</si>
  <si>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</si>
  <si>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</si>
  <si>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</si>
  <si>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</si>
  <si>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</si>
  <si>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</si>
  <si>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</si>
  <si>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</si>
  <si>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</si>
  <si>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</si>
  <si>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</si>
  <si>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</si>
  <si>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</si>
  <si>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</si>
  <si>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</si>
  <si>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</si>
  <si>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</si>
  <si>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</si>
  <si>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</si>
  <si>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</si>
  <si>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</si>
  <si>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</si>
  <si>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</si>
  <si>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</si>
  <si>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</si>
  <si>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</si>
  <si>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</si>
  <si>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</si>
  <si>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</si>
  <si>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</si>
  <si>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</si>
  <si>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</si>
  <si>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</si>
  <si>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</si>
  <si>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</si>
  <si>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</si>
  <si>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</si>
  <si>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</si>
  <si>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</si>
  <si>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</si>
  <si>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</si>
  <si>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</si>
  <si>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</si>
  <si>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</si>
  <si>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</si>
  <si>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</si>
  <si>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</si>
  <si>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</si>
  <si>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</si>
  <si>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</si>
  <si>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</si>
  <si>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</si>
  <si>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</si>
  <si>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</si>
  <si>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</si>
  <si>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</si>
  <si>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</si>
  <si>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</si>
  <si>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</si>
  <si>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</si>
  <si>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</si>
  <si>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</si>
  <si>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</si>
  <si>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</si>
  <si>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</si>
  <si>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</si>
  <si>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</si>
  <si>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</si>
  <si>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</si>
  <si>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</si>
  <si>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</si>
  <si>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</si>
  <si>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</si>
  <si>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</si>
  <si>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</si>
  <si>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</si>
  <si>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</si>
  <si>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</si>
  <si>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</si>
  <si>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</si>
  <si>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</si>
  <si>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</si>
  <si>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</si>
  <si>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</si>
  <si>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</si>
  <si>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</si>
  <si>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</si>
  <si>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</si>
  <si>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</si>
  <si>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</si>
  <si>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</si>
  <si>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</si>
  <si>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</si>
  <si>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</si>
  <si>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</si>
  <si>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</si>
  <si>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</si>
  <si>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</si>
  <si>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</si>
  <si>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</si>
  <si>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</si>
  <si>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</si>
  <si>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</si>
  <si>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</si>
  <si>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</si>
  <si>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</si>
  <si>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</si>
  <si>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</si>
  <si>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</si>
  <si>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</si>
  <si>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</si>
  <si>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</si>
  <si>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</si>
  <si>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</si>
  <si>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</si>
  <si>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</si>
  <si>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</si>
  <si>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</si>
  <si>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</si>
  <si>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</si>
  <si>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</si>
  <si>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</si>
  <si>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</si>
  <si>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</si>
  <si>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</si>
  <si>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</si>
  <si>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</si>
  <si>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</si>
  <si>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</si>
  <si>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</si>
  <si>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</si>
  <si>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</si>
  <si>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</si>
  <si>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</si>
  <si>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</si>
  <si>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</si>
  <si>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</si>
  <si>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</si>
  <si>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</si>
  <si>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</si>
  <si>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</si>
  <si>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</si>
  <si>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</si>
  <si>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</si>
  <si>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</si>
  <si>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</si>
  <si>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</si>
  <si>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</si>
  <si>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</si>
  <si>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</si>
  <si>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Totals Basis</t>
  </si>
  <si>
    <t>Busbar Electric Savings in kWh</t>
  </si>
  <si>
    <t>Measures with B/C &gt; 1.00</t>
  </si>
  <si>
    <t>Categories with B/C &gt; 1.00</t>
  </si>
  <si>
    <t>Supply Curve Results:  By TRC Net Levelized Cost - Net of Benefits</t>
  </si>
  <si>
    <t>TRC Net Levelized Cost (Net of All Benefits)</t>
  </si>
  <si>
    <t>New measure in 7P</t>
  </si>
  <si>
    <t>Using WiFi thermostat for heat pump homeowners</t>
  </si>
  <si>
    <t>ETO Nest Pilot Study Evaluation - Draft v2.pdf</t>
  </si>
  <si>
    <t>WA</t>
  </si>
  <si>
    <t>OR</t>
  </si>
  <si>
    <t>ID</t>
  </si>
  <si>
    <t>MT</t>
  </si>
  <si>
    <t>WIFI savings</t>
  </si>
  <si>
    <t>%Population in each state in the HDD zone as of 2012</t>
  </si>
  <si>
    <t>Sum of 2012 Population</t>
  </si>
  <si>
    <t>Heating Zone No.</t>
  </si>
  <si>
    <t>State</t>
  </si>
  <si>
    <t>Grand Total</t>
  </si>
  <si>
    <t>WIFI Savings</t>
  </si>
  <si>
    <t>HZ1</t>
  </si>
  <si>
    <t>HZ2</t>
  </si>
  <si>
    <t>HZ3</t>
  </si>
  <si>
    <t>WIFI HZ1</t>
  </si>
  <si>
    <t>WIFI HZ2</t>
  </si>
  <si>
    <t>WIFI HZ3</t>
  </si>
  <si>
    <t>SAVINGS</t>
  </si>
  <si>
    <t>COST</t>
  </si>
  <si>
    <t>http://e3tnw.org/ItemDetail.aspx?id=240</t>
  </si>
  <si>
    <t>Effective Life:</t>
  </si>
  <si>
    <t>Comments:</t>
  </si>
  <si>
    <t>Unknown. Likely similar to other electronic controls, which is typically about 15 years.</t>
  </si>
  <si>
    <t>R-All-HVAC-ASHP-All-All-E</t>
  </si>
  <si>
    <t>For Single Family Homes</t>
  </si>
  <si>
    <t>Single Family WIFI Enabled Thermostat HZ1</t>
  </si>
  <si>
    <t>Single Family WIFI Enabled Thermostat HZ2</t>
  </si>
  <si>
    <t>Single Family WIFI Enabled Thermostat HZ3</t>
  </si>
  <si>
    <t>WIFI Enabled Thermostat HZ3</t>
  </si>
  <si>
    <t>WIFI Enabled Thermostat HZ2</t>
  </si>
  <si>
    <t>WIFI Enabled Thermostat HZ1</t>
  </si>
  <si>
    <t xml:space="preserve">total electric usage </t>
  </si>
  <si>
    <t>Savings for NEST tstat</t>
  </si>
  <si>
    <t>kWh</t>
  </si>
  <si>
    <t>based on 16671 kwh/yr</t>
  </si>
  <si>
    <t>Annual  Energy Use (kWh/yr)</t>
  </si>
  <si>
    <t>for 2035, assuming frozen efficiency</t>
  </si>
  <si>
    <t xml:space="preserve">Manual thermostats cost ~$20, which is w/in error bound of wifi tstat cost, so don't discount </t>
  </si>
  <si>
    <t>years</t>
  </si>
  <si>
    <t>&lt;1% for wifi tstat</t>
  </si>
  <si>
    <t>WIFI Thermostats</t>
  </si>
  <si>
    <t>ETO pilot study for Nest Tstat HP Control indicates savings of 4.7% of total electric usage</t>
  </si>
  <si>
    <t>Block 22: 200-210 mills/kWh</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</si>
  <si>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</si>
  <si>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</si>
  <si>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</si>
  <si>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</si>
  <si>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</si>
  <si>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</si>
  <si>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</si>
  <si>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</si>
  <si>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</si>
  <si>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</si>
  <si>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</si>
  <si>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</si>
  <si>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</si>
  <si>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</si>
  <si>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</si>
  <si>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</si>
  <si>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</si>
  <si>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</si>
  <si>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</si>
  <si>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</si>
  <si>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</si>
  <si>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</si>
  <si>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</si>
  <si>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</si>
  <si>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</si>
  <si>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</si>
  <si>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</si>
  <si>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</si>
  <si>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</si>
  <si>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</si>
  <si>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\\nas2\Q\SeventhPlan\Conservation Analysis\Global EE Inputs\MC Files\MC_AND_LOADSHAPE_v3.0_24segment-7P-D9 - NewSegValues.xlsx</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</si>
  <si>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</si>
  <si>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</si>
  <si>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</si>
  <si>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</si>
  <si>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</si>
  <si>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included is savings estimate</t>
  </si>
  <si>
    <t>savings vary by HZ</t>
  </si>
  <si>
    <t>web research</t>
  </si>
  <si>
    <t>HVAC</t>
  </si>
  <si>
    <t>based on ELCAP</t>
  </si>
  <si>
    <t>All single-family homes with electric furnace or heat pump heated homes</t>
  </si>
  <si>
    <t>Block 2: 0-10 mills/kWh</t>
  </si>
  <si>
    <t>Ramp Rate</t>
  </si>
  <si>
    <t>Resource Type</t>
  </si>
  <si>
    <t>Measure Category</t>
  </si>
  <si>
    <t>Sector</t>
  </si>
  <si>
    <t>End Use</t>
  </si>
  <si>
    <t>kW per unit</t>
  </si>
  <si>
    <t>kWh per unit</t>
  </si>
  <si>
    <t>Residential</t>
  </si>
  <si>
    <t>End Use:</t>
  </si>
  <si>
    <t>This thermostat must have internet connectivity and software algorithms to optimize control/performance</t>
  </si>
  <si>
    <t>5MED</t>
  </si>
  <si>
    <t>Still fairly new in market, limited studies, though promising adoption</t>
  </si>
  <si>
    <t>Smart thermostats are available at prices ranging from $100 and up to about $300, depending on product features. To garner savings, need fairly sophisticated unit (e.g. Nest, EnergyHub, Ecofactor). Professional installation will add more cost, but many claim to be user-installable.  Assume a first cost of $250</t>
  </si>
  <si>
    <t>However, concern about product obsolescense. Reduce to 10 years.</t>
  </si>
  <si>
    <t>based on web research, general EUL for durable electronics of 15yrs, but reduced to 10 given concerns of product obsolescense</t>
  </si>
  <si>
    <t>electric furnace assumed to convert to ASHP over plan horizon; focusing on SF now as data on savings not available for other bldg types. This measure overlaps with CC&amp;S. Applicability adjusted (80% CCS, 20% Tstat)</t>
  </si>
  <si>
    <t>Friday, 6 March , 2015 at 1:52 PM</t>
  </si>
  <si>
    <t>Total Max Potential (aMW)</t>
  </si>
</sst>
</file>

<file path=xl/styles.xml><?xml version="1.0" encoding="utf-8"?>
<styleSheet xmlns="http://schemas.openxmlformats.org/spreadsheetml/2006/main">
  <numFmts count="16">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quot;$&quot;* #,##0_);_(&quot;$&quot;* \(#,##0\);_(&quot;$&quot;* &quot;-&quot;??_);_(@_)"/>
    <numFmt numFmtId="169" formatCode="m/d/\ h:mm"/>
    <numFmt numFmtId="170" formatCode="_(* #,##0.0_);_(* \(#,##0.0\);_(* &quot;-&quot;?_);_(@_)"/>
    <numFmt numFmtId="171" formatCode="_(* #,##0_);_(* \(#,##0\);_(* &quot;-&quot;??_);_(@_)"/>
    <numFmt numFmtId="172" formatCode="mmm\-yyyy"/>
    <numFmt numFmtId="173" formatCode="0.0;[Red]\-0.0"/>
    <numFmt numFmtId="174" formatCode="\ "/>
  </numFmts>
  <fonts count="63">
    <font>
      <sz val="10"/>
      <name val="Arial"/>
      <family val="2"/>
    </font>
    <font>
      <sz val="10"/>
      <color theme="1"/>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u/>
      <sz val="10"/>
      <color theme="10"/>
      <name val="Arial"/>
      <family val="2"/>
    </font>
    <font>
      <b/>
      <sz val="14"/>
      <color theme="1"/>
      <name val="Calibri"/>
      <family val="2"/>
      <scheme val="minor"/>
    </font>
    <font>
      <sz val="11"/>
      <color indexed="8"/>
      <name val="Calibri"/>
      <family val="2"/>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3"/>
      <color indexed="62"/>
      <name val="Calibri"/>
      <family val="2"/>
    </font>
    <font>
      <b/>
      <sz val="11"/>
      <color indexed="56"/>
      <name val="Calibri"/>
      <family val="2"/>
    </font>
    <font>
      <b/>
      <sz val="11"/>
      <color indexed="62"/>
      <name val="Calibri"/>
      <family val="2"/>
    </font>
    <font>
      <u/>
      <sz val="10"/>
      <color indexed="12"/>
      <name val="Arial"/>
      <family val="2"/>
    </font>
    <font>
      <u/>
      <sz val="7"/>
      <color indexed="12"/>
      <name val="Arial"/>
      <family val="2"/>
    </font>
    <font>
      <u/>
      <sz val="10"/>
      <color indexed="12"/>
      <name val="Times New Roman"/>
      <family val="1"/>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9"/>
      <name val="Arial"/>
      <family val="2"/>
    </font>
    <font>
      <sz val="12"/>
      <name val="Helv"/>
    </font>
    <font>
      <sz val="10"/>
      <name val="MS Sans Serif"/>
      <family val="2"/>
    </font>
    <font>
      <b/>
      <sz val="11"/>
      <color indexed="63"/>
      <name val="Calibri"/>
      <family val="2"/>
    </font>
    <font>
      <b/>
      <sz val="18"/>
      <color indexed="56"/>
      <name val="Cambria"/>
      <family val="2"/>
    </font>
    <font>
      <sz val="10"/>
      <name val="Helv"/>
    </font>
    <font>
      <sz val="10"/>
      <name val="Helv"/>
      <charset val="204"/>
    </font>
    <font>
      <b/>
      <sz val="18"/>
      <color indexed="62"/>
      <name val="Cambria"/>
      <family val="2"/>
    </font>
    <font>
      <b/>
      <sz val="11"/>
      <color indexed="8"/>
      <name val="Calibri"/>
      <family val="2"/>
    </font>
    <font>
      <sz val="11"/>
      <color indexed="10"/>
      <name val="Calibri"/>
      <family val="2"/>
    </font>
    <font>
      <sz val="10"/>
      <name val="굴림"/>
      <family val="3"/>
      <charset val="129"/>
    </font>
    <font>
      <sz val="10"/>
      <color indexed="10"/>
      <name val="Arial"/>
      <family val="2"/>
    </font>
    <font>
      <sz val="10"/>
      <color rgb="FF333333"/>
      <name val="Arial"/>
      <family val="2"/>
    </font>
    <font>
      <b/>
      <sz val="10"/>
      <color rgb="FF333333"/>
      <name val="Arial"/>
      <family val="2"/>
    </font>
    <font>
      <b/>
      <sz val="10"/>
      <color rgb="FF333333"/>
      <name val="Inherit"/>
    </font>
  </fonts>
  <fills count="79">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theme="4" tint="0.7999816888943144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rgb="FFFFFF0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31"/>
      </patternFill>
    </fill>
    <fill>
      <patternFill patternType="solid">
        <fgColor indexed="9"/>
      </patternFill>
    </fill>
    <fill>
      <patternFill patternType="solid">
        <fgColor indexed="8"/>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8"/>
        <bgColor indexed="64"/>
      </patternFill>
    </fill>
    <fill>
      <patternFill patternType="solid">
        <fgColor theme="3"/>
        <bgColor indexed="64"/>
      </patternFill>
    </fill>
    <fill>
      <patternFill patternType="solid">
        <fgColor theme="6" tint="0.59999389629810485"/>
        <bgColor indexed="64"/>
      </patternFill>
    </fill>
    <fill>
      <patternFill patternType="solid">
        <fgColor indexed="60"/>
        <bgColor indexed="64"/>
      </patternFill>
    </fill>
    <fill>
      <patternFill patternType="solid">
        <fgColor indexed="31"/>
        <bgColor indexed="64"/>
      </patternFill>
    </fill>
    <fill>
      <patternFill patternType="solid">
        <fgColor rgb="FF92D050"/>
        <bgColor indexed="64"/>
      </patternFill>
    </fill>
    <fill>
      <patternFill patternType="solid">
        <fgColor indexed="5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54">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style="thin">
        <color indexed="64"/>
      </top>
      <bottom style="thin">
        <color indexed="64"/>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8"/>
      </top>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medium">
        <color indexed="64"/>
      </right>
      <top style="thin">
        <color indexed="8"/>
      </top>
      <bottom/>
      <diagonal/>
    </border>
    <border>
      <left style="thin">
        <color rgb="FFB2B2B2"/>
      </left>
      <right style="thin">
        <color rgb="FFB2B2B2"/>
      </right>
      <top style="thin">
        <color rgb="FFB2B2B2"/>
      </top>
      <bottom style="thin">
        <color rgb="FFB2B2B2"/>
      </bottom>
      <diagonal/>
    </border>
  </borders>
  <cellStyleXfs count="531">
    <xf numFmtId="0" fontId="0" fillId="0" borderId="0">
      <alignment readingOrder="1"/>
    </xf>
    <xf numFmtId="44" fontId="5" fillId="0" borderId="0" applyFont="0" applyFill="0" applyBorder="0" applyAlignment="0" applyProtection="0"/>
    <xf numFmtId="0" fontId="3" fillId="0" borderId="0"/>
    <xf numFmtId="0" fontId="5" fillId="0" borderId="0"/>
    <xf numFmtId="0" fontId="5" fillId="0" borderId="0"/>
    <xf numFmtId="0" fontId="5" fillId="9" borderId="0" applyNumberFormat="0" applyAlignment="0">
      <alignment horizontal="right"/>
    </xf>
    <xf numFmtId="0" fontId="5" fillId="8" borderId="0" applyNumberFormat="0" applyAlignment="0"/>
    <xf numFmtId="169" fontId="15" fillId="0" borderId="0"/>
    <xf numFmtId="0" fontId="16" fillId="0" borderId="0">
      <alignment horizontal="center" wrapText="1"/>
    </xf>
    <xf numFmtId="9" fontId="5" fillId="0" borderId="0" applyFont="0" applyFill="0" applyBorder="0" applyAlignment="0" applyProtection="0"/>
    <xf numFmtId="0" fontId="20" fillId="0" borderId="0"/>
    <xf numFmtId="9" fontId="20" fillId="0" borderId="0" applyFont="0" applyFill="0" applyBorder="0" applyAlignment="0" applyProtection="0"/>
    <xf numFmtId="43" fontId="20" fillId="0" borderId="0" applyFont="0" applyFill="0" applyBorder="0" applyAlignment="0" applyProtection="0"/>
    <xf numFmtId="0" fontId="23" fillId="0" borderId="0" applyNumberFormat="0" applyFill="0" applyBorder="0" applyAlignment="0" applyProtection="0"/>
    <xf numFmtId="0" fontId="5" fillId="0" borderId="0">
      <alignment readingOrder="1"/>
    </xf>
    <xf numFmtId="0" fontId="5" fillId="0" borderId="0">
      <alignment readingOrder="1"/>
    </xf>
    <xf numFmtId="0" fontId="5" fillId="0" borderId="0">
      <alignment readingOrder="1"/>
    </xf>
    <xf numFmtId="0" fontId="25" fillId="17" borderId="0" applyNumberFormat="0" applyBorder="0" applyAlignment="0" applyProtection="0"/>
    <xf numFmtId="0" fontId="25" fillId="18" borderId="0" applyNumberFormat="0" applyBorder="0" applyAlignment="0" applyProtection="0"/>
    <xf numFmtId="0" fontId="26"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5" fillId="22" borderId="0" applyNumberFormat="0" applyBorder="0" applyAlignment="0" applyProtection="0"/>
    <xf numFmtId="0" fontId="25" fillId="20" borderId="0" applyNumberFormat="0" applyBorder="0" applyAlignment="0" applyProtection="0"/>
    <xf numFmtId="0" fontId="26" fillId="23" borderId="0" applyNumberFormat="0" applyBorder="0" applyAlignment="0" applyProtection="0"/>
    <xf numFmtId="0" fontId="25" fillId="24" borderId="0" applyNumberFormat="0" applyBorder="0" applyAlignment="0" applyProtection="0"/>
    <xf numFmtId="0" fontId="25" fillId="18" borderId="0" applyNumberFormat="0" applyBorder="0" applyAlignment="0" applyProtection="0"/>
    <xf numFmtId="0" fontId="26" fillId="19" borderId="0" applyNumberFormat="0" applyBorder="0" applyAlignment="0" applyProtection="0"/>
    <xf numFmtId="0" fontId="25" fillId="25" borderId="0" applyNumberFormat="0" applyBorder="0" applyAlignment="0" applyProtection="0"/>
    <xf numFmtId="0" fontId="26" fillId="25" borderId="0" applyNumberFormat="0" applyBorder="0" applyAlignment="0" applyProtection="0"/>
    <xf numFmtId="0" fontId="25" fillId="21" borderId="0" applyNumberFormat="0" applyBorder="0" applyAlignment="0" applyProtection="0"/>
    <xf numFmtId="0" fontId="26" fillId="21"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6" fillId="27" borderId="0" applyNumberFormat="0" applyBorder="0" applyAlignment="0" applyProtection="0"/>
    <xf numFmtId="0" fontId="25" fillId="28" borderId="0" applyNumberFormat="0" applyBorder="0" applyAlignment="0" applyProtection="0"/>
    <xf numFmtId="0" fontId="25" fillId="20" borderId="0" applyNumberFormat="0" applyBorder="0" applyAlignment="0" applyProtection="0"/>
    <xf numFmtId="0" fontId="26" fillId="28" borderId="0" applyNumberFormat="0" applyBorder="0" applyAlignment="0" applyProtection="0"/>
    <xf numFmtId="0" fontId="25" fillId="29" borderId="0" applyNumberFormat="0" applyBorder="0" applyAlignment="0" applyProtection="0"/>
    <xf numFmtId="0" fontId="25" fillId="20" borderId="0" applyNumberFormat="0" applyBorder="0" applyAlignment="0" applyProtection="0"/>
    <xf numFmtId="0" fontId="26" fillId="30" borderId="0" applyNumberFormat="0" applyBorder="0" applyAlignment="0" applyProtection="0"/>
    <xf numFmtId="0" fontId="25" fillId="24" borderId="0" applyNumberFormat="0" applyBorder="0" applyAlignment="0" applyProtection="0"/>
    <xf numFmtId="0" fontId="25" fillId="27" borderId="0" applyNumberFormat="0" applyBorder="0" applyAlignment="0" applyProtection="0"/>
    <xf numFmtId="0" fontId="26" fillId="27" borderId="0" applyNumberFormat="0" applyBorder="0" applyAlignment="0" applyProtection="0"/>
    <xf numFmtId="0" fontId="25" fillId="26" borderId="0" applyNumberFormat="0" applyBorder="0" applyAlignment="0" applyProtection="0"/>
    <xf numFmtId="0" fontId="26" fillId="26" borderId="0" applyNumberFormat="0" applyBorder="0" applyAlignment="0" applyProtection="0"/>
    <xf numFmtId="0" fontId="25" fillId="31" borderId="0" applyNumberFormat="0" applyBorder="0" applyAlignment="0" applyProtection="0"/>
    <xf numFmtId="0" fontId="25" fillId="21" borderId="0" applyNumberFormat="0" applyBorder="0" applyAlignment="0" applyProtection="0"/>
    <xf numFmtId="0" fontId="26" fillId="21"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28" borderId="0" applyNumberFormat="0" applyBorder="0" applyAlignment="0" applyProtection="0"/>
    <xf numFmtId="0" fontId="27" fillId="20"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20" borderId="0" applyNumberFormat="0" applyBorder="0" applyAlignment="0" applyProtection="0"/>
    <xf numFmtId="0" fontId="27" fillId="30" borderId="0" applyNumberFormat="0" applyBorder="0" applyAlignment="0" applyProtection="0"/>
    <xf numFmtId="0" fontId="27" fillId="34"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5"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2" fillId="38" borderId="0" applyNumberFormat="0" applyBorder="0" applyAlignment="0" applyProtection="0"/>
    <xf numFmtId="0" fontId="27" fillId="39"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12" fillId="41"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12" fillId="44" borderId="0" applyNumberFormat="0" applyBorder="0" applyAlignment="0" applyProtection="0"/>
    <xf numFmtId="0" fontId="27" fillId="45" borderId="0" applyNumberFormat="0" applyBorder="0" applyAlignment="0" applyProtection="0"/>
    <xf numFmtId="0" fontId="27" fillId="20" borderId="0" applyNumberFormat="0" applyBorder="0" applyAlignment="0" applyProtection="0"/>
    <xf numFmtId="0" fontId="27" fillId="45"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2" fillId="47" borderId="0" applyNumberFormat="0" applyBorder="0" applyAlignment="0" applyProtection="0"/>
    <xf numFmtId="0" fontId="27" fillId="34"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10" fillId="49" borderId="0" applyNumberFormat="0" applyBorder="0" applyAlignment="0" applyProtection="0"/>
    <xf numFmtId="0" fontId="10" fillId="37" borderId="0" applyNumberFormat="0" applyBorder="0" applyAlignment="0" applyProtection="0"/>
    <xf numFmtId="0" fontId="12" fillId="50"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27" fillId="54" borderId="0" applyNumberFormat="0" applyBorder="0" applyAlignment="0" applyProtection="0"/>
    <xf numFmtId="0" fontId="27" fillId="54"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0" borderId="0" applyNumberFormat="0" applyBorder="0" applyAlignment="0" applyProtection="0"/>
    <xf numFmtId="0" fontId="29" fillId="27" borderId="17" applyNumberFormat="0" applyAlignment="0" applyProtection="0"/>
    <xf numFmtId="0" fontId="29" fillId="18" borderId="17" applyNumberFormat="0" applyAlignment="0" applyProtection="0"/>
    <xf numFmtId="0" fontId="29" fillId="18" borderId="17" applyNumberFormat="0" applyAlignment="0" applyProtection="0"/>
    <xf numFmtId="0" fontId="30" fillId="55" borderId="18" applyNumberFormat="0" applyAlignment="0" applyProtection="0"/>
    <xf numFmtId="0" fontId="30" fillId="55" borderId="18" applyNumberFormat="0" applyAlignment="0" applyProtection="0"/>
    <xf numFmtId="41" fontId="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32" fillId="56" borderId="0" applyNumberFormat="0" applyBorder="0" applyAlignment="0" applyProtection="0"/>
    <xf numFmtId="0" fontId="32" fillId="57" borderId="0" applyNumberFormat="0" applyBorder="0" applyAlignment="0" applyProtection="0"/>
    <xf numFmtId="0" fontId="32" fillId="58" borderId="0" applyNumberFormat="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5" fillId="0" borderId="19" applyNumberFormat="0" applyFill="0" applyAlignment="0" applyProtection="0"/>
    <xf numFmtId="0" fontId="36" fillId="0" borderId="20" applyNumberFormat="0" applyFill="0" applyAlignment="0" applyProtection="0"/>
    <xf numFmtId="0" fontId="36" fillId="0" borderId="20" applyNumberFormat="0" applyFill="0" applyAlignment="0" applyProtection="0"/>
    <xf numFmtId="0" fontId="7" fillId="59" borderId="21">
      <alignment horizontal="left"/>
    </xf>
    <xf numFmtId="0" fontId="37" fillId="0" borderId="22" applyNumberFormat="0" applyFill="0" applyAlignment="0" applyProtection="0"/>
    <xf numFmtId="0" fontId="38" fillId="0" borderId="23" applyNumberFormat="0" applyFill="0" applyAlignment="0" applyProtection="0"/>
    <xf numFmtId="0" fontId="39" fillId="0" borderId="24" applyNumberFormat="0" applyFill="0" applyAlignment="0" applyProtection="0"/>
    <xf numFmtId="0" fontId="39" fillId="0" borderId="24"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21" borderId="17" applyNumberFormat="0" applyAlignment="0" applyProtection="0"/>
    <xf numFmtId="0" fontId="45" fillId="21" borderId="17" applyNumberFormat="0" applyAlignment="0" applyProtection="0"/>
    <xf numFmtId="0" fontId="46" fillId="0" borderId="25" applyNumberFormat="0" applyFill="0" applyAlignment="0" applyProtection="0"/>
    <xf numFmtId="0" fontId="46" fillId="0" borderId="25" applyNumberFormat="0" applyFill="0" applyAlignment="0" applyProtection="0"/>
    <xf numFmtId="0" fontId="47" fillId="30" borderId="0" applyNumberFormat="0" applyBorder="0" applyAlignment="0" applyProtection="0"/>
    <xf numFmtId="0" fontId="47" fillId="30" borderId="0" applyNumberFormat="0" applyBorder="0" applyAlignment="0" applyProtection="0"/>
    <xf numFmtId="0" fontId="25" fillId="0" borderId="0"/>
    <xf numFmtId="0" fontId="5" fillId="0" borderId="0"/>
    <xf numFmtId="0" fontId="25" fillId="0" borderId="0"/>
    <xf numFmtId="0" fontId="25" fillId="0" borderId="0"/>
    <xf numFmtId="0" fontId="5" fillId="0" borderId="0"/>
    <xf numFmtId="0" fontId="5" fillId="0" borderId="0">
      <alignment readingOrder="1"/>
    </xf>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5" fillId="0" borderId="0">
      <alignment readingOrder="1"/>
    </xf>
    <xf numFmtId="0" fontId="20" fillId="0" borderId="0"/>
    <xf numFmtId="0" fontId="5" fillId="0" borderId="0"/>
    <xf numFmtId="0" fontId="5" fillId="0" borderId="0"/>
    <xf numFmtId="0" fontId="5" fillId="0" borderId="0"/>
    <xf numFmtId="0" fontId="5" fillId="0" borderId="0"/>
    <xf numFmtId="0" fontId="5" fillId="0" borderId="0"/>
    <xf numFmtId="0" fontId="5" fillId="0" borderId="0">
      <alignment readingOrder="1"/>
    </xf>
    <xf numFmtId="0" fontId="5" fillId="0" borderId="0"/>
    <xf numFmtId="0" fontId="25" fillId="0" borderId="0"/>
    <xf numFmtId="0" fontId="25" fillId="0" borderId="0"/>
    <xf numFmtId="0" fontId="20" fillId="0" borderId="0"/>
    <xf numFmtId="0" fontId="20" fillId="0" borderId="0"/>
    <xf numFmtId="0" fontId="20" fillId="0" borderId="0"/>
    <xf numFmtId="0" fontId="20" fillId="0" borderId="0"/>
    <xf numFmtId="0" fontId="5" fillId="0" borderId="0">
      <alignment readingOrder="1"/>
    </xf>
    <xf numFmtId="0" fontId="5" fillId="0" borderId="0">
      <alignment readingOrder="1"/>
    </xf>
    <xf numFmtId="0" fontId="5" fillId="0" borderId="0">
      <alignment readingOrder="1"/>
    </xf>
    <xf numFmtId="0" fontId="20" fillId="0" borderId="0"/>
    <xf numFmtId="0" fontId="20" fillId="0" borderId="0"/>
    <xf numFmtId="0" fontId="5" fillId="0" borderId="0">
      <alignment readingOrder="1"/>
    </xf>
    <xf numFmtId="0" fontId="25" fillId="0" borderId="0"/>
    <xf numFmtId="0" fontId="5" fillId="0" borderId="0">
      <alignment readingOrder="1"/>
    </xf>
    <xf numFmtId="0" fontId="20" fillId="0" borderId="0"/>
    <xf numFmtId="0" fontId="20" fillId="0" borderId="0"/>
    <xf numFmtId="0" fontId="5" fillId="0" borderId="0">
      <alignment readingOrder="1"/>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alignment readingOrder="1"/>
    </xf>
    <xf numFmtId="0" fontId="5" fillId="0" borderId="0"/>
    <xf numFmtId="0" fontId="48" fillId="0" borderId="0"/>
    <xf numFmtId="0" fontId="49" fillId="0" borderId="0"/>
    <xf numFmtId="0" fontId="49" fillId="0" borderId="0"/>
    <xf numFmtId="0" fontId="49" fillId="0" borderId="0"/>
    <xf numFmtId="0" fontId="5" fillId="0" borderId="0"/>
    <xf numFmtId="0" fontId="5" fillId="0" borderId="0"/>
    <xf numFmtId="0" fontId="5" fillId="0" borderId="0"/>
    <xf numFmtId="0" fontId="49" fillId="0" borderId="0"/>
    <xf numFmtId="0" fontId="49" fillId="0" borderId="0"/>
    <xf numFmtId="0" fontId="49" fillId="0" borderId="0"/>
    <xf numFmtId="0" fontId="5" fillId="0" borderId="0"/>
    <xf numFmtId="0" fontId="5" fillId="0" borderId="0"/>
    <xf numFmtId="0" fontId="5" fillId="0" borderId="0"/>
    <xf numFmtId="0" fontId="5" fillId="0" borderId="0"/>
    <xf numFmtId="0" fontId="5" fillId="0" borderId="0"/>
    <xf numFmtId="0" fontId="5" fillId="0" borderId="0">
      <alignment readingOrder="1"/>
    </xf>
    <xf numFmtId="0" fontId="5" fillId="0" borderId="0"/>
    <xf numFmtId="0" fontId="5" fillId="0" borderId="0"/>
    <xf numFmtId="0" fontId="25"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0" fillId="0" borderId="0"/>
    <xf numFmtId="0" fontId="25" fillId="0" borderId="0"/>
    <xf numFmtId="0" fontId="20" fillId="0" borderId="0"/>
    <xf numFmtId="0" fontId="5" fillId="0" borderId="0" applyNumberFormat="0" applyFill="0" applyBorder="0" applyAlignment="0" applyProtection="0"/>
    <xf numFmtId="0" fontId="20" fillId="0" borderId="0"/>
    <xf numFmtId="0" fontId="20" fillId="0" borderId="0"/>
    <xf numFmtId="0" fontId="31" fillId="0" borderId="0"/>
    <xf numFmtId="0" fontId="20" fillId="0" borderId="0"/>
    <xf numFmtId="0" fontId="20" fillId="0" borderId="0"/>
    <xf numFmtId="0" fontId="5" fillId="0" borderId="0">
      <alignment readingOrder="1"/>
    </xf>
    <xf numFmtId="0" fontId="20" fillId="0" borderId="0"/>
    <xf numFmtId="0" fontId="20" fillId="0" borderId="0"/>
    <xf numFmtId="0" fontId="20" fillId="0" borderId="0"/>
    <xf numFmtId="0" fontId="20" fillId="0" borderId="0"/>
    <xf numFmtId="0" fontId="20"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 fillId="0" borderId="0"/>
    <xf numFmtId="0" fontId="20" fillId="0" borderId="0"/>
    <xf numFmtId="0" fontId="20" fillId="0" borderId="0"/>
    <xf numFmtId="0" fontId="5" fillId="0" borderId="0"/>
    <xf numFmtId="0" fontId="25" fillId="0" borderId="0"/>
    <xf numFmtId="0" fontId="25" fillId="0" borderId="0"/>
    <xf numFmtId="0" fontId="20" fillId="0" borderId="0"/>
    <xf numFmtId="0" fontId="50" fillId="0" borderId="0"/>
    <xf numFmtId="0" fontId="25" fillId="0" borderId="0"/>
    <xf numFmtId="0" fontId="25" fillId="0" borderId="0"/>
    <xf numFmtId="0" fontId="25" fillId="0" borderId="0"/>
    <xf numFmtId="0" fontId="25" fillId="0" borderId="0"/>
    <xf numFmtId="0" fontId="5" fillId="0" borderId="0">
      <alignment readingOrder="1"/>
    </xf>
    <xf numFmtId="0" fontId="5" fillId="0" borderId="0">
      <alignment readingOrder="1"/>
    </xf>
    <xf numFmtId="0" fontId="5" fillId="0" borderId="0">
      <alignment readingOrder="1"/>
    </xf>
    <xf numFmtId="0" fontId="25" fillId="23" borderId="26" applyNumberFormat="0" applyFont="0" applyAlignment="0" applyProtection="0"/>
    <xf numFmtId="0" fontId="5" fillId="23" borderId="26" applyNumberFormat="0" applyFont="0" applyAlignment="0" applyProtection="0"/>
    <xf numFmtId="0" fontId="25" fillId="23" borderId="26" applyNumberFormat="0" applyFont="0" applyAlignment="0" applyProtection="0"/>
    <xf numFmtId="0" fontId="51" fillId="27" borderId="27" applyNumberFormat="0" applyAlignment="0" applyProtection="0"/>
    <xf numFmtId="0" fontId="51" fillId="18" borderId="27" applyNumberFormat="0" applyAlignment="0" applyProtection="0"/>
    <xf numFmtId="0" fontId="51" fillId="18" borderId="27" applyNumberFormat="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52" fillId="0" borderId="0" applyNumberFormat="0" applyFill="0" applyBorder="0" applyAlignment="0" applyProtection="0"/>
    <xf numFmtId="0" fontId="53" fillId="0" borderId="0"/>
    <xf numFmtId="0" fontId="54" fillId="0" borderId="0"/>
    <xf numFmtId="172" fontId="5" fillId="0" borderId="0" applyFill="0" applyBorder="0" applyAlignment="0" applyProtection="0">
      <alignment wrapText="1"/>
    </xf>
    <xf numFmtId="0" fontId="52"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0" borderId="28" applyNumberFormat="0" applyFill="0" applyAlignment="0" applyProtection="0"/>
    <xf numFmtId="0" fontId="56" fillId="0" borderId="29" applyNumberFormat="0" applyFill="0" applyAlignment="0" applyProtection="0"/>
    <xf numFmtId="0" fontId="51" fillId="0" borderId="29"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lignment vertical="center"/>
    </xf>
    <xf numFmtId="0" fontId="5" fillId="0" borderId="0"/>
    <xf numFmtId="0" fontId="5" fillId="0" borderId="0"/>
    <xf numFmtId="43" fontId="5" fillId="0" borderId="0" applyFont="0" applyFill="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77" borderId="0" applyNumberFormat="0" applyBorder="0" applyAlignment="0" applyProtection="0"/>
    <xf numFmtId="0" fontId="20" fillId="77" borderId="0" applyNumberFormat="0" applyBorder="0" applyAlignment="0" applyProtection="0"/>
    <xf numFmtId="0" fontId="20" fillId="77" borderId="0" applyNumberFormat="0" applyBorder="0" applyAlignment="0" applyProtection="0"/>
    <xf numFmtId="0" fontId="20" fillId="77" borderId="0" applyNumberFormat="0" applyBorder="0" applyAlignment="0" applyProtection="0"/>
    <xf numFmtId="0" fontId="20" fillId="77"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4" borderId="0" applyNumberFormat="0" applyBorder="0" applyAlignment="0" applyProtection="0"/>
    <xf numFmtId="0" fontId="20" fillId="74" borderId="0" applyNumberFormat="0" applyBorder="0" applyAlignment="0" applyProtection="0"/>
    <xf numFmtId="0" fontId="20" fillId="74" borderId="0" applyNumberFormat="0" applyBorder="0" applyAlignment="0" applyProtection="0"/>
    <xf numFmtId="0" fontId="20" fillId="74" borderId="0" applyNumberFormat="0" applyBorder="0" applyAlignment="0" applyProtection="0"/>
    <xf numFmtId="0" fontId="20" fillId="76" borderId="0" applyNumberFormat="0" applyBorder="0" applyAlignment="0" applyProtection="0"/>
    <xf numFmtId="0" fontId="20" fillId="76" borderId="0" applyNumberFormat="0" applyBorder="0" applyAlignment="0" applyProtection="0"/>
    <xf numFmtId="0" fontId="20" fillId="76" borderId="0" applyNumberFormat="0" applyBorder="0" applyAlignment="0" applyProtection="0"/>
    <xf numFmtId="0" fontId="20" fillId="76" borderId="0" applyNumberFormat="0" applyBorder="0" applyAlignment="0" applyProtection="0"/>
    <xf numFmtId="0" fontId="20" fillId="76" borderId="0" applyNumberFormat="0" applyBorder="0" applyAlignment="0" applyProtection="0"/>
    <xf numFmtId="0" fontId="20" fillId="78" borderId="0" applyNumberFormat="0" applyBorder="0" applyAlignment="0" applyProtection="0"/>
    <xf numFmtId="0" fontId="20" fillId="78" borderId="0" applyNumberFormat="0" applyBorder="0" applyAlignment="0" applyProtection="0"/>
    <xf numFmtId="0" fontId="20" fillId="78" borderId="0" applyNumberFormat="0" applyBorder="0" applyAlignment="0" applyProtection="0"/>
    <xf numFmtId="0" fontId="20" fillId="78"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9" borderId="0" applyNumberFormat="0" applyAlignment="0">
      <alignment horizontal="right"/>
    </xf>
    <xf numFmtId="0" fontId="5" fillId="8" borderId="0" applyNumberFormat="0" applyAlignment="0"/>
    <xf numFmtId="0" fontId="5" fillId="8" borderId="0" applyNumberFormat="0" applyAlignment="0"/>
    <xf numFmtId="0" fontId="5" fillId="8" borderId="0" applyNumberFormat="0" applyAlignment="0"/>
    <xf numFmtId="0" fontId="5" fillId="8" borderId="0" applyNumberFormat="0" applyAlignment="0"/>
    <xf numFmtId="0" fontId="40" fillId="0" borderId="0" applyNumberFormat="0" applyFill="0" applyBorder="0" applyAlignment="0" applyProtection="0">
      <alignment vertical="top"/>
      <protection locked="0"/>
    </xf>
    <xf numFmtId="0" fontId="25" fillId="0" borderId="0"/>
    <xf numFmtId="0" fontId="25" fillId="0" borderId="0"/>
    <xf numFmtId="0" fontId="20" fillId="0" borderId="0"/>
    <xf numFmtId="0" fontId="20" fillId="0" borderId="0"/>
    <xf numFmtId="0" fontId="20" fillId="0" borderId="0"/>
    <xf numFmtId="0" fontId="20" fillId="0" borderId="0"/>
    <xf numFmtId="0" fontId="5" fillId="0" borderId="0">
      <alignment readingOrder="1"/>
    </xf>
    <xf numFmtId="0" fontId="20" fillId="0" borderId="0"/>
    <xf numFmtId="0" fontId="5" fillId="0" borderId="0"/>
    <xf numFmtId="0" fontId="5" fillId="0" borderId="0"/>
    <xf numFmtId="0" fontId="20" fillId="0" borderId="0"/>
    <xf numFmtId="0" fontId="25" fillId="0" borderId="0"/>
    <xf numFmtId="0" fontId="25" fillId="0" borderId="0"/>
    <xf numFmtId="0" fontId="25" fillId="0" borderId="0"/>
    <xf numFmtId="0" fontId="20" fillId="0" borderId="0"/>
    <xf numFmtId="0" fontId="20" fillId="0" borderId="0"/>
    <xf numFmtId="0" fontId="5" fillId="0" borderId="0"/>
    <xf numFmtId="0" fontId="5" fillId="0" borderId="0"/>
    <xf numFmtId="0" fontId="25" fillId="0" borderId="0"/>
    <xf numFmtId="0" fontId="20" fillId="0" borderId="0"/>
    <xf numFmtId="0" fontId="20" fillId="0" borderId="0"/>
    <xf numFmtId="0" fontId="2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5" fillId="0" borderId="0"/>
    <xf numFmtId="0" fontId="1" fillId="0" borderId="0"/>
    <xf numFmtId="0" fontId="20" fillId="0" borderId="0"/>
    <xf numFmtId="0" fontId="20" fillId="0" borderId="0"/>
    <xf numFmtId="0" fontId="20" fillId="0" borderId="0"/>
    <xf numFmtId="0" fontId="50" fillId="0" borderId="0"/>
    <xf numFmtId="0" fontId="25" fillId="0" borderId="0"/>
    <xf numFmtId="0" fontId="25" fillId="0" borderId="0"/>
    <xf numFmtId="0" fontId="25" fillId="0" borderId="0"/>
    <xf numFmtId="0" fontId="25" fillId="0" borderId="0"/>
    <xf numFmtId="0" fontId="20" fillId="66" borderId="53" applyNumberFormat="0" applyFont="0" applyAlignment="0" applyProtection="0"/>
    <xf numFmtId="0" fontId="20" fillId="66" borderId="53" applyNumberFormat="0" applyFont="0" applyAlignment="0" applyProtection="0"/>
    <xf numFmtId="0" fontId="20" fillId="66" borderId="53" applyNumberFormat="0" applyFont="0" applyAlignment="0" applyProtection="0"/>
    <xf numFmtId="0" fontId="20" fillId="66" borderId="53" applyNumberFormat="0" applyFont="0" applyAlignment="0" applyProtection="0"/>
    <xf numFmtId="0" fontId="20" fillId="66" borderId="53" applyNumberFormat="0" applyFont="0" applyAlignment="0" applyProtection="0"/>
    <xf numFmtId="0" fontId="20" fillId="66" borderId="53"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cellStyleXfs>
  <cellXfs count="168">
    <xf numFmtId="0" fontId="0" fillId="0" borderId="0" xfId="0"/>
    <xf numFmtId="0" fontId="4" fillId="0" borderId="0" xfId="2" applyFont="1"/>
    <xf numFmtId="0" fontId="6" fillId="0" borderId="0" xfId="3" applyFont="1"/>
    <xf numFmtId="0" fontId="5" fillId="0" borderId="0" xfId="2" applyFont="1"/>
    <xf numFmtId="5" fontId="5" fillId="0" borderId="0" xfId="2" applyNumberFormat="1" applyFont="1"/>
    <xf numFmtId="164" fontId="5" fillId="0" borderId="0" xfId="2" applyNumberFormat="1" applyFont="1"/>
    <xf numFmtId="164" fontId="6" fillId="0" borderId="0" xfId="2" applyNumberFormat="1" applyFont="1"/>
    <xf numFmtId="0" fontId="5" fillId="0" borderId="0" xfId="2" applyFont="1" applyFill="1"/>
    <xf numFmtId="165" fontId="5" fillId="0" borderId="0" xfId="2" applyNumberFormat="1" applyFont="1"/>
    <xf numFmtId="0" fontId="0" fillId="0" borderId="0" xfId="0">
      <alignment readingOrder="1"/>
    </xf>
    <xf numFmtId="0" fontId="4" fillId="0" borderId="0" xfId="2" applyFont="1" applyAlignment="1">
      <alignment horizontal="left"/>
    </xf>
    <xf numFmtId="166" fontId="0" fillId="0" borderId="0" xfId="0" applyNumberFormat="1" applyAlignment="1">
      <alignment horizontal="center" readingOrder="1"/>
    </xf>
    <xf numFmtId="167" fontId="0" fillId="0" borderId="0" xfId="0" applyNumberFormat="1" applyAlignment="1">
      <alignment horizontal="center" readingOrder="1"/>
    </xf>
    <xf numFmtId="0" fontId="5" fillId="0" borderId="0" xfId="2" applyFont="1" applyAlignment="1">
      <alignment horizontal="center"/>
    </xf>
    <xf numFmtId="0" fontId="7" fillId="2" borderId="1" xfId="2" applyFont="1" applyFill="1" applyBorder="1" applyAlignment="1">
      <alignment horizontal="centerContinuous"/>
    </xf>
    <xf numFmtId="0" fontId="8" fillId="2" borderId="1" xfId="2" applyFont="1" applyFill="1" applyBorder="1" applyAlignment="1">
      <alignment horizontal="centerContinuous"/>
    </xf>
    <xf numFmtId="0" fontId="8" fillId="2" borderId="2" xfId="2" applyFont="1" applyFill="1" applyBorder="1" applyAlignment="1">
      <alignment horizontal="centerContinuous"/>
    </xf>
    <xf numFmtId="0" fontId="9" fillId="2" borderId="3" xfId="2" applyFont="1" applyFill="1" applyBorder="1" applyAlignment="1">
      <alignment horizontal="centerContinuous"/>
    </xf>
    <xf numFmtId="0" fontId="7" fillId="0" borderId="0" xfId="2" applyFont="1" applyFill="1" applyBorder="1" applyAlignment="1">
      <alignment horizontal="centerContinuous"/>
    </xf>
    <xf numFmtId="0" fontId="8" fillId="0" borderId="0" xfId="2" applyFont="1" applyFill="1" applyBorder="1" applyAlignment="1">
      <alignment horizontal="centerContinuous"/>
    </xf>
    <xf numFmtId="0" fontId="9" fillId="0" borderId="0" xfId="2" applyFont="1" applyFill="1" applyBorder="1" applyAlignment="1">
      <alignment horizontal="centerContinuous"/>
    </xf>
    <xf numFmtId="0" fontId="10" fillId="0" borderId="0" xfId="2" applyFont="1" applyFill="1" applyBorder="1" applyAlignment="1">
      <alignment horizontal="centerContinuous"/>
    </xf>
    <xf numFmtId="0" fontId="5" fillId="0" borderId="0" xfId="2" applyFont="1" applyFill="1" applyBorder="1"/>
    <xf numFmtId="0" fontId="10" fillId="5" borderId="5" xfId="2" applyFont="1" applyFill="1" applyBorder="1" applyAlignment="1">
      <alignment horizontal="center" wrapText="1"/>
    </xf>
    <xf numFmtId="0" fontId="10" fillId="5" borderId="5" xfId="0" applyFont="1" applyFill="1" applyBorder="1" applyAlignment="1">
      <alignment horizontal="center" wrapText="1"/>
    </xf>
    <xf numFmtId="0" fontId="10" fillId="0" borderId="0" xfId="2" applyFont="1" applyFill="1" applyBorder="1" applyAlignment="1">
      <alignment horizontal="center" wrapText="1"/>
    </xf>
    <xf numFmtId="0" fontId="5" fillId="6" borderId="0" xfId="4" applyFont="1" applyFill="1" applyBorder="1" applyAlignment="1">
      <alignment wrapText="1"/>
    </xf>
    <xf numFmtId="1" fontId="5" fillId="6" borderId="0" xfId="4" applyNumberFormat="1" applyFont="1" applyFill="1" applyBorder="1" applyAlignment="1">
      <alignment wrapText="1"/>
    </xf>
    <xf numFmtId="168" fontId="5" fillId="6" borderId="0" xfId="1" applyNumberFormat="1" applyFont="1" applyFill="1" applyBorder="1" applyAlignment="1">
      <alignment wrapText="1"/>
    </xf>
    <xf numFmtId="2" fontId="5" fillId="6" borderId="0" xfId="4" applyNumberFormat="1" applyFont="1" applyFill="1" applyBorder="1" applyAlignment="1">
      <alignment wrapText="1"/>
    </xf>
    <xf numFmtId="0" fontId="0" fillId="0" borderId="0" xfId="0" applyFill="1" applyBorder="1">
      <alignment readingOrder="1"/>
    </xf>
    <xf numFmtId="164" fontId="9" fillId="0" borderId="0" xfId="0" applyNumberFormat="1" applyFont="1" applyFill="1" applyBorder="1">
      <alignment readingOrder="1"/>
    </xf>
    <xf numFmtId="2" fontId="0" fillId="0" borderId="0" xfId="0" applyNumberFormat="1" applyFill="1" applyBorder="1">
      <alignment readingOrder="1"/>
    </xf>
    <xf numFmtId="0" fontId="12" fillId="0" borderId="0" xfId="0" applyFont="1" applyFill="1" applyBorder="1" applyAlignment="1">
      <alignment horizontal="center" wrapText="1" readingOrder="1"/>
    </xf>
    <xf numFmtId="0" fontId="12" fillId="7" borderId="6" xfId="0" applyFont="1" applyFill="1" applyBorder="1" applyAlignment="1">
      <alignment horizontal="left" readingOrder="1"/>
    </xf>
    <xf numFmtId="0" fontId="12" fillId="7" borderId="7" xfId="0" applyFont="1" applyFill="1" applyBorder="1" applyAlignment="1">
      <alignment horizontal="center" wrapText="1" readingOrder="1"/>
    </xf>
    <xf numFmtId="164" fontId="0" fillId="0" borderId="0" xfId="0" applyNumberFormat="1">
      <alignment readingOrder="1"/>
    </xf>
    <xf numFmtId="0" fontId="10" fillId="8" borderId="5" xfId="0" applyFont="1" applyFill="1" applyBorder="1" applyAlignment="1">
      <alignment horizontal="center" wrapText="1" readingOrder="1"/>
    </xf>
    <xf numFmtId="0" fontId="10" fillId="8" borderId="7" xfId="0" applyFont="1" applyFill="1" applyBorder="1" applyAlignment="1">
      <alignment horizontal="center" wrapText="1" readingOrder="1"/>
    </xf>
    <xf numFmtId="164" fontId="10" fillId="8" borderId="7" xfId="0" applyNumberFormat="1" applyFont="1" applyFill="1" applyBorder="1" applyAlignment="1">
      <alignment horizontal="center" wrapText="1" readingOrder="1"/>
    </xf>
    <xf numFmtId="164" fontId="9" fillId="0" borderId="0" xfId="0" applyNumberFormat="1" applyFont="1">
      <alignment readingOrder="1"/>
    </xf>
    <xf numFmtId="164" fontId="10" fillId="9" borderId="8" xfId="0" applyNumberFormat="1" applyFont="1" applyFill="1" applyBorder="1" applyAlignment="1">
      <alignment horizontal="centerContinuous" wrapText="1" readingOrder="1"/>
    </xf>
    <xf numFmtId="1" fontId="0" fillId="0" borderId="0" xfId="0" applyNumberFormat="1">
      <alignment readingOrder="1"/>
    </xf>
    <xf numFmtId="0" fontId="10" fillId="9" borderId="5" xfId="0" applyFont="1" applyFill="1" applyBorder="1" applyAlignment="1">
      <alignment horizontal="center" wrapText="1" readingOrder="1"/>
    </xf>
    <xf numFmtId="0" fontId="10" fillId="9" borderId="7" xfId="0" applyFont="1" applyFill="1" applyBorder="1" applyAlignment="1">
      <alignment horizontal="center" wrapText="1" readingOrder="1"/>
    </xf>
    <xf numFmtId="164" fontId="10" fillId="9" borderId="7" xfId="0" applyNumberFormat="1" applyFont="1" applyFill="1" applyBorder="1" applyAlignment="1">
      <alignment horizontal="center" wrapText="1" readingOrder="1"/>
    </xf>
    <xf numFmtId="164" fontId="10" fillId="9" borderId="9" xfId="0" applyNumberFormat="1" applyFont="1" applyFill="1" applyBorder="1" applyAlignment="1">
      <alignment horizontal="centerContinuous" wrapText="1" readingOrder="1"/>
    </xf>
    <xf numFmtId="164" fontId="10" fillId="9" borderId="10" xfId="0" applyNumberFormat="1" applyFont="1" applyFill="1" applyBorder="1" applyAlignment="1">
      <alignment horizontal="centerContinuous" wrapText="1" readingOrder="1"/>
    </xf>
    <xf numFmtId="0" fontId="11" fillId="0" borderId="0" xfId="0" applyFont="1">
      <alignment readingOrder="1"/>
    </xf>
    <xf numFmtId="49" fontId="0" fillId="0" borderId="0" xfId="0" applyNumberFormat="1">
      <alignment readingOrder="1"/>
    </xf>
    <xf numFmtId="9" fontId="11" fillId="0" borderId="0" xfId="0" applyNumberFormat="1" applyFont="1">
      <alignment readingOrder="1"/>
    </xf>
    <xf numFmtId="0" fontId="0" fillId="5" borderId="0" xfId="0" applyFill="1">
      <alignment readingOrder="1"/>
    </xf>
    <xf numFmtId="1" fontId="11" fillId="0" borderId="0" xfId="0" applyNumberFormat="1" applyFont="1">
      <alignment readingOrder="1"/>
    </xf>
    <xf numFmtId="2" fontId="0" fillId="0" borderId="0" xfId="0" applyNumberFormat="1">
      <alignment readingOrder="1"/>
    </xf>
    <xf numFmtId="164"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170" fontId="0" fillId="0" borderId="0" xfId="0" applyNumberFormat="1">
      <alignment readingOrder="1"/>
    </xf>
    <xf numFmtId="1" fontId="0" fillId="0" borderId="0" xfId="0" applyNumberFormat="1" applyFont="1">
      <alignment readingOrder="1"/>
    </xf>
    <xf numFmtId="0" fontId="0" fillId="13" borderId="0" xfId="0" applyFill="1">
      <alignment readingOrder="1"/>
    </xf>
    <xf numFmtId="0" fontId="0" fillId="0" borderId="0" xfId="0" quotePrefix="1" applyFill="1">
      <alignment readingOrder="1"/>
    </xf>
    <xf numFmtId="0" fontId="19" fillId="6" borderId="5" xfId="0" applyFont="1" applyFill="1" applyBorder="1"/>
    <xf numFmtId="9" fontId="5" fillId="14" borderId="0" xfId="9" applyFill="1" applyAlignment="1">
      <alignment horizontal="center" readingOrder="1"/>
    </xf>
    <xf numFmtId="1" fontId="0" fillId="11" borderId="0" xfId="0" applyNumberFormat="1" applyFill="1" applyAlignment="1">
      <alignment horizontal="center" readingOrder="1"/>
    </xf>
    <xf numFmtId="0" fontId="19" fillId="15" borderId="1" xfId="0" applyFont="1" applyFill="1" applyBorder="1"/>
    <xf numFmtId="0" fontId="19" fillId="15" borderId="4" xfId="0" applyFont="1" applyFill="1" applyBorder="1"/>
    <xf numFmtId="0" fontId="19" fillId="15" borderId="3" xfId="0" applyFont="1" applyFill="1" applyBorder="1"/>
    <xf numFmtId="0" fontId="19" fillId="15" borderId="11" xfId="0" applyFont="1" applyFill="1" applyBorder="1"/>
    <xf numFmtId="0" fontId="19" fillId="15" borderId="12" xfId="0" applyFont="1" applyFill="1" applyBorder="1"/>
    <xf numFmtId="0" fontId="19" fillId="15" borderId="13" xfId="0" applyFont="1" applyFill="1" applyBorder="1"/>
    <xf numFmtId="0" fontId="19" fillId="15" borderId="5" xfId="0" applyFont="1" applyFill="1" applyBorder="1"/>
    <xf numFmtId="0" fontId="19" fillId="14" borderId="5" xfId="0" applyFont="1" applyFill="1" applyBorder="1"/>
    <xf numFmtId="164" fontId="19" fillId="14" borderId="5" xfId="0" applyNumberFormat="1" applyFont="1" applyFill="1" applyBorder="1"/>
    <xf numFmtId="164" fontId="0" fillId="16" borderId="0" xfId="0" applyNumberFormat="1" applyFill="1" applyAlignment="1">
      <alignment horizontal="center" readingOrder="1"/>
    </xf>
    <xf numFmtId="9" fontId="19" fillId="15" borderId="5" xfId="9" applyFont="1" applyFill="1" applyBorder="1"/>
    <xf numFmtId="1" fontId="0" fillId="14" borderId="0" xfId="0" applyNumberFormat="1" applyFill="1" applyAlignment="1">
      <alignment horizontal="center" readingOrder="1"/>
    </xf>
    <xf numFmtId="0" fontId="23" fillId="0" borderId="0" xfId="13"/>
    <xf numFmtId="0" fontId="5" fillId="0" borderId="0" xfId="15">
      <alignment readingOrder="1"/>
    </xf>
    <xf numFmtId="0" fontId="24" fillId="12" borderId="14" xfId="0" applyFont="1" applyFill="1" applyBorder="1"/>
    <xf numFmtId="0" fontId="24" fillId="12" borderId="15" xfId="0" applyFont="1" applyFill="1" applyBorder="1"/>
    <xf numFmtId="0" fontId="24" fillId="12" borderId="8" xfId="0" applyFont="1" applyFill="1" applyBorder="1"/>
    <xf numFmtId="0" fontId="20" fillId="0" borderId="0" xfId="0" applyFont="1"/>
    <xf numFmtId="0" fontId="22" fillId="15" borderId="16" xfId="16" applyFont="1" applyFill="1" applyBorder="1" applyAlignment="1">
      <alignment horizontal="left" vertical="center" wrapText="1"/>
    </xf>
    <xf numFmtId="0" fontId="11" fillId="15" borderId="5" xfId="16" applyFont="1" applyFill="1" applyBorder="1" applyAlignment="1">
      <alignment horizontal="left" vertical="center" wrapText="1"/>
    </xf>
    <xf numFmtId="0" fontId="5" fillId="0" borderId="5" xfId="16" applyFont="1" applyFill="1" applyBorder="1" applyAlignment="1">
      <alignment horizontal="left" vertical="center" wrapText="1"/>
    </xf>
    <xf numFmtId="0" fontId="5" fillId="0" borderId="5" xfId="16" applyFont="1" applyBorder="1" applyAlignment="1">
      <alignment horizontal="left" vertical="center" wrapText="1" readingOrder="1"/>
    </xf>
    <xf numFmtId="0" fontId="5" fillId="0" borderId="5" xfId="16" applyNumberFormat="1" applyFont="1" applyBorder="1" applyAlignment="1">
      <alignment horizontal="left" vertical="center" wrapText="1" readingOrder="1"/>
    </xf>
    <xf numFmtId="0" fontId="22" fillId="15" borderId="5" xfId="16" applyFont="1" applyFill="1" applyBorder="1" applyAlignment="1">
      <alignment horizontal="left" vertical="center" wrapText="1"/>
    </xf>
    <xf numFmtId="0" fontId="21" fillId="0" borderId="5" xfId="16" applyFont="1" applyBorder="1" applyAlignment="1">
      <alignment horizontal="left" vertical="center" wrapText="1" readingOrder="1"/>
    </xf>
    <xf numFmtId="0" fontId="21" fillId="0" borderId="5" xfId="16" applyFont="1" applyBorder="1" applyAlignment="1">
      <alignment vertical="center" wrapText="1" readingOrder="1"/>
    </xf>
    <xf numFmtId="0" fontId="0" fillId="0" borderId="5" xfId="16" applyFont="1" applyBorder="1" applyAlignment="1">
      <alignment horizontal="left" vertical="center" wrapText="1" readingOrder="1"/>
    </xf>
    <xf numFmtId="0" fontId="8" fillId="60" borderId="7" xfId="2" applyFont="1" applyFill="1" applyBorder="1" applyAlignment="1">
      <alignment horizontal="center"/>
    </xf>
    <xf numFmtId="0" fontId="10" fillId="11" borderId="7" xfId="2" applyFont="1" applyFill="1" applyBorder="1" applyAlignment="1">
      <alignment horizontal="center" wrapText="1"/>
    </xf>
    <xf numFmtId="0" fontId="10" fillId="11" borderId="5" xfId="2" applyFont="1" applyFill="1" applyBorder="1" applyAlignment="1">
      <alignment horizontal="center" wrapText="1"/>
    </xf>
    <xf numFmtId="0" fontId="12" fillId="62" borderId="6" xfId="0" applyFont="1" applyFill="1" applyBorder="1" applyAlignment="1">
      <alignment horizontal="left" wrapText="1" readingOrder="1"/>
    </xf>
    <xf numFmtId="0" fontId="12" fillId="62" borderId="7" xfId="0" applyFont="1" applyFill="1" applyBorder="1" applyAlignment="1">
      <alignment horizontal="center" wrapText="1" readingOrder="1"/>
    </xf>
    <xf numFmtId="0" fontId="12" fillId="7" borderId="21" xfId="0" applyFont="1" applyFill="1" applyBorder="1" applyAlignment="1">
      <alignment horizontal="center" wrapText="1" readingOrder="1"/>
    </xf>
    <xf numFmtId="0" fontId="0" fillId="0" borderId="30" xfId="0" applyBorder="1">
      <alignment readingOrder="1"/>
    </xf>
    <xf numFmtId="0" fontId="0" fillId="0" borderId="31" xfId="0" applyBorder="1">
      <alignment readingOrder="1"/>
    </xf>
    <xf numFmtId="0" fontId="0" fillId="0" borderId="32" xfId="0" applyBorder="1">
      <alignment readingOrder="1"/>
    </xf>
    <xf numFmtId="0" fontId="0" fillId="0" borderId="33" xfId="0" applyBorder="1">
      <alignment readingOrder="1"/>
    </xf>
    <xf numFmtId="0" fontId="0" fillId="0" borderId="0" xfId="0" applyBorder="1">
      <alignment readingOrder="1"/>
    </xf>
    <xf numFmtId="0" fontId="0" fillId="0" borderId="34" xfId="0" applyBorder="1">
      <alignment readingOrder="1"/>
    </xf>
    <xf numFmtId="0" fontId="0" fillId="0" borderId="35" xfId="0" applyBorder="1">
      <alignment readingOrder="1"/>
    </xf>
    <xf numFmtId="0" fontId="0" fillId="0" borderId="36" xfId="0" applyBorder="1">
      <alignment readingOrder="1"/>
    </xf>
    <xf numFmtId="0" fontId="0" fillId="0" borderId="37" xfId="0" applyBorder="1">
      <alignment readingOrder="1"/>
    </xf>
    <xf numFmtId="0" fontId="10" fillId="63" borderId="14" xfId="0" applyFont="1" applyFill="1" applyBorder="1" applyAlignment="1">
      <alignment horizontal="centerContinuous" wrapText="1" readingOrder="1"/>
    </xf>
    <xf numFmtId="0" fontId="10" fillId="63" borderId="8" xfId="0" applyFont="1" applyFill="1" applyBorder="1" applyAlignment="1">
      <alignment horizontal="centerContinuous" wrapText="1" readingOrder="1"/>
    </xf>
    <xf numFmtId="164" fontId="10" fillId="63" borderId="14" xfId="0" applyNumberFormat="1" applyFont="1" applyFill="1" applyBorder="1" applyAlignment="1">
      <alignment horizontal="centerContinuous" wrapText="1" readingOrder="1"/>
    </xf>
    <xf numFmtId="164" fontId="10" fillId="63" borderId="15" xfId="0" applyNumberFormat="1" applyFont="1" applyFill="1" applyBorder="1" applyAlignment="1">
      <alignment horizontal="centerContinuous" wrapText="1" readingOrder="1"/>
    </xf>
    <xf numFmtId="164" fontId="10" fillId="63" borderId="8" xfId="0" applyNumberFormat="1" applyFont="1" applyFill="1" applyBorder="1" applyAlignment="1">
      <alignment horizontal="centerContinuous" wrapText="1" readingOrder="1"/>
    </xf>
    <xf numFmtId="164" fontId="10" fillId="63" borderId="21" xfId="0" applyNumberFormat="1" applyFont="1" applyFill="1" applyBorder="1" applyAlignment="1">
      <alignment horizontal="center" wrapText="1" readingOrder="1"/>
    </xf>
    <xf numFmtId="173" fontId="10" fillId="8" borderId="7" xfId="0" applyNumberFormat="1" applyFont="1" applyFill="1" applyBorder="1" applyAlignment="1">
      <alignment horizontal="center" wrapText="1" readingOrder="1"/>
    </xf>
    <xf numFmtId="164" fontId="59" fillId="0" borderId="0" xfId="0" applyNumberFormat="1" applyFont="1">
      <alignment readingOrder="1"/>
    </xf>
    <xf numFmtId="0" fontId="10" fillId="9" borderId="14" xfId="0" applyFont="1" applyFill="1" applyBorder="1" applyAlignment="1">
      <alignment horizontal="centerContinuous" wrapText="1" readingOrder="1"/>
    </xf>
    <xf numFmtId="0" fontId="10" fillId="9" borderId="15" xfId="0" applyFont="1" applyFill="1" applyBorder="1" applyAlignment="1">
      <alignment horizontal="centerContinuous" wrapText="1" readingOrder="1"/>
    </xf>
    <xf numFmtId="164" fontId="10" fillId="9" borderId="15" xfId="0" applyNumberFormat="1" applyFont="1" applyFill="1" applyBorder="1" applyAlignment="1">
      <alignment horizontal="centerContinuous" wrapText="1" readingOrder="1"/>
    </xf>
    <xf numFmtId="164" fontId="10" fillId="9" borderId="21" xfId="0" applyNumberFormat="1" applyFont="1" applyFill="1" applyBorder="1" applyAlignment="1">
      <alignment horizontal="center" wrapText="1" readingOrder="1"/>
    </xf>
    <xf numFmtId="164" fontId="10" fillId="9" borderId="14" xfId="0" applyNumberFormat="1" applyFont="1" applyFill="1" applyBorder="1" applyAlignment="1">
      <alignment horizontal="centerContinuous" wrapText="1" readingOrder="1"/>
    </xf>
    <xf numFmtId="164" fontId="11" fillId="0" borderId="0" xfId="0" applyNumberFormat="1" applyFont="1">
      <alignment readingOrder="1"/>
    </xf>
    <xf numFmtId="174" fontId="11" fillId="0" borderId="0" xfId="0" applyNumberFormat="1" applyFont="1">
      <alignment readingOrder="1"/>
    </xf>
    <xf numFmtId="174" fontId="0" fillId="0" borderId="0" xfId="0" applyNumberFormat="1">
      <alignment readingOrder="1"/>
    </xf>
    <xf numFmtId="174" fontId="59" fillId="0" borderId="0" xfId="0" applyNumberFormat="1" applyFont="1">
      <alignment readingOrder="1"/>
    </xf>
    <xf numFmtId="9" fontId="0" fillId="14" borderId="0" xfId="9" applyFont="1" applyFill="1" applyAlignment="1">
      <alignment horizontal="center" readingOrder="1"/>
    </xf>
    <xf numFmtId="10" fontId="0" fillId="0" borderId="0" xfId="0" applyNumberFormat="1"/>
    <xf numFmtId="0" fontId="20" fillId="0" borderId="0" xfId="315" applyFont="1" applyAlignment="1">
      <alignment vertical="center"/>
    </xf>
    <xf numFmtId="0" fontId="20" fillId="64" borderId="38" xfId="315" applyFont="1" applyFill="1" applyBorder="1" applyAlignment="1">
      <alignment horizontal="center" vertical="center"/>
    </xf>
    <xf numFmtId="0" fontId="20" fillId="64" borderId="39" xfId="315" applyFont="1" applyFill="1" applyBorder="1" applyAlignment="1">
      <alignment horizontal="center" vertical="center"/>
    </xf>
    <xf numFmtId="0" fontId="20" fillId="64" borderId="40" xfId="315" applyFont="1" applyFill="1" applyBorder="1" applyAlignment="1">
      <alignment horizontal="center" vertical="center"/>
    </xf>
    <xf numFmtId="1" fontId="20" fillId="10" borderId="41" xfId="315" applyNumberFormat="1" applyFont="1" applyFill="1" applyBorder="1" applyAlignment="1">
      <alignment vertical="center"/>
    </xf>
    <xf numFmtId="1" fontId="20" fillId="10" borderId="42" xfId="315" applyNumberFormat="1" applyFont="1" applyFill="1" applyBorder="1" applyAlignment="1">
      <alignment vertical="center"/>
    </xf>
    <xf numFmtId="1" fontId="20" fillId="10" borderId="43" xfId="315" applyNumberFormat="1" applyFont="1" applyFill="1" applyBorder="1" applyAlignment="1">
      <alignment vertical="center"/>
    </xf>
    <xf numFmtId="1" fontId="0" fillId="0" borderId="0" xfId="0" applyNumberFormat="1"/>
    <xf numFmtId="0" fontId="20" fillId="0" borderId="0" xfId="315" applyFont="1" applyFill="1" applyBorder="1" applyAlignment="1">
      <alignment vertical="center"/>
    </xf>
    <xf numFmtId="0" fontId="5" fillId="65" borderId="33" xfId="0" applyFont="1" applyFill="1" applyBorder="1"/>
    <xf numFmtId="0" fontId="5" fillId="65" borderId="0" xfId="0" applyFont="1" applyFill="1" applyBorder="1"/>
    <xf numFmtId="0" fontId="5" fillId="65" borderId="34" xfId="0" applyFont="1" applyFill="1" applyBorder="1"/>
    <xf numFmtId="0" fontId="0" fillId="65" borderId="49" xfId="0" applyFill="1" applyBorder="1"/>
    <xf numFmtId="0" fontId="0" fillId="65" borderId="50" xfId="0" applyFill="1" applyBorder="1"/>
    <xf numFmtId="0" fontId="0" fillId="65" borderId="51" xfId="0" applyFill="1" applyBorder="1"/>
    <xf numFmtId="0" fontId="0" fillId="65" borderId="52" xfId="0" applyFill="1" applyBorder="1"/>
    <xf numFmtId="0" fontId="0" fillId="65" borderId="44" xfId="0" applyFill="1" applyBorder="1"/>
    <xf numFmtId="171" fontId="0" fillId="65" borderId="5" xfId="0" applyNumberFormat="1" applyFill="1" applyBorder="1"/>
    <xf numFmtId="171" fontId="0" fillId="65" borderId="45" xfId="0" applyNumberFormat="1" applyFill="1" applyBorder="1"/>
    <xf numFmtId="9" fontId="5" fillId="65" borderId="5" xfId="9" applyFont="1" applyFill="1" applyBorder="1"/>
    <xf numFmtId="9" fontId="5" fillId="65" borderId="45" xfId="9" applyFont="1" applyFill="1" applyBorder="1"/>
    <xf numFmtId="0" fontId="0" fillId="65" borderId="46" xfId="0" applyFill="1" applyBorder="1"/>
    <xf numFmtId="9" fontId="5" fillId="65" borderId="47" xfId="9" applyFont="1" applyFill="1" applyBorder="1"/>
    <xf numFmtId="9" fontId="5" fillId="65" borderId="48" xfId="9" applyFont="1" applyFill="1" applyBorder="1"/>
    <xf numFmtId="0" fontId="60" fillId="0" borderId="0" xfId="0" applyFont="1"/>
    <xf numFmtId="0" fontId="61" fillId="0" borderId="0" xfId="0" applyFont="1" applyAlignment="1">
      <alignment horizontal="left" indent="2"/>
    </xf>
    <xf numFmtId="0" fontId="62" fillId="0" borderId="0" xfId="0" applyFont="1"/>
    <xf numFmtId="0" fontId="60" fillId="0" borderId="0" xfId="0" applyFont="1" applyAlignment="1">
      <alignment horizontal="left" indent="2"/>
    </xf>
    <xf numFmtId="6" fontId="0" fillId="0" borderId="0" xfId="0" applyNumberFormat="1"/>
    <xf numFmtId="9" fontId="0" fillId="0" borderId="0" xfId="0" applyNumberFormat="1"/>
    <xf numFmtId="2" fontId="0" fillId="11" borderId="0" xfId="0" applyNumberFormat="1" applyFill="1" applyAlignment="1">
      <alignment horizontal="center" readingOrder="1"/>
    </xf>
    <xf numFmtId="43" fontId="0" fillId="11" borderId="0" xfId="366" applyFont="1" applyFill="1" applyAlignment="1">
      <alignment horizontal="center" readingOrder="1"/>
    </xf>
    <xf numFmtId="0" fontId="0" fillId="15" borderId="0" xfId="0" applyFill="1">
      <alignment readingOrder="1"/>
    </xf>
    <xf numFmtId="0" fontId="0" fillId="15" borderId="0" xfId="0" applyFill="1" applyAlignment="1">
      <alignment vertical="center" wrapText="1" readingOrder="1"/>
    </xf>
    <xf numFmtId="9" fontId="0" fillId="0" borderId="0" xfId="0" applyNumberFormat="1">
      <alignment readingOrder="1"/>
    </xf>
    <xf numFmtId="164" fontId="0" fillId="13" borderId="0" xfId="0" applyNumberFormat="1" applyFill="1">
      <alignment readingOrder="1"/>
    </xf>
    <xf numFmtId="0" fontId="0" fillId="12" borderId="0" xfId="0" applyFill="1" applyAlignment="1">
      <alignment horizontal="left" vertical="center" readingOrder="1"/>
    </xf>
    <xf numFmtId="0" fontId="10" fillId="3" borderId="1" xfId="2" applyFont="1" applyFill="1" applyBorder="1" applyAlignment="1">
      <alignment horizontal="center"/>
    </xf>
    <xf numFmtId="0" fontId="10" fillId="3" borderId="4" xfId="2" applyFont="1" applyFill="1" applyBorder="1" applyAlignment="1">
      <alignment horizontal="center"/>
    </xf>
    <xf numFmtId="0" fontId="10" fillId="3" borderId="3" xfId="2" applyFont="1" applyFill="1" applyBorder="1" applyAlignment="1">
      <alignment horizontal="center"/>
    </xf>
    <xf numFmtId="0" fontId="7" fillId="4" borderId="2" xfId="0" applyFont="1" applyFill="1" applyBorder="1" applyAlignment="1">
      <alignment horizontal="center"/>
    </xf>
    <xf numFmtId="0" fontId="11" fillId="0" borderId="2" xfId="0" applyFont="1" applyBorder="1" applyAlignment="1">
      <alignment horizontal="center"/>
    </xf>
    <xf numFmtId="0" fontId="11" fillId="61" borderId="5" xfId="2" applyFont="1" applyFill="1" applyBorder="1" applyAlignment="1">
      <alignment horizontal="center"/>
    </xf>
  </cellXfs>
  <cellStyles count="531">
    <cellStyle name="20% - Accent1 2" xfId="17"/>
    <cellStyle name="20% - Accent1 2 2" xfId="18"/>
    <cellStyle name="20% - Accent1 3" xfId="19"/>
    <cellStyle name="20% - Accent1 3 2" xfId="367"/>
    <cellStyle name="20% - Accent1 4" xfId="368"/>
    <cellStyle name="20% - Accent1 4 2" xfId="369"/>
    <cellStyle name="20% - Accent1 5" xfId="370"/>
    <cellStyle name="20% - Accent2 2" xfId="20"/>
    <cellStyle name="20% - Accent2 2 2" xfId="371"/>
    <cellStyle name="20% - Accent2 3" xfId="21"/>
    <cellStyle name="20% - Accent2 3 2" xfId="372"/>
    <cellStyle name="20% - Accent2 4" xfId="373"/>
    <cellStyle name="20% - Accent2 4 2" xfId="374"/>
    <cellStyle name="20% - Accent2 5" xfId="375"/>
    <cellStyle name="20% - Accent3 2" xfId="22"/>
    <cellStyle name="20% - Accent3 2 2" xfId="23"/>
    <cellStyle name="20% - Accent3 3" xfId="24"/>
    <cellStyle name="20% - Accent3 3 2" xfId="376"/>
    <cellStyle name="20% - Accent3 4" xfId="377"/>
    <cellStyle name="20% - Accent3 4 2" xfId="378"/>
    <cellStyle name="20% - Accent3 5" xfId="379"/>
    <cellStyle name="20% - Accent4 2" xfId="25"/>
    <cellStyle name="20% - Accent4 2 2" xfId="26"/>
    <cellStyle name="20% - Accent4 3" xfId="27"/>
    <cellStyle name="20% - Accent4 3 2" xfId="380"/>
    <cellStyle name="20% - Accent4 4" xfId="381"/>
    <cellStyle name="20% - Accent4 4 2" xfId="382"/>
    <cellStyle name="20% - Accent4 5" xfId="383"/>
    <cellStyle name="20% - Accent5 2" xfId="28"/>
    <cellStyle name="20% - Accent5 2 2" xfId="384"/>
    <cellStyle name="20% - Accent5 3" xfId="29"/>
    <cellStyle name="20% - Accent5 3 2" xfId="385"/>
    <cellStyle name="20% - Accent5 4" xfId="386"/>
    <cellStyle name="20% - Accent5 4 2" xfId="387"/>
    <cellStyle name="20% - Accent5 5" xfId="388"/>
    <cellStyle name="20% - Accent6 2" xfId="30"/>
    <cellStyle name="20% - Accent6 2 2" xfId="389"/>
    <cellStyle name="20% - Accent6 3" xfId="31"/>
    <cellStyle name="20% - Accent6 3 2" xfId="390"/>
    <cellStyle name="20% - Accent6 4" xfId="391"/>
    <cellStyle name="20% - Accent6 4 2" xfId="392"/>
    <cellStyle name="20% - Accent6 5" xfId="393"/>
    <cellStyle name="40% - Accent1 2" xfId="32"/>
    <cellStyle name="40% - Accent1 2 2" xfId="33"/>
    <cellStyle name="40% - Accent1 3" xfId="34"/>
    <cellStyle name="40% - Accent1 3 2" xfId="394"/>
    <cellStyle name="40% - Accent1 4" xfId="395"/>
    <cellStyle name="40% - Accent1 4 2" xfId="396"/>
    <cellStyle name="40% - Accent1 5" xfId="397"/>
    <cellStyle name="40% - Accent2 2" xfId="35"/>
    <cellStyle name="40% - Accent2 2 2" xfId="36"/>
    <cellStyle name="40% - Accent2 3" xfId="37"/>
    <cellStyle name="40% - Accent2 3 2" xfId="398"/>
    <cellStyle name="40% - Accent2 4" xfId="399"/>
    <cellStyle name="40% - Accent2 4 2" xfId="400"/>
    <cellStyle name="40% - Accent2 5" xfId="401"/>
    <cellStyle name="40% - Accent3 2" xfId="38"/>
    <cellStyle name="40% - Accent3 2 2" xfId="39"/>
    <cellStyle name="40% - Accent3 3" xfId="40"/>
    <cellStyle name="40% - Accent3 3 2" xfId="402"/>
    <cellStyle name="40% - Accent3 4" xfId="403"/>
    <cellStyle name="40% - Accent3 4 2" xfId="404"/>
    <cellStyle name="40% - Accent3 5" xfId="405"/>
    <cellStyle name="40% - Accent4 2" xfId="41"/>
    <cellStyle name="40% - Accent4 2 2" xfId="42"/>
    <cellStyle name="40% - Accent4 3" xfId="43"/>
    <cellStyle name="40% - Accent4 3 2" xfId="406"/>
    <cellStyle name="40% - Accent4 4" xfId="407"/>
    <cellStyle name="40% - Accent4 4 2" xfId="408"/>
    <cellStyle name="40% - Accent4 5" xfId="409"/>
    <cellStyle name="40% - Accent5 2" xfId="44"/>
    <cellStyle name="40% - Accent5 2 2" xfId="410"/>
    <cellStyle name="40% - Accent5 3" xfId="45"/>
    <cellStyle name="40% - Accent5 3 2" xfId="411"/>
    <cellStyle name="40% - Accent5 4" xfId="412"/>
    <cellStyle name="40% - Accent5 4 2" xfId="413"/>
    <cellStyle name="40% - Accent5 5" xfId="414"/>
    <cellStyle name="40% - Accent6 2" xfId="46"/>
    <cellStyle name="40% - Accent6 2 2" xfId="47"/>
    <cellStyle name="40% - Accent6 3" xfId="48"/>
    <cellStyle name="40% - Accent6 3 2" xfId="415"/>
    <cellStyle name="40% - Accent6 4" xfId="416"/>
    <cellStyle name="40% - Accent6 4 2" xfId="417"/>
    <cellStyle name="40% - Accent6 5" xfId="418"/>
    <cellStyle name="60% - Accent1 2" xfId="49"/>
    <cellStyle name="60% - Accent1 2 2" xfId="50"/>
    <cellStyle name="60% - Accent1 3" xfId="51"/>
    <cellStyle name="60% - Accent2 2" xfId="52"/>
    <cellStyle name="60% - Accent2 2 2" xfId="53"/>
    <cellStyle name="60% - Accent2 3" xfId="54"/>
    <cellStyle name="60% - Accent3 2" xfId="55"/>
    <cellStyle name="60% - Accent3 2 2" xfId="56"/>
    <cellStyle name="60% - Accent3 3" xfId="57"/>
    <cellStyle name="60% - Accent4 2" xfId="58"/>
    <cellStyle name="60% - Accent4 2 2" xfId="59"/>
    <cellStyle name="60% - Accent4 3" xfId="60"/>
    <cellStyle name="60% - Accent5 2" xfId="61"/>
    <cellStyle name="60% - Accent5 3" xfId="62"/>
    <cellStyle name="60% - Accent6 2" xfId="63"/>
    <cellStyle name="60% - Accent6 2 2" xfId="64"/>
    <cellStyle name="60% - Accent6 3" xfId="65"/>
    <cellStyle name="Accent1 - 20%" xfId="66"/>
    <cellStyle name="Accent1 - 40%" xfId="67"/>
    <cellStyle name="Accent1 - 60%" xfId="68"/>
    <cellStyle name="Accent1 2" xfId="69"/>
    <cellStyle name="Accent1 2 2" xfId="70"/>
    <cellStyle name="Accent1 3" xfId="71"/>
    <cellStyle name="Accent2 - 20%" xfId="72"/>
    <cellStyle name="Accent2 - 40%" xfId="73"/>
    <cellStyle name="Accent2 - 60%" xfId="74"/>
    <cellStyle name="Accent2 2" xfId="75"/>
    <cellStyle name="Accent2 3" xfId="76"/>
    <cellStyle name="Accent3 - 20%" xfId="77"/>
    <cellStyle name="Accent3 - 40%" xfId="78"/>
    <cellStyle name="Accent3 - 60%" xfId="79"/>
    <cellStyle name="Accent3 2" xfId="80"/>
    <cellStyle name="Accent3 2 2" xfId="81"/>
    <cellStyle name="Accent3 3" xfId="82"/>
    <cellStyle name="Accent4 - 20%" xfId="83"/>
    <cellStyle name="Accent4 - 40%" xfId="84"/>
    <cellStyle name="Accent4 - 60%" xfId="85"/>
    <cellStyle name="Accent4 2" xfId="86"/>
    <cellStyle name="Accent4 2 2" xfId="87"/>
    <cellStyle name="Accent4 3" xfId="88"/>
    <cellStyle name="Accent5 - 20%" xfId="89"/>
    <cellStyle name="Accent5 - 40%" xfId="90"/>
    <cellStyle name="Accent5 - 60%" xfId="91"/>
    <cellStyle name="Accent5 2" xfId="92"/>
    <cellStyle name="Accent5 3" xfId="93"/>
    <cellStyle name="Accent6 - 20%" xfId="94"/>
    <cellStyle name="Accent6 - 40%" xfId="95"/>
    <cellStyle name="Accent6 - 60%" xfId="96"/>
    <cellStyle name="Accent6 2" xfId="97"/>
    <cellStyle name="Accent6 3" xfId="98"/>
    <cellStyle name="Bad 2" xfId="99"/>
    <cellStyle name="Bad 2 2" xfId="100"/>
    <cellStyle name="Bad 3" xfId="101"/>
    <cellStyle name="Calculation 2" xfId="102"/>
    <cellStyle name="Calculation 2 2" xfId="103"/>
    <cellStyle name="Calculation 3" xfId="104"/>
    <cellStyle name="Check Cell 2" xfId="105"/>
    <cellStyle name="Check Cell 3" xfId="106"/>
    <cellStyle name="Comma" xfId="366" builtinId="3"/>
    <cellStyle name="Comma [0] 2" xfId="107"/>
    <cellStyle name="Comma 10" xfId="419"/>
    <cellStyle name="Comma 11" xfId="420"/>
    <cellStyle name="Comma 2" xfId="108"/>
    <cellStyle name="Comma 2 2" xfId="109"/>
    <cellStyle name="Comma 2 2 2" xfId="110"/>
    <cellStyle name="Comma 2 2 3" xfId="111"/>
    <cellStyle name="Comma 2 2 3 2" xfId="421"/>
    <cellStyle name="Comma 2 2 4" xfId="422"/>
    <cellStyle name="Comma 2 2 4 2" xfId="423"/>
    <cellStyle name="Comma 2 2 5" xfId="424"/>
    <cellStyle name="Comma 2 2 5 2" xfId="425"/>
    <cellStyle name="Comma 2 2 6" xfId="426"/>
    <cellStyle name="Comma 2 2 6 2" xfId="427"/>
    <cellStyle name="Comma 2 2 7" xfId="428"/>
    <cellStyle name="Comma 2 2 8" xfId="429"/>
    <cellStyle name="Comma 2 3" xfId="112"/>
    <cellStyle name="Comma 2 3 2" xfId="430"/>
    <cellStyle name="Comma 2 4" xfId="113"/>
    <cellStyle name="Comma 2 5" xfId="114"/>
    <cellStyle name="Comma 3" xfId="12"/>
    <cellStyle name="Comma 3 10" xfId="431"/>
    <cellStyle name="Comma 3 2" xfId="115"/>
    <cellStyle name="Comma 3 2 2" xfId="116"/>
    <cellStyle name="Comma 3 2 3" xfId="117"/>
    <cellStyle name="Comma 3 3" xfId="118"/>
    <cellStyle name="Comma 3 3 2" xfId="119"/>
    <cellStyle name="Comma 3 3 3" xfId="120"/>
    <cellStyle name="Comma 3 3 4" xfId="121"/>
    <cellStyle name="Comma 3 4" xfId="122"/>
    <cellStyle name="Comma 3 4 2" xfId="432"/>
    <cellStyle name="Comma 3 5" xfId="433"/>
    <cellStyle name="Comma 3 5 2" xfId="434"/>
    <cellStyle name="Comma 3 6" xfId="435"/>
    <cellStyle name="Comma 3 6 2" xfId="436"/>
    <cellStyle name="Comma 3 7" xfId="437"/>
    <cellStyle name="Comma 3 8" xfId="438"/>
    <cellStyle name="Comma 3 9" xfId="439"/>
    <cellStyle name="Comma 4" xfId="123"/>
    <cellStyle name="Comma 4 2" xfId="124"/>
    <cellStyle name="Comma 4 2 2" xfId="125"/>
    <cellStyle name="Comma 4 3" xfId="126"/>
    <cellStyle name="Comma 5" xfId="127"/>
    <cellStyle name="Comma 5 2" xfId="128"/>
    <cellStyle name="Comma 5 3" xfId="129"/>
    <cellStyle name="Comma 6" xfId="130"/>
    <cellStyle name="Comma 7" xfId="131"/>
    <cellStyle name="Comma 8" xfId="132"/>
    <cellStyle name="Comma 9" xfId="440"/>
    <cellStyle name="Currency" xfId="1" builtinId="4"/>
    <cellStyle name="Currency 2" xfId="133"/>
    <cellStyle name="Currency 2 2" xfId="134"/>
    <cellStyle name="Currency 2 2 2" xfId="135"/>
    <cellStyle name="Currency 2 2 3" xfId="136"/>
    <cellStyle name="Currency 2 3" xfId="137"/>
    <cellStyle name="Currency 2 4" xfId="138"/>
    <cellStyle name="Currency 2 5" xfId="139"/>
    <cellStyle name="Currency 3" xfId="140"/>
    <cellStyle name="Currency 3 2" xfId="141"/>
    <cellStyle name="Currency 3 2 2" xfId="142"/>
    <cellStyle name="Currency 3 2 3" xfId="143"/>
    <cellStyle name="Currency 3 3" xfId="144"/>
    <cellStyle name="Currency 3 4" xfId="145"/>
    <cellStyle name="Currency 3 5" xfId="441"/>
    <cellStyle name="Currency 4" xfId="146"/>
    <cellStyle name="Currency 4 2" xfId="442"/>
    <cellStyle name="Currency 4 3" xfId="443"/>
    <cellStyle name="Currency 5" xfId="147"/>
    <cellStyle name="Currency 5 2" xfId="148"/>
    <cellStyle name="Currency 5 2 2" xfId="149"/>
    <cellStyle name="Currency 5 3" xfId="150"/>
    <cellStyle name="Currency 6" xfId="151"/>
    <cellStyle name="Currency 6 2" xfId="152"/>
    <cellStyle name="Currency 7" xfId="153"/>
    <cellStyle name="Currency 7 2" xfId="154"/>
    <cellStyle name="Currency 8" xfId="155"/>
    <cellStyle name="Data Field" xfId="5"/>
    <cellStyle name="Data Field 2" xfId="156"/>
    <cellStyle name="Data Field 2 2" xfId="157"/>
    <cellStyle name="Data Field 2 3" xfId="158"/>
    <cellStyle name="Data Field 3" xfId="159"/>
    <cellStyle name="Data Field 4" xfId="160"/>
    <cellStyle name="Data Field 5" xfId="444"/>
    <cellStyle name="Data Name" xfId="6"/>
    <cellStyle name="Data Name 2" xfId="445"/>
    <cellStyle name="Data Name 2 2" xfId="446"/>
    <cellStyle name="Data Name 3" xfId="447"/>
    <cellStyle name="Data Name 4" xfId="448"/>
    <cellStyle name="Date/Time" xfId="7"/>
    <cellStyle name="Emphasis 1" xfId="161"/>
    <cellStyle name="Emphasis 2" xfId="162"/>
    <cellStyle name="Emphasis 3" xfId="163"/>
    <cellStyle name="Explanatory Text 2" xfId="164"/>
    <cellStyle name="Explanatory Text 3" xfId="165"/>
    <cellStyle name="Good 2" xfId="166"/>
    <cellStyle name="Good 3" xfId="167"/>
    <cellStyle name="Heading" xfId="8"/>
    <cellStyle name="Heading 1 2" xfId="168"/>
    <cellStyle name="Heading 1 2 2" xfId="169"/>
    <cellStyle name="Heading 1 3" xfId="170"/>
    <cellStyle name="Heading 2 2" xfId="171"/>
    <cellStyle name="Heading 2 3" xfId="172"/>
    <cellStyle name="Heading 3 2" xfId="173"/>
    <cellStyle name="Heading 3 2 2" xfId="174"/>
    <cellStyle name="Heading 3 3" xfId="175"/>
    <cellStyle name="Heading 4 2" xfId="176"/>
    <cellStyle name="Heading 4 2 2" xfId="177"/>
    <cellStyle name="Heading 4 3" xfId="178"/>
    <cellStyle name="Hyperlink" xfId="13" builtinId="8"/>
    <cellStyle name="Hyperlink 2" xfId="179"/>
    <cellStyle name="Hyperlink 2 2" xfId="180"/>
    <cellStyle name="Hyperlink 2 2 2" xfId="181"/>
    <cellStyle name="Hyperlink 2 3" xfId="449"/>
    <cellStyle name="Hyperlink 2_ResWXMF_FY10v2_0" xfId="182"/>
    <cellStyle name="Hyperlink 3" xfId="183"/>
    <cellStyle name="Hyperlink 3 2" xfId="184"/>
    <cellStyle name="Hyperlink 3 2 2" xfId="185"/>
    <cellStyle name="Hyperlink 4" xfId="186"/>
    <cellStyle name="Hyperlink 5" xfId="187"/>
    <cellStyle name="Hyperlink 6" xfId="188"/>
    <cellStyle name="Hyperlink 7" xfId="189"/>
    <cellStyle name="Hyperlink 8" xfId="190"/>
    <cellStyle name="Input 2" xfId="191"/>
    <cellStyle name="Input 3" xfId="192"/>
    <cellStyle name="Linked Cell 2" xfId="193"/>
    <cellStyle name="Linked Cell 3" xfId="194"/>
    <cellStyle name="Neutral 2" xfId="195"/>
    <cellStyle name="Neutral 3" xfId="196"/>
    <cellStyle name="Normal" xfId="0" builtinId="0"/>
    <cellStyle name="Normal 10" xfId="197"/>
    <cellStyle name="Normal 10 2" xfId="198"/>
    <cellStyle name="Normal 11" xfId="199"/>
    <cellStyle name="Normal 11 2" xfId="450"/>
    <cellStyle name="Normal 12" xfId="200"/>
    <cellStyle name="Normal 12 2" xfId="451"/>
    <cellStyle name="Normal 13" xfId="15"/>
    <cellStyle name="Normal 13 2" xfId="201"/>
    <cellStyle name="Normal 13 3" xfId="202"/>
    <cellStyle name="Normal 14" xfId="203"/>
    <cellStyle name="Normal 14 2" xfId="204"/>
    <cellStyle name="Normal 14 2 2" xfId="205"/>
    <cellStyle name="Normal 14 3" xfId="206"/>
    <cellStyle name="Normal 14 3 2" xfId="207"/>
    <cellStyle name="Normal 14 4" xfId="208"/>
    <cellStyle name="Normal 14 5" xfId="452"/>
    <cellStyle name="Normal 15" xfId="209"/>
    <cellStyle name="Normal 15 2" xfId="210"/>
    <cellStyle name="Normal 15 2 2" xfId="211"/>
    <cellStyle name="Normal 15 3" xfId="212"/>
    <cellStyle name="Normal 15 4" xfId="213"/>
    <cellStyle name="Normal 15 5" xfId="453"/>
    <cellStyle name="Normal 16" xfId="214"/>
    <cellStyle name="Normal 16 2" xfId="215"/>
    <cellStyle name="Normal 16 3" xfId="216"/>
    <cellStyle name="Normal 16 4" xfId="454"/>
    <cellStyle name="Normal 17" xfId="217"/>
    <cellStyle name="Normal 17 2" xfId="218"/>
    <cellStyle name="Normal 18" xfId="219"/>
    <cellStyle name="Normal 19" xfId="220"/>
    <cellStyle name="Normal 2" xfId="10"/>
    <cellStyle name="Normal 2 10" xfId="455"/>
    <cellStyle name="Normal 2 11" xfId="456"/>
    <cellStyle name="Normal 2 12" xfId="457"/>
    <cellStyle name="Normal 2 2" xfId="14"/>
    <cellStyle name="Normal 2 2 2" xfId="221"/>
    <cellStyle name="Normal 2 2 2 2" xfId="222"/>
    <cellStyle name="Normal 2 2 2 3" xfId="223"/>
    <cellStyle name="Normal 2 2 3" xfId="224"/>
    <cellStyle name="Normal 2 2 3 2" xfId="225"/>
    <cellStyle name="Normal 2 2 3 3" xfId="226"/>
    <cellStyle name="Normal 2 2 4" xfId="227"/>
    <cellStyle name="Normal 2 2 4 2" xfId="458"/>
    <cellStyle name="Normal 2 2 5" xfId="459"/>
    <cellStyle name="Normal 2 2 6" xfId="460"/>
    <cellStyle name="Normal 2 3" xfId="228"/>
    <cellStyle name="Normal 2 3 2" xfId="229"/>
    <cellStyle name="Normal 2 3 2 2" xfId="230"/>
    <cellStyle name="Normal 2 3 2 2 2" xfId="231"/>
    <cellStyle name="Normal 2 3 2 3" xfId="461"/>
    <cellStyle name="Normal 2 3 3" xfId="232"/>
    <cellStyle name="Normal 2 3 3 2" xfId="233"/>
    <cellStyle name="Normal 2 3 4" xfId="462"/>
    <cellStyle name="Normal 2 4" xfId="234"/>
    <cellStyle name="Normal 2 4 2" xfId="235"/>
    <cellStyle name="Normal 2 4 2 2" xfId="236"/>
    <cellStyle name="Normal 2 4 2 3" xfId="237"/>
    <cellStyle name="Normal 2 4 2 4" xfId="238"/>
    <cellStyle name="Normal 2 4 3" xfId="239"/>
    <cellStyle name="Normal 2 5" xfId="240"/>
    <cellStyle name="Normal 2 5 2" xfId="463"/>
    <cellStyle name="Normal 2 6" xfId="241"/>
    <cellStyle name="Normal 2 6 2" xfId="242"/>
    <cellStyle name="Normal 2 6 2 2" xfId="243"/>
    <cellStyle name="Normal 2 6 2 3" xfId="244"/>
    <cellStyle name="Normal 2 6 3" xfId="245"/>
    <cellStyle name="Normal 2 6 3 2" xfId="246"/>
    <cellStyle name="Normal 2 6 4" xfId="247"/>
    <cellStyle name="Normal 2 6 4 2" xfId="248"/>
    <cellStyle name="Normal 2 6 5" xfId="249"/>
    <cellStyle name="Normal 2 6 6" xfId="250"/>
    <cellStyle name="Normal 2 7" xfId="251"/>
    <cellStyle name="Normal 2 7 2" xfId="252"/>
    <cellStyle name="Normal 2 7 2 2" xfId="253"/>
    <cellStyle name="Normal 2 7 3" xfId="254"/>
    <cellStyle name="Normal 2 8" xfId="255"/>
    <cellStyle name="Normal 2 8 2" xfId="464"/>
    <cellStyle name="Normal 2 9" xfId="256"/>
    <cellStyle name="Normal 2 9 2" xfId="465"/>
    <cellStyle name="Normal 20" xfId="257"/>
    <cellStyle name="Normal 21" xfId="258"/>
    <cellStyle name="Normal 22" xfId="259"/>
    <cellStyle name="Normal 23" xfId="260"/>
    <cellStyle name="Normal 24" xfId="261"/>
    <cellStyle name="Normal 25" xfId="262"/>
    <cellStyle name="Normal 26" xfId="263"/>
    <cellStyle name="Normal 27" xfId="264"/>
    <cellStyle name="Normal 28" xfId="265"/>
    <cellStyle name="Normal 29" xfId="266"/>
    <cellStyle name="Normal 3" xfId="267"/>
    <cellStyle name="Normal 3 2" xfId="268"/>
    <cellStyle name="Normal 3 2 2" xfId="269"/>
    <cellStyle name="Normal 3 2 3" xfId="270"/>
    <cellStyle name="Normal 3 3" xfId="271"/>
    <cellStyle name="Normal 3 3 2" xfId="272"/>
    <cellStyle name="Normal 3 3 2 2" xfId="273"/>
    <cellStyle name="Normal 3 4" xfId="274"/>
    <cellStyle name="Normal 3 4 2" xfId="466"/>
    <cellStyle name="Normal 3 5" xfId="467"/>
    <cellStyle name="Normal 3 66" xfId="275"/>
    <cellStyle name="Normal 30" xfId="276"/>
    <cellStyle name="Normal 31" xfId="277"/>
    <cellStyle name="Normal 32" xfId="278"/>
    <cellStyle name="Normal 33" xfId="279"/>
    <cellStyle name="Normal 34" xfId="280"/>
    <cellStyle name="Normal 35" xfId="281"/>
    <cellStyle name="Normal 36" xfId="282"/>
    <cellStyle name="Normal 37" xfId="283"/>
    <cellStyle name="Normal 38" xfId="284"/>
    <cellStyle name="Normal 39" xfId="285"/>
    <cellStyle name="Normal 4" xfId="286"/>
    <cellStyle name="Normal 4 2" xfId="287"/>
    <cellStyle name="Normal 4 2 2" xfId="468"/>
    <cellStyle name="Normal 4 3" xfId="288"/>
    <cellStyle name="Normal 4 3 2" xfId="289"/>
    <cellStyle name="Normal 4 3 2 2" xfId="290"/>
    <cellStyle name="Normal 4 3 2 3" xfId="291"/>
    <cellStyle name="Normal 4 3 3" xfId="292"/>
    <cellStyle name="Normal 4 3 4" xfId="469"/>
    <cellStyle name="Normal 4 4" xfId="293"/>
    <cellStyle name="Normal 4 4 2" xfId="294"/>
    <cellStyle name="Normal 4 4 3" xfId="295"/>
    <cellStyle name="Normal 4 5" xfId="296"/>
    <cellStyle name="Normal 4 5 2" xfId="297"/>
    <cellStyle name="Normal 4 5 3" xfId="298"/>
    <cellStyle name="Normal 4 6" xfId="299"/>
    <cellStyle name="Normal 4 7" xfId="300"/>
    <cellStyle name="Normal 4 8" xfId="470"/>
    <cellStyle name="Normal 40" xfId="301"/>
    <cellStyle name="Normal 41" xfId="302"/>
    <cellStyle name="Normal 42" xfId="303"/>
    <cellStyle name="Normal 43" xfId="304"/>
    <cellStyle name="Normal 44" xfId="305"/>
    <cellStyle name="Normal 45" xfId="306"/>
    <cellStyle name="Normal 46" xfId="307"/>
    <cellStyle name="Normal 47" xfId="308"/>
    <cellStyle name="Normal 48" xfId="309"/>
    <cellStyle name="Normal 48 2" xfId="310"/>
    <cellStyle name="Normal 49" xfId="311"/>
    <cellStyle name="Normal 5" xfId="312"/>
    <cellStyle name="Normal 5 2" xfId="313"/>
    <cellStyle name="Normal 5 2 2" xfId="471"/>
    <cellStyle name="Normal 5 3" xfId="472"/>
    <cellStyle name="Normal 5 3 2" xfId="473"/>
    <cellStyle name="Normal 5 4" xfId="474"/>
    <cellStyle name="Normal 5 4 2" xfId="475"/>
    <cellStyle name="Normal 5 5" xfId="476"/>
    <cellStyle name="Normal 5 5 2" xfId="477"/>
    <cellStyle name="Normal 5 6" xfId="478"/>
    <cellStyle name="Normal 5 6 2" xfId="479"/>
    <cellStyle name="Normal 5 7" xfId="480"/>
    <cellStyle name="Normal 50" xfId="314"/>
    <cellStyle name="Normal 51" xfId="481"/>
    <cellStyle name="Normal 6" xfId="315"/>
    <cellStyle name="Normal 6 2" xfId="482"/>
    <cellStyle name="Normal 6 3" xfId="483"/>
    <cellStyle name="Normal 6 4" xfId="484"/>
    <cellStyle name="Normal 6 5" xfId="485"/>
    <cellStyle name="Normal 7" xfId="316"/>
    <cellStyle name="Normal 7 2" xfId="317"/>
    <cellStyle name="Normal 7 2 2" xfId="486"/>
    <cellStyle name="Normal 7 3" xfId="487"/>
    <cellStyle name="Normal 8" xfId="318"/>
    <cellStyle name="Normal 8 2" xfId="319"/>
    <cellStyle name="Normal 8 2 2" xfId="488"/>
    <cellStyle name="Normal 8 3" xfId="489"/>
    <cellStyle name="Normal 9" xfId="320"/>
    <cellStyle name="Normal 9 2" xfId="321"/>
    <cellStyle name="Normal 9 3" xfId="322"/>
    <cellStyle name="Normal_EStarWASHERResTiersFY07v1_3_postJan07" xfId="4"/>
    <cellStyle name="Normal_MTDUCT" xfId="2"/>
    <cellStyle name="Normal_PC-LPDPackage-6P-D14" xfId="16"/>
    <cellStyle name="Normal_ProCostFinAssumptions_Sector" xfId="3"/>
    <cellStyle name="Note 2" xfId="323"/>
    <cellStyle name="Note 2 2" xfId="324"/>
    <cellStyle name="Note 2 2 2" xfId="490"/>
    <cellStyle name="Note 2 3" xfId="491"/>
    <cellStyle name="Note 2 3 2" xfId="492"/>
    <cellStyle name="Note 2 4" xfId="493"/>
    <cellStyle name="Note 2 4 2" xfId="494"/>
    <cellStyle name="Note 2 5" xfId="495"/>
    <cellStyle name="Note 3" xfId="325"/>
    <cellStyle name="Output 2" xfId="326"/>
    <cellStyle name="Output 2 2" xfId="327"/>
    <cellStyle name="Output 3" xfId="328"/>
    <cellStyle name="Percent" xfId="9" builtinId="5"/>
    <cellStyle name="Percent 2" xfId="329"/>
    <cellStyle name="Percent 2 10" xfId="496"/>
    <cellStyle name="Percent 2 2" xfId="330"/>
    <cellStyle name="Percent 2 2 2" xfId="331"/>
    <cellStyle name="Percent 2 2 2 2" xfId="332"/>
    <cellStyle name="Percent 2 2 2 2 2" xfId="497"/>
    <cellStyle name="Percent 2 2 2 3" xfId="333"/>
    <cellStyle name="Percent 2 2 3" xfId="334"/>
    <cellStyle name="Percent 2 2 4" xfId="335"/>
    <cellStyle name="Percent 2 3" xfId="336"/>
    <cellStyle name="Percent 2 3 2" xfId="337"/>
    <cellStyle name="Percent 2 3 2 2" xfId="498"/>
    <cellStyle name="Percent 2 3 2 2 2" xfId="499"/>
    <cellStyle name="Percent 2 3 2 3" xfId="500"/>
    <cellStyle name="Percent 2 3 2 3 2" xfId="501"/>
    <cellStyle name="Percent 2 3 2 4" xfId="502"/>
    <cellStyle name="Percent 2 3 2 4 2" xfId="503"/>
    <cellStyle name="Percent 2 3 2 5" xfId="504"/>
    <cellStyle name="Percent 2 3 2 6" xfId="505"/>
    <cellStyle name="Percent 2 3 3" xfId="338"/>
    <cellStyle name="Percent 2 4" xfId="506"/>
    <cellStyle name="Percent 2 4 2" xfId="507"/>
    <cellStyle name="Percent 2 4 3" xfId="508"/>
    <cellStyle name="Percent 2 5" xfId="509"/>
    <cellStyle name="Percent 2 5 2" xfId="510"/>
    <cellStyle name="Percent 2 6" xfId="511"/>
    <cellStyle name="Percent 2 6 2" xfId="512"/>
    <cellStyle name="Percent 2 7" xfId="513"/>
    <cellStyle name="Percent 2 7 2" xfId="514"/>
    <cellStyle name="Percent 2 8" xfId="515"/>
    <cellStyle name="Percent 2 9" xfId="516"/>
    <cellStyle name="Percent 3" xfId="11"/>
    <cellStyle name="Percent 3 2" xfId="339"/>
    <cellStyle name="Percent 3 2 2" xfId="340"/>
    <cellStyle name="Percent 3 2 2 2" xfId="517"/>
    <cellStyle name="Percent 3 2 3" xfId="341"/>
    <cellStyle name="Percent 3 2 3 2" xfId="518"/>
    <cellStyle name="Percent 3 2 4" xfId="519"/>
    <cellStyle name="Percent 3 2 4 2" xfId="520"/>
    <cellStyle name="Percent 3 2 5" xfId="521"/>
    <cellStyle name="Percent 3 2 5 2" xfId="522"/>
    <cellStyle name="Percent 3 2 6" xfId="523"/>
    <cellStyle name="Percent 3 2 7" xfId="524"/>
    <cellStyle name="Percent 3 2 8" xfId="525"/>
    <cellStyle name="Percent 3 3" xfId="342"/>
    <cellStyle name="Percent 3 4" xfId="343"/>
    <cellStyle name="Percent 3 5" xfId="526"/>
    <cellStyle name="Percent 4" xfId="344"/>
    <cellStyle name="Percent 4 2" xfId="345"/>
    <cellStyle name="Percent 4 2 2" xfId="527"/>
    <cellStyle name="Percent 4 3" xfId="528"/>
    <cellStyle name="Percent 5" xfId="346"/>
    <cellStyle name="Percent 5 2" xfId="529"/>
    <cellStyle name="Percent 6" xfId="347"/>
    <cellStyle name="Percent 6 2" xfId="348"/>
    <cellStyle name="Percent 7" xfId="349"/>
    <cellStyle name="Percent 8" xfId="350"/>
    <cellStyle name="Percent 9" xfId="530"/>
    <cellStyle name="Sheet Title" xfId="351"/>
    <cellStyle name="Style 1" xfId="352"/>
    <cellStyle name="Style 1 2" xfId="353"/>
    <cellStyle name="Style 28" xfId="354"/>
    <cellStyle name="Title 2" xfId="355"/>
    <cellStyle name="Title 2 2" xfId="356"/>
    <cellStyle name="Title 3" xfId="357"/>
    <cellStyle name="Total 2" xfId="358"/>
    <cellStyle name="Total 2 2" xfId="359"/>
    <cellStyle name="Total 3" xfId="360"/>
    <cellStyle name="Warning Text 2" xfId="361"/>
    <cellStyle name="Warning Text 3" xfId="362"/>
    <cellStyle name="표준 2_WP-1 보고자료 (2009.06.03)" xfId="363"/>
    <cellStyle name="표준_ENERGY CONSUMP" xfId="364"/>
    <cellStyle name="常规_海外市场服务网站资料操作BOM" xfId="36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_Ma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20HVAC/Central%20AC%20counts%20and%20EUI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Base Case)"/>
      <sheetName val="Ag Forecast (Low)"/>
      <sheetName val="Ag Forecast (Base Case)"/>
      <sheetName val="Ag Forecast (High)"/>
      <sheetName val="Pop Forecast (High Case)"/>
      <sheetName val="Pop Forecast (Base Case)"/>
      <sheetName val="Pop Forecast (Low Case)"/>
      <sheetName val="DEI (Base Case)"/>
      <sheetName val="7P Forecasts D2"/>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RegionBig Box-RetailNew</v>
          </cell>
          <cell r="H32" t="str">
            <v>Com</v>
          </cell>
          <cell r="I32" t="str">
            <v>Big Box-Retail</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RegionSmall Box-RetailNew</v>
          </cell>
          <cell r="H33" t="str">
            <v>Com</v>
          </cell>
          <cell r="I33" t="str">
            <v>Small Box-Retail</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RegionHigh End-RetailNew</v>
          </cell>
          <cell r="H34" t="str">
            <v>Com</v>
          </cell>
          <cell r="I34" t="str">
            <v>High End-Retail</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RegionAnchor-RetailNew</v>
          </cell>
          <cell r="H35" t="str">
            <v>Com</v>
          </cell>
          <cell r="I35" t="str">
            <v>Anchor-Retail</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RegionK-12New</v>
          </cell>
          <cell r="H36" t="str">
            <v>Com</v>
          </cell>
          <cell r="I36" t="str">
            <v>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RegionOtherHealthNew</v>
          </cell>
          <cell r="H44" t="str">
            <v>Com</v>
          </cell>
          <cell r="I44" t="str">
            <v>OtherHealth</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RegionBig Box-RetailStock 2016</v>
          </cell>
          <cell r="H50" t="str">
            <v>Com</v>
          </cell>
          <cell r="I50" t="str">
            <v>Big Box-Retail</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RegionSmall Box-RetailStock 2016</v>
          </cell>
          <cell r="H51" t="str">
            <v>Com</v>
          </cell>
          <cell r="I51" t="str">
            <v>Small Box-Retail</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RegionHigh End-RetailStock 2016</v>
          </cell>
          <cell r="H52" t="str">
            <v>Com</v>
          </cell>
          <cell r="I52" t="str">
            <v>High End-Retail</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RegionAnchor-RetailStock 2016</v>
          </cell>
          <cell r="H53" t="str">
            <v>Com</v>
          </cell>
          <cell r="I53" t="str">
            <v>Anchor-Retail</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RegionK-12Stock 2016</v>
          </cell>
          <cell r="H54" t="str">
            <v>Com</v>
          </cell>
          <cell r="I54" t="str">
            <v>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RegionOtherHealthStock 2016</v>
          </cell>
          <cell r="H62" t="str">
            <v>Com</v>
          </cell>
          <cell r="I62" t="str">
            <v>OtherHealth</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row r="65">
          <cell r="G65"/>
          <cell r="H65"/>
          <cell r="I65"/>
          <cell r="J65"/>
          <cell r="K65"/>
          <cell r="L65"/>
          <cell r="M65"/>
          <cell r="N65"/>
          <cell r="O65"/>
          <cell r="P65"/>
          <cell r="Q65"/>
          <cell r="R65"/>
          <cell r="S65"/>
          <cell r="T65"/>
          <cell r="U65"/>
          <cell r="V65"/>
          <cell r="W65"/>
          <cell r="X65"/>
          <cell r="Y65"/>
          <cell r="Z65"/>
          <cell r="AA65"/>
          <cell r="AB65"/>
          <cell r="AC65"/>
          <cell r="AD65"/>
          <cell r="AE65"/>
        </row>
        <row r="66">
          <cell r="G66"/>
          <cell r="H66"/>
          <cell r="I66"/>
          <cell r="J66"/>
          <cell r="K66"/>
          <cell r="L66"/>
          <cell r="M66"/>
          <cell r="N66"/>
          <cell r="O66"/>
          <cell r="P66"/>
          <cell r="Q66"/>
          <cell r="R66"/>
          <cell r="S66"/>
          <cell r="T66"/>
          <cell r="U66"/>
          <cell r="V66"/>
          <cell r="W66"/>
          <cell r="X66"/>
          <cell r="Y66"/>
          <cell r="Z66"/>
          <cell r="AA66"/>
          <cell r="AB66"/>
          <cell r="AC66"/>
          <cell r="AD66"/>
          <cell r="AE66"/>
        </row>
        <row r="67">
          <cell r="G67"/>
          <cell r="H67"/>
          <cell r="I67"/>
          <cell r="J67"/>
          <cell r="K67"/>
          <cell r="L67"/>
          <cell r="M67"/>
          <cell r="N67"/>
          <cell r="O67"/>
          <cell r="P67"/>
          <cell r="Q67"/>
          <cell r="R67"/>
          <cell r="S67"/>
          <cell r="T67"/>
          <cell r="U67"/>
          <cell r="V67"/>
          <cell r="W67"/>
          <cell r="X67"/>
          <cell r="Y67"/>
          <cell r="Z67"/>
          <cell r="AA67"/>
          <cell r="AB67"/>
          <cell r="AC67"/>
          <cell r="AD67"/>
          <cell r="AE67"/>
        </row>
        <row r="68">
          <cell r="G68"/>
          <cell r="H68"/>
          <cell r="I68"/>
          <cell r="J68"/>
          <cell r="K68"/>
          <cell r="L68"/>
          <cell r="M68"/>
          <cell r="N68"/>
          <cell r="O68"/>
          <cell r="P68"/>
          <cell r="Q68"/>
          <cell r="R68"/>
          <cell r="S68"/>
          <cell r="T68"/>
          <cell r="U68"/>
          <cell r="V68"/>
          <cell r="W68"/>
          <cell r="X68"/>
          <cell r="Y68"/>
          <cell r="Z68"/>
          <cell r="AA68"/>
          <cell r="AB68"/>
          <cell r="AC68"/>
          <cell r="AD68"/>
          <cell r="AE68"/>
        </row>
        <row r="69">
          <cell r="G69"/>
          <cell r="H69"/>
          <cell r="I69"/>
          <cell r="J69"/>
          <cell r="K69"/>
          <cell r="L69"/>
          <cell r="M69"/>
          <cell r="N69"/>
          <cell r="O69"/>
          <cell r="P69"/>
          <cell r="Q69"/>
          <cell r="R69"/>
          <cell r="S69"/>
          <cell r="T69"/>
          <cell r="U69"/>
          <cell r="V69"/>
          <cell r="W69"/>
          <cell r="X69"/>
          <cell r="Y69"/>
          <cell r="Z69"/>
          <cell r="AA69"/>
          <cell r="AB69"/>
          <cell r="AC69"/>
          <cell r="AD69"/>
          <cell r="AE69"/>
        </row>
        <row r="70">
          <cell r="G70"/>
          <cell r="H70"/>
          <cell r="I70"/>
          <cell r="J70"/>
          <cell r="K70"/>
          <cell r="L70"/>
          <cell r="M70"/>
          <cell r="N70"/>
          <cell r="O70"/>
          <cell r="P70"/>
          <cell r="Q70"/>
          <cell r="R70"/>
          <cell r="S70"/>
          <cell r="T70"/>
          <cell r="U70"/>
          <cell r="V70"/>
          <cell r="W70"/>
          <cell r="X70"/>
          <cell r="Y70"/>
          <cell r="Z70"/>
          <cell r="AA70"/>
          <cell r="AB70"/>
          <cell r="AC70"/>
          <cell r="AD70"/>
          <cell r="AE70"/>
        </row>
        <row r="71">
          <cell r="G71"/>
          <cell r="H71"/>
          <cell r="I71"/>
          <cell r="J71"/>
          <cell r="K71"/>
          <cell r="L71"/>
          <cell r="M71"/>
          <cell r="N71"/>
          <cell r="O71"/>
          <cell r="P71"/>
          <cell r="Q71"/>
          <cell r="R71"/>
          <cell r="S71"/>
          <cell r="T71"/>
          <cell r="U71"/>
          <cell r="V71"/>
          <cell r="W71"/>
          <cell r="X71"/>
          <cell r="Y71"/>
          <cell r="Z71"/>
          <cell r="AA71"/>
          <cell r="AB71"/>
          <cell r="AC71"/>
          <cell r="AD71"/>
          <cell r="AE71"/>
        </row>
        <row r="72">
          <cell r="G72"/>
          <cell r="H72"/>
          <cell r="I72"/>
          <cell r="J72"/>
          <cell r="K72"/>
          <cell r="L72"/>
          <cell r="M72"/>
          <cell r="N72"/>
          <cell r="O72"/>
          <cell r="P72"/>
          <cell r="Q72"/>
          <cell r="R72"/>
          <cell r="S72"/>
          <cell r="T72"/>
          <cell r="U72"/>
          <cell r="V72"/>
          <cell r="W72"/>
          <cell r="X72"/>
          <cell r="Y72"/>
          <cell r="Z72"/>
          <cell r="AA72"/>
          <cell r="AB72"/>
          <cell r="AC72"/>
          <cell r="AD72"/>
          <cell r="AE72"/>
        </row>
        <row r="73">
          <cell r="G73"/>
          <cell r="H73"/>
          <cell r="I73"/>
          <cell r="J73"/>
          <cell r="K73"/>
          <cell r="L73"/>
          <cell r="M73"/>
          <cell r="N73"/>
          <cell r="O73"/>
          <cell r="P73"/>
          <cell r="Q73"/>
          <cell r="R73"/>
          <cell r="S73"/>
          <cell r="T73"/>
          <cell r="U73"/>
          <cell r="V73"/>
          <cell r="W73"/>
          <cell r="X73"/>
          <cell r="Y73"/>
          <cell r="Z73"/>
          <cell r="AA73"/>
          <cell r="AB73"/>
          <cell r="AC73"/>
          <cell r="AD73"/>
          <cell r="AE73"/>
        </row>
        <row r="74">
          <cell r="G74"/>
          <cell r="H74"/>
          <cell r="I74"/>
          <cell r="J74"/>
          <cell r="K74"/>
          <cell r="L74"/>
          <cell r="M74"/>
          <cell r="N74"/>
          <cell r="O74"/>
          <cell r="P74"/>
          <cell r="Q74"/>
          <cell r="R74"/>
          <cell r="S74"/>
          <cell r="T74"/>
          <cell r="U74"/>
          <cell r="V74"/>
          <cell r="W74"/>
          <cell r="X74"/>
          <cell r="Y74"/>
          <cell r="Z74"/>
          <cell r="AA74"/>
          <cell r="AB74"/>
          <cell r="AC74"/>
          <cell r="AD74"/>
          <cell r="AE74"/>
        </row>
        <row r="75">
          <cell r="G75"/>
          <cell r="H75"/>
          <cell r="I75"/>
          <cell r="J75"/>
          <cell r="K75"/>
          <cell r="L75"/>
          <cell r="M75"/>
          <cell r="N75"/>
          <cell r="O75"/>
          <cell r="P75"/>
          <cell r="Q75"/>
          <cell r="R75"/>
          <cell r="S75"/>
          <cell r="T75"/>
          <cell r="U75"/>
          <cell r="V75"/>
          <cell r="W75"/>
          <cell r="X75"/>
          <cell r="Y75"/>
          <cell r="Z75"/>
          <cell r="AA75"/>
          <cell r="AB75"/>
          <cell r="AC75"/>
          <cell r="AD75"/>
          <cell r="AE75"/>
        </row>
        <row r="76">
          <cell r="G76"/>
          <cell r="H76"/>
          <cell r="I76"/>
          <cell r="J76"/>
          <cell r="K76"/>
          <cell r="L76"/>
          <cell r="M76"/>
          <cell r="N76"/>
          <cell r="O76"/>
          <cell r="P76"/>
          <cell r="Q76"/>
          <cell r="R76"/>
          <cell r="S76"/>
          <cell r="T76"/>
          <cell r="U76"/>
          <cell r="V76"/>
          <cell r="W76"/>
          <cell r="X76"/>
          <cell r="Y76"/>
          <cell r="Z76"/>
          <cell r="AA76"/>
          <cell r="AB76"/>
          <cell r="AC76"/>
          <cell r="AD76"/>
          <cell r="AE76"/>
        </row>
        <row r="77">
          <cell r="G77"/>
          <cell r="H77"/>
          <cell r="I77"/>
          <cell r="J77"/>
          <cell r="K77"/>
          <cell r="L77"/>
          <cell r="M77"/>
          <cell r="N77"/>
          <cell r="O77"/>
          <cell r="P77"/>
          <cell r="Q77"/>
          <cell r="R77"/>
          <cell r="S77"/>
          <cell r="T77"/>
          <cell r="U77"/>
          <cell r="V77"/>
          <cell r="W77"/>
          <cell r="X77"/>
          <cell r="Y77"/>
          <cell r="Z77"/>
          <cell r="AA77"/>
          <cell r="AB77"/>
          <cell r="AC77"/>
          <cell r="AD77"/>
          <cell r="AE77"/>
        </row>
        <row r="78">
          <cell r="G78"/>
          <cell r="H78"/>
          <cell r="I78"/>
          <cell r="J78"/>
          <cell r="K78"/>
          <cell r="L78"/>
          <cell r="M78"/>
          <cell r="N78"/>
          <cell r="O78"/>
          <cell r="P78"/>
          <cell r="Q78"/>
          <cell r="R78"/>
          <cell r="S78"/>
          <cell r="T78"/>
          <cell r="U78"/>
          <cell r="V78"/>
          <cell r="W78"/>
          <cell r="X78"/>
          <cell r="Y78"/>
          <cell r="Z78"/>
          <cell r="AA78"/>
          <cell r="AB78"/>
          <cell r="AC78"/>
          <cell r="AD78"/>
          <cell r="AE78"/>
        </row>
        <row r="79">
          <cell r="G79"/>
          <cell r="H79"/>
          <cell r="I79"/>
          <cell r="J79"/>
          <cell r="K79"/>
          <cell r="L79"/>
          <cell r="M79"/>
          <cell r="N79"/>
          <cell r="O79"/>
          <cell r="P79"/>
          <cell r="Q79"/>
          <cell r="R79"/>
          <cell r="S79"/>
          <cell r="T79"/>
          <cell r="U79"/>
          <cell r="V79"/>
          <cell r="W79"/>
          <cell r="X79"/>
          <cell r="Y79"/>
          <cell r="Z79"/>
          <cell r="AA79"/>
          <cell r="AB79"/>
          <cell r="AC79"/>
          <cell r="AD79"/>
          <cell r="AE79"/>
        </row>
        <row r="80">
          <cell r="G80"/>
          <cell r="H80"/>
          <cell r="I80"/>
          <cell r="J80"/>
          <cell r="K80"/>
          <cell r="L80"/>
          <cell r="M80"/>
          <cell r="N80"/>
          <cell r="O80"/>
          <cell r="P80"/>
          <cell r="Q80"/>
          <cell r="R80"/>
          <cell r="S80"/>
          <cell r="T80"/>
          <cell r="U80"/>
          <cell r="V80"/>
          <cell r="W80"/>
          <cell r="X80"/>
          <cell r="Y80"/>
          <cell r="Z80"/>
          <cell r="AA80"/>
          <cell r="AB80"/>
          <cell r="AC80"/>
          <cell r="AD80"/>
          <cell r="AE80"/>
        </row>
        <row r="81">
          <cell r="G81"/>
          <cell r="H81"/>
          <cell r="I81"/>
          <cell r="J81"/>
          <cell r="K81"/>
          <cell r="L81"/>
          <cell r="M81"/>
          <cell r="N81"/>
          <cell r="O81"/>
          <cell r="P81"/>
          <cell r="Q81"/>
          <cell r="R81"/>
          <cell r="S81"/>
          <cell r="T81"/>
          <cell r="U81"/>
          <cell r="V81"/>
          <cell r="W81"/>
          <cell r="X81"/>
          <cell r="Y81"/>
          <cell r="Z81"/>
          <cell r="AA81"/>
          <cell r="AB81"/>
          <cell r="AC81"/>
          <cell r="AD81"/>
          <cell r="AE81"/>
        </row>
        <row r="82">
          <cell r="G82"/>
          <cell r="H82"/>
          <cell r="I82"/>
          <cell r="J82"/>
          <cell r="K82"/>
          <cell r="L82"/>
          <cell r="M82"/>
          <cell r="N82"/>
          <cell r="O82"/>
          <cell r="P82"/>
          <cell r="Q82"/>
          <cell r="R82"/>
          <cell r="S82"/>
          <cell r="T82"/>
          <cell r="U82"/>
          <cell r="V82"/>
          <cell r="W82"/>
          <cell r="X82"/>
          <cell r="Y82"/>
          <cell r="Z82"/>
          <cell r="AA82"/>
          <cell r="AB82"/>
          <cell r="AC82"/>
          <cell r="AD82"/>
          <cell r="AE82"/>
        </row>
        <row r="83">
          <cell r="G83"/>
          <cell r="H83"/>
          <cell r="I83"/>
          <cell r="J83"/>
          <cell r="K83"/>
          <cell r="L83"/>
          <cell r="M83"/>
          <cell r="N83"/>
          <cell r="O83"/>
          <cell r="P83"/>
          <cell r="Q83"/>
          <cell r="R83"/>
          <cell r="S83"/>
          <cell r="T83"/>
          <cell r="U83"/>
          <cell r="V83"/>
          <cell r="W83"/>
          <cell r="X83"/>
          <cell r="Y83"/>
          <cell r="Z83"/>
          <cell r="AA83"/>
          <cell r="AB83"/>
          <cell r="AC83"/>
          <cell r="AD83"/>
          <cell r="AE83"/>
        </row>
        <row r="84">
          <cell r="G84"/>
          <cell r="H84"/>
          <cell r="I84"/>
          <cell r="J84"/>
          <cell r="K84"/>
          <cell r="L84"/>
          <cell r="M84"/>
          <cell r="N84"/>
          <cell r="O84"/>
          <cell r="P84"/>
          <cell r="Q84"/>
          <cell r="R84"/>
          <cell r="S84"/>
          <cell r="T84"/>
          <cell r="U84"/>
          <cell r="V84"/>
          <cell r="W84"/>
          <cell r="X84"/>
          <cell r="Y84"/>
          <cell r="Z84"/>
          <cell r="AA84"/>
          <cell r="AB84"/>
          <cell r="AC84"/>
          <cell r="AD84"/>
          <cell r="AE84"/>
        </row>
        <row r="85">
          <cell r="G85"/>
          <cell r="H85"/>
          <cell r="I85"/>
          <cell r="J85"/>
          <cell r="K85"/>
          <cell r="L85"/>
          <cell r="M85"/>
          <cell r="N85"/>
          <cell r="O85"/>
          <cell r="P85"/>
          <cell r="Q85"/>
          <cell r="R85"/>
          <cell r="S85"/>
          <cell r="T85"/>
          <cell r="U85"/>
          <cell r="V85"/>
          <cell r="W85"/>
          <cell r="X85"/>
          <cell r="Y85"/>
          <cell r="Z85"/>
          <cell r="AA85"/>
          <cell r="AB85"/>
          <cell r="AC85"/>
          <cell r="AD85"/>
          <cell r="AE85"/>
        </row>
        <row r="86">
          <cell r="G86"/>
          <cell r="H86"/>
          <cell r="I86"/>
          <cell r="J86"/>
          <cell r="K86"/>
          <cell r="L86"/>
          <cell r="M86"/>
          <cell r="N86"/>
          <cell r="O86"/>
          <cell r="P86"/>
          <cell r="Q86"/>
          <cell r="R86"/>
          <cell r="S86"/>
          <cell r="T86"/>
          <cell r="U86"/>
          <cell r="V86"/>
          <cell r="W86"/>
          <cell r="X86"/>
          <cell r="Y86"/>
          <cell r="Z86"/>
          <cell r="AA86"/>
          <cell r="AB86"/>
          <cell r="AC86"/>
          <cell r="AD86"/>
          <cell r="AE86"/>
        </row>
        <row r="87">
          <cell r="G87"/>
          <cell r="H87"/>
          <cell r="I87"/>
          <cell r="J87"/>
          <cell r="K87"/>
          <cell r="L87"/>
          <cell r="M87"/>
          <cell r="N87"/>
          <cell r="O87"/>
          <cell r="P87"/>
          <cell r="Q87"/>
          <cell r="R87"/>
          <cell r="S87"/>
          <cell r="T87"/>
          <cell r="U87"/>
          <cell r="V87"/>
          <cell r="W87"/>
          <cell r="X87"/>
          <cell r="Y87"/>
          <cell r="Z87"/>
          <cell r="AA87"/>
          <cell r="AB87"/>
          <cell r="AC87"/>
          <cell r="AD87"/>
          <cell r="AE87"/>
        </row>
        <row r="88">
          <cell r="G88"/>
          <cell r="H88"/>
          <cell r="I88"/>
          <cell r="J88"/>
          <cell r="K88"/>
          <cell r="L88"/>
          <cell r="M88"/>
          <cell r="N88"/>
          <cell r="O88"/>
          <cell r="P88"/>
          <cell r="Q88"/>
          <cell r="R88"/>
          <cell r="S88"/>
          <cell r="T88"/>
          <cell r="U88"/>
          <cell r="V88"/>
          <cell r="W88"/>
          <cell r="X88"/>
          <cell r="Y88"/>
          <cell r="Z88"/>
          <cell r="AA88"/>
          <cell r="AB88"/>
          <cell r="AC88"/>
          <cell r="AD88"/>
          <cell r="AE88"/>
        </row>
        <row r="89">
          <cell r="G89"/>
          <cell r="H89"/>
          <cell r="I89"/>
          <cell r="J89"/>
          <cell r="K89"/>
          <cell r="L89"/>
          <cell r="M89"/>
          <cell r="N89"/>
          <cell r="O89"/>
          <cell r="P89"/>
          <cell r="Q89"/>
          <cell r="R89"/>
          <cell r="S89"/>
          <cell r="T89"/>
          <cell r="U89"/>
          <cell r="V89"/>
          <cell r="W89"/>
          <cell r="X89"/>
          <cell r="Y89"/>
          <cell r="Z89"/>
          <cell r="AA89"/>
          <cell r="AB89"/>
          <cell r="AC89"/>
          <cell r="AD89"/>
          <cell r="AE89"/>
        </row>
        <row r="90">
          <cell r="G90"/>
          <cell r="H90"/>
          <cell r="I90"/>
          <cell r="J90"/>
          <cell r="K90"/>
          <cell r="L90"/>
          <cell r="M90"/>
          <cell r="N90"/>
          <cell r="O90"/>
          <cell r="P90"/>
          <cell r="Q90"/>
          <cell r="R90"/>
          <cell r="S90"/>
          <cell r="T90"/>
          <cell r="U90"/>
          <cell r="V90"/>
          <cell r="W90"/>
          <cell r="X90"/>
          <cell r="Y90"/>
          <cell r="Z90"/>
          <cell r="AA90"/>
          <cell r="AB90"/>
          <cell r="AC90"/>
          <cell r="AD90"/>
          <cell r="AE90"/>
        </row>
        <row r="91">
          <cell r="G91"/>
          <cell r="H91"/>
          <cell r="I91"/>
          <cell r="J91"/>
          <cell r="K91"/>
          <cell r="L91"/>
          <cell r="M91"/>
          <cell r="N91"/>
          <cell r="O91"/>
          <cell r="P91"/>
          <cell r="Q91"/>
          <cell r="R91"/>
          <cell r="S91"/>
          <cell r="T91"/>
          <cell r="U91"/>
          <cell r="V91"/>
          <cell r="W91"/>
          <cell r="X91"/>
          <cell r="Y91"/>
          <cell r="Z91"/>
          <cell r="AA91"/>
          <cell r="AB91"/>
          <cell r="AC91"/>
          <cell r="AD91"/>
          <cell r="AE91"/>
        </row>
        <row r="92">
          <cell r="G92"/>
          <cell r="H92"/>
          <cell r="I92"/>
          <cell r="J92"/>
          <cell r="K92"/>
          <cell r="L92"/>
          <cell r="M92"/>
          <cell r="N92"/>
          <cell r="O92"/>
          <cell r="P92"/>
          <cell r="Q92"/>
          <cell r="R92"/>
          <cell r="S92"/>
          <cell r="T92"/>
          <cell r="U92"/>
          <cell r="V92"/>
          <cell r="W92"/>
          <cell r="X92"/>
          <cell r="Y92"/>
          <cell r="Z92"/>
          <cell r="AA92"/>
          <cell r="AB92"/>
          <cell r="AC92"/>
          <cell r="AD92"/>
          <cell r="AE92"/>
        </row>
        <row r="93">
          <cell r="G93"/>
          <cell r="H93"/>
          <cell r="I93"/>
          <cell r="J93"/>
          <cell r="K93"/>
          <cell r="L93"/>
          <cell r="M93"/>
          <cell r="N93"/>
          <cell r="O93"/>
          <cell r="P93"/>
          <cell r="Q93"/>
          <cell r="R93"/>
          <cell r="S93"/>
          <cell r="T93"/>
          <cell r="U93"/>
          <cell r="V93"/>
          <cell r="W93"/>
          <cell r="X93"/>
          <cell r="Y93"/>
          <cell r="Z93"/>
          <cell r="AA93"/>
          <cell r="AB93"/>
          <cell r="AC93"/>
          <cell r="AD93"/>
          <cell r="AE93"/>
        </row>
        <row r="94">
          <cell r="G94"/>
          <cell r="H94"/>
          <cell r="I94"/>
          <cell r="J94"/>
          <cell r="K94"/>
          <cell r="L94"/>
          <cell r="M94"/>
          <cell r="N94"/>
          <cell r="O94"/>
          <cell r="P94"/>
          <cell r="Q94"/>
          <cell r="R94"/>
          <cell r="S94"/>
          <cell r="T94"/>
          <cell r="U94"/>
          <cell r="V94"/>
          <cell r="W94"/>
          <cell r="X94"/>
          <cell r="Y94"/>
          <cell r="Z94"/>
          <cell r="AA94"/>
          <cell r="AB94"/>
          <cell r="AC94"/>
          <cell r="AD94"/>
          <cell r="AE94"/>
        </row>
        <row r="95">
          <cell r="G95"/>
          <cell r="H95"/>
          <cell r="I95"/>
          <cell r="J95"/>
          <cell r="K95"/>
          <cell r="L95"/>
          <cell r="M95"/>
          <cell r="N95"/>
          <cell r="O95"/>
          <cell r="P95"/>
          <cell r="Q95"/>
          <cell r="R95"/>
          <cell r="S95"/>
          <cell r="T95"/>
          <cell r="U95"/>
          <cell r="V95"/>
          <cell r="W95"/>
          <cell r="X95"/>
          <cell r="Y95"/>
          <cell r="Z95"/>
          <cell r="AA95"/>
          <cell r="AB95"/>
          <cell r="AC95"/>
          <cell r="AD95"/>
          <cell r="AE95"/>
        </row>
        <row r="96">
          <cell r="G96"/>
          <cell r="H96"/>
          <cell r="I96"/>
          <cell r="J96"/>
          <cell r="K96"/>
          <cell r="L96"/>
          <cell r="M96"/>
          <cell r="N96"/>
          <cell r="O96"/>
          <cell r="P96"/>
          <cell r="Q96"/>
          <cell r="R96"/>
          <cell r="S96"/>
          <cell r="T96"/>
          <cell r="U96"/>
          <cell r="V96"/>
          <cell r="W96"/>
          <cell r="X96"/>
          <cell r="Y96"/>
          <cell r="Z96"/>
          <cell r="AA96"/>
          <cell r="AB96"/>
          <cell r="AC96"/>
          <cell r="AD96"/>
          <cell r="AE96"/>
        </row>
        <row r="97">
          <cell r="G97"/>
          <cell r="H97"/>
          <cell r="I97"/>
          <cell r="J97"/>
          <cell r="K97"/>
          <cell r="L97"/>
          <cell r="M97"/>
          <cell r="N97"/>
          <cell r="O97"/>
          <cell r="P97"/>
          <cell r="Q97"/>
          <cell r="R97"/>
          <cell r="S97"/>
          <cell r="T97"/>
          <cell r="U97"/>
          <cell r="V97"/>
          <cell r="W97"/>
          <cell r="X97"/>
          <cell r="Y97"/>
          <cell r="Z97"/>
          <cell r="AA97"/>
          <cell r="AB97"/>
          <cell r="AC97"/>
          <cell r="AD97"/>
          <cell r="AE97"/>
        </row>
        <row r="98">
          <cell r="G98"/>
          <cell r="H98"/>
          <cell r="I98"/>
          <cell r="J98"/>
          <cell r="K98"/>
          <cell r="L98"/>
          <cell r="M98"/>
          <cell r="N98"/>
          <cell r="O98"/>
          <cell r="P98"/>
          <cell r="Q98"/>
          <cell r="R98"/>
          <cell r="S98"/>
          <cell r="T98"/>
          <cell r="U98"/>
          <cell r="V98"/>
          <cell r="W98"/>
          <cell r="X98"/>
          <cell r="Y98"/>
          <cell r="Z98"/>
          <cell r="AA98"/>
          <cell r="AB98"/>
          <cell r="AC98"/>
          <cell r="AD98"/>
          <cell r="AE98"/>
        </row>
        <row r="99">
          <cell r="G99"/>
          <cell r="H99"/>
          <cell r="I99"/>
          <cell r="J99"/>
          <cell r="K99"/>
          <cell r="L99"/>
          <cell r="M99"/>
          <cell r="N99"/>
          <cell r="O99"/>
          <cell r="P99"/>
          <cell r="Q99"/>
          <cell r="R99"/>
          <cell r="S99"/>
          <cell r="T99"/>
          <cell r="U99"/>
          <cell r="V99"/>
          <cell r="W99"/>
          <cell r="X99"/>
          <cell r="Y99"/>
          <cell r="Z99"/>
          <cell r="AA99"/>
          <cell r="AB99"/>
          <cell r="AC99"/>
          <cell r="AD99"/>
          <cell r="AE99"/>
        </row>
        <row r="100">
          <cell r="G100"/>
          <cell r="H100"/>
          <cell r="I100"/>
          <cell r="J100"/>
          <cell r="K100"/>
          <cell r="L100"/>
          <cell r="M100"/>
          <cell r="N100"/>
          <cell r="O100"/>
          <cell r="P100"/>
          <cell r="Q100"/>
          <cell r="R100"/>
          <cell r="S100"/>
          <cell r="T100"/>
          <cell r="U100"/>
          <cell r="V100"/>
          <cell r="W100"/>
          <cell r="X100"/>
          <cell r="Y100"/>
          <cell r="Z100"/>
          <cell r="AA100"/>
          <cell r="AB100"/>
          <cell r="AC100"/>
          <cell r="AD100"/>
          <cell r="AE100"/>
        </row>
        <row r="101">
          <cell r="G101"/>
          <cell r="H101"/>
          <cell r="I101"/>
          <cell r="J101"/>
          <cell r="K101"/>
          <cell r="L101"/>
          <cell r="M101"/>
          <cell r="N101"/>
          <cell r="O101"/>
          <cell r="P101"/>
          <cell r="Q101"/>
          <cell r="R101"/>
          <cell r="S101"/>
          <cell r="T101"/>
          <cell r="U101"/>
          <cell r="V101"/>
          <cell r="W101"/>
          <cell r="X101"/>
          <cell r="Y101"/>
          <cell r="Z101"/>
          <cell r="AA101"/>
          <cell r="AB101"/>
          <cell r="AC101"/>
          <cell r="AD101"/>
          <cell r="AE101"/>
        </row>
        <row r="102">
          <cell r="G102"/>
          <cell r="H102"/>
          <cell r="I102"/>
          <cell r="J102"/>
          <cell r="K102"/>
          <cell r="L102"/>
          <cell r="M102"/>
          <cell r="N102"/>
          <cell r="O102"/>
          <cell r="P102"/>
          <cell r="Q102"/>
          <cell r="R102"/>
          <cell r="S102"/>
          <cell r="T102"/>
          <cell r="U102"/>
          <cell r="V102"/>
          <cell r="W102"/>
          <cell r="X102"/>
          <cell r="Y102"/>
          <cell r="Z102"/>
          <cell r="AA102"/>
          <cell r="AB102"/>
          <cell r="AC102"/>
          <cell r="AD102"/>
          <cell r="AE102"/>
        </row>
        <row r="103">
          <cell r="G103"/>
          <cell r="H103"/>
          <cell r="I103"/>
          <cell r="J103"/>
          <cell r="K103"/>
          <cell r="L103"/>
          <cell r="M103"/>
          <cell r="N103"/>
          <cell r="O103"/>
          <cell r="P103"/>
          <cell r="Q103"/>
          <cell r="R103"/>
          <cell r="S103"/>
          <cell r="T103"/>
          <cell r="U103"/>
          <cell r="V103"/>
          <cell r="W103"/>
          <cell r="X103"/>
          <cell r="Y103"/>
          <cell r="Z103"/>
          <cell r="AA103"/>
          <cell r="AB103"/>
          <cell r="AC103"/>
          <cell r="AD103"/>
          <cell r="AE103"/>
        </row>
        <row r="104">
          <cell r="G104"/>
          <cell r="H104"/>
          <cell r="I104"/>
          <cell r="J104"/>
          <cell r="K104"/>
          <cell r="L104"/>
          <cell r="M104"/>
          <cell r="N104"/>
          <cell r="O104"/>
          <cell r="P104"/>
          <cell r="Q104"/>
          <cell r="R104"/>
          <cell r="S104"/>
          <cell r="T104"/>
          <cell r="U104"/>
          <cell r="V104"/>
          <cell r="W104"/>
          <cell r="X104"/>
          <cell r="Y104"/>
          <cell r="Z104"/>
          <cell r="AA104"/>
          <cell r="AB104"/>
          <cell r="AC104"/>
          <cell r="AD104"/>
          <cell r="AE104"/>
        </row>
        <row r="105">
          <cell r="G105"/>
          <cell r="H105"/>
          <cell r="I105"/>
          <cell r="J105"/>
          <cell r="K105"/>
          <cell r="L105"/>
          <cell r="M105"/>
          <cell r="N105"/>
          <cell r="O105"/>
          <cell r="P105"/>
          <cell r="Q105"/>
          <cell r="R105"/>
          <cell r="S105"/>
          <cell r="T105"/>
          <cell r="U105"/>
          <cell r="V105"/>
          <cell r="W105"/>
          <cell r="X105"/>
          <cell r="Y105"/>
          <cell r="Z105"/>
          <cell r="AA105"/>
          <cell r="AB105"/>
          <cell r="AC105"/>
          <cell r="AD105"/>
          <cell r="AE105"/>
        </row>
        <row r="106">
          <cell r="G106"/>
          <cell r="H106"/>
          <cell r="I106"/>
          <cell r="J106"/>
          <cell r="K106"/>
          <cell r="L106"/>
          <cell r="M106"/>
          <cell r="N106"/>
          <cell r="O106"/>
          <cell r="P106"/>
          <cell r="Q106"/>
          <cell r="R106"/>
          <cell r="S106"/>
          <cell r="T106"/>
          <cell r="U106"/>
          <cell r="V106"/>
          <cell r="W106"/>
          <cell r="X106"/>
          <cell r="Y106"/>
          <cell r="Z106"/>
          <cell r="AA106"/>
          <cell r="AB106"/>
          <cell r="AC106"/>
          <cell r="AD106"/>
          <cell r="AE106"/>
        </row>
        <row r="107">
          <cell r="G107"/>
          <cell r="H107"/>
          <cell r="I107"/>
          <cell r="J107"/>
          <cell r="K107"/>
          <cell r="L107"/>
          <cell r="M107"/>
          <cell r="N107"/>
          <cell r="O107"/>
          <cell r="P107"/>
          <cell r="Q107"/>
          <cell r="R107"/>
          <cell r="S107"/>
          <cell r="T107"/>
          <cell r="U107"/>
          <cell r="V107"/>
          <cell r="W107"/>
          <cell r="X107"/>
          <cell r="Y107"/>
          <cell r="Z107"/>
          <cell r="AA107"/>
          <cell r="AB107"/>
          <cell r="AC107"/>
          <cell r="AD107"/>
          <cell r="AE107"/>
        </row>
        <row r="108">
          <cell r="G108"/>
          <cell r="H108"/>
          <cell r="I108"/>
          <cell r="J108"/>
          <cell r="K108"/>
          <cell r="L108"/>
          <cell r="M108"/>
          <cell r="N108"/>
          <cell r="O108"/>
          <cell r="P108"/>
          <cell r="Q108"/>
          <cell r="R108"/>
          <cell r="S108"/>
          <cell r="T108"/>
          <cell r="U108"/>
          <cell r="V108"/>
          <cell r="W108"/>
          <cell r="X108"/>
          <cell r="Y108"/>
          <cell r="Z108"/>
          <cell r="AA108"/>
          <cell r="AB108"/>
          <cell r="AC108"/>
          <cell r="AD108"/>
          <cell r="AE108"/>
        </row>
        <row r="109">
          <cell r="G109"/>
          <cell r="H109"/>
          <cell r="I109"/>
          <cell r="J109"/>
          <cell r="K109"/>
          <cell r="L109"/>
          <cell r="M109"/>
          <cell r="N109"/>
          <cell r="O109"/>
          <cell r="P109"/>
          <cell r="Q109"/>
          <cell r="R109"/>
          <cell r="S109"/>
          <cell r="T109"/>
          <cell r="U109"/>
          <cell r="V109"/>
          <cell r="W109"/>
          <cell r="X109"/>
          <cell r="Y109"/>
          <cell r="Z109"/>
          <cell r="AA109"/>
          <cell r="AB109"/>
          <cell r="AC109"/>
          <cell r="AD109"/>
          <cell r="AE109"/>
        </row>
        <row r="110">
          <cell r="G110"/>
          <cell r="H110"/>
          <cell r="I110"/>
          <cell r="J110"/>
          <cell r="K110"/>
          <cell r="L110"/>
          <cell r="M110"/>
          <cell r="N110"/>
          <cell r="O110"/>
          <cell r="P110"/>
          <cell r="Q110"/>
          <cell r="R110"/>
          <cell r="S110"/>
          <cell r="T110"/>
          <cell r="U110"/>
          <cell r="V110"/>
          <cell r="W110"/>
          <cell r="X110"/>
          <cell r="Y110"/>
          <cell r="Z110"/>
          <cell r="AA110"/>
          <cell r="AB110"/>
          <cell r="AC110"/>
          <cell r="AD110"/>
          <cell r="AE110"/>
        </row>
        <row r="111">
          <cell r="G111"/>
          <cell r="H111"/>
          <cell r="I111"/>
          <cell r="J111"/>
          <cell r="K111"/>
          <cell r="L111"/>
          <cell r="M111"/>
          <cell r="N111"/>
          <cell r="O111"/>
          <cell r="P111"/>
          <cell r="Q111"/>
          <cell r="R111"/>
          <cell r="S111"/>
          <cell r="T111"/>
          <cell r="U111"/>
          <cell r="V111"/>
          <cell r="W111"/>
          <cell r="X111"/>
          <cell r="Y111"/>
          <cell r="Z111"/>
          <cell r="AA111"/>
          <cell r="AB111"/>
          <cell r="AC111"/>
          <cell r="AD111"/>
          <cell r="AE111"/>
        </row>
        <row r="112">
          <cell r="G112"/>
          <cell r="H112"/>
          <cell r="I112"/>
          <cell r="J112"/>
          <cell r="K112"/>
          <cell r="L112"/>
          <cell r="M112"/>
          <cell r="N112"/>
          <cell r="O112"/>
          <cell r="P112"/>
          <cell r="Q112"/>
          <cell r="R112"/>
          <cell r="S112"/>
          <cell r="T112"/>
          <cell r="U112"/>
          <cell r="V112"/>
          <cell r="W112"/>
          <cell r="X112"/>
          <cell r="Y112"/>
          <cell r="Z112"/>
          <cell r="AA112"/>
          <cell r="AB112"/>
          <cell r="AC112"/>
          <cell r="AD112"/>
          <cell r="AE112"/>
        </row>
        <row r="113">
          <cell r="G113"/>
          <cell r="H113"/>
          <cell r="I113"/>
          <cell r="J113"/>
          <cell r="K113"/>
          <cell r="L113"/>
          <cell r="M113"/>
          <cell r="N113"/>
          <cell r="O113"/>
          <cell r="P113"/>
          <cell r="Q113"/>
          <cell r="R113"/>
          <cell r="S113"/>
          <cell r="T113"/>
          <cell r="U113"/>
          <cell r="V113"/>
          <cell r="W113"/>
          <cell r="X113"/>
          <cell r="Y113"/>
          <cell r="Z113"/>
          <cell r="AA113"/>
          <cell r="AB113"/>
          <cell r="AC113"/>
          <cell r="AD113"/>
          <cell r="AE113"/>
        </row>
        <row r="114">
          <cell r="G114"/>
          <cell r="H114"/>
          <cell r="I114"/>
          <cell r="J114"/>
          <cell r="K114"/>
          <cell r="L114"/>
          <cell r="M114"/>
          <cell r="N114"/>
          <cell r="O114"/>
          <cell r="P114"/>
          <cell r="Q114"/>
          <cell r="R114"/>
          <cell r="S114"/>
          <cell r="T114"/>
          <cell r="U114"/>
          <cell r="V114"/>
          <cell r="W114"/>
          <cell r="X114"/>
          <cell r="Y114"/>
          <cell r="Z114"/>
          <cell r="AA114"/>
          <cell r="AB114"/>
          <cell r="AC114"/>
          <cell r="AD114"/>
          <cell r="AE114"/>
        </row>
        <row r="115">
          <cell r="G115"/>
          <cell r="H115"/>
          <cell r="I115"/>
          <cell r="J115"/>
          <cell r="K115"/>
          <cell r="L115"/>
          <cell r="M115"/>
          <cell r="N115"/>
          <cell r="O115"/>
          <cell r="P115"/>
          <cell r="Q115"/>
          <cell r="R115"/>
          <cell r="S115"/>
          <cell r="T115"/>
          <cell r="U115"/>
          <cell r="V115"/>
          <cell r="W115"/>
          <cell r="X115"/>
          <cell r="Y115"/>
          <cell r="Z115"/>
          <cell r="AA115"/>
          <cell r="AB115"/>
          <cell r="AC115"/>
          <cell r="AD115"/>
          <cell r="AE115"/>
        </row>
        <row r="116">
          <cell r="G116"/>
          <cell r="H116"/>
          <cell r="I116"/>
          <cell r="J116"/>
          <cell r="K116"/>
          <cell r="L116"/>
          <cell r="M116"/>
          <cell r="N116"/>
          <cell r="O116"/>
          <cell r="P116"/>
          <cell r="Q116"/>
          <cell r="R116"/>
          <cell r="S116"/>
          <cell r="T116"/>
          <cell r="U116"/>
          <cell r="V116"/>
          <cell r="W116"/>
          <cell r="X116"/>
          <cell r="Y116"/>
          <cell r="Z116"/>
          <cell r="AA116"/>
          <cell r="AB116"/>
          <cell r="AC116"/>
          <cell r="AD116"/>
          <cell r="AE116"/>
        </row>
        <row r="117">
          <cell r="G117"/>
          <cell r="H117"/>
          <cell r="I117"/>
          <cell r="J117"/>
          <cell r="K117"/>
          <cell r="L117"/>
          <cell r="M117"/>
          <cell r="N117"/>
          <cell r="O117"/>
          <cell r="P117"/>
          <cell r="Q117"/>
          <cell r="R117"/>
          <cell r="S117"/>
          <cell r="T117"/>
          <cell r="U117"/>
          <cell r="V117"/>
          <cell r="W117"/>
          <cell r="X117"/>
          <cell r="Y117"/>
          <cell r="Z117"/>
          <cell r="AA117"/>
          <cell r="AB117"/>
          <cell r="AC117"/>
          <cell r="AD117"/>
          <cell r="AE117"/>
        </row>
        <row r="118">
          <cell r="G118"/>
          <cell r="H118"/>
          <cell r="I118"/>
          <cell r="J118"/>
          <cell r="K118"/>
          <cell r="L118"/>
          <cell r="M118"/>
          <cell r="N118"/>
          <cell r="O118"/>
          <cell r="P118"/>
          <cell r="Q118"/>
          <cell r="R118"/>
          <cell r="S118"/>
          <cell r="T118"/>
          <cell r="U118"/>
          <cell r="V118"/>
          <cell r="W118"/>
          <cell r="X118"/>
          <cell r="Y118"/>
          <cell r="Z118"/>
          <cell r="AA118"/>
          <cell r="AB118"/>
          <cell r="AC118"/>
          <cell r="AD118"/>
          <cell r="AE118"/>
        </row>
        <row r="119">
          <cell r="G119"/>
          <cell r="H119"/>
          <cell r="I119"/>
          <cell r="J119"/>
          <cell r="K119"/>
          <cell r="L119"/>
          <cell r="M119"/>
          <cell r="N119"/>
          <cell r="O119"/>
          <cell r="P119"/>
          <cell r="Q119"/>
          <cell r="R119"/>
          <cell r="S119"/>
          <cell r="T119"/>
          <cell r="U119"/>
          <cell r="V119"/>
          <cell r="W119"/>
          <cell r="X119"/>
          <cell r="Y119"/>
          <cell r="Z119"/>
          <cell r="AA119"/>
          <cell r="AB119"/>
          <cell r="AC119"/>
          <cell r="AD119"/>
          <cell r="AE119"/>
        </row>
        <row r="120">
          <cell r="G120"/>
          <cell r="H120"/>
          <cell r="I120"/>
          <cell r="J120"/>
          <cell r="K120"/>
          <cell r="L120"/>
          <cell r="M120"/>
          <cell r="N120"/>
          <cell r="O120"/>
          <cell r="P120"/>
          <cell r="Q120"/>
          <cell r="R120"/>
          <cell r="S120"/>
          <cell r="T120"/>
          <cell r="U120"/>
          <cell r="V120"/>
          <cell r="W120"/>
          <cell r="X120"/>
          <cell r="Y120"/>
          <cell r="Z120"/>
          <cell r="AA120"/>
          <cell r="AB120"/>
          <cell r="AC120"/>
          <cell r="AD120"/>
          <cell r="AE120"/>
        </row>
        <row r="121">
          <cell r="G121"/>
          <cell r="H121"/>
          <cell r="I121"/>
          <cell r="J121"/>
          <cell r="K121"/>
          <cell r="L121"/>
          <cell r="M121"/>
          <cell r="N121"/>
          <cell r="O121"/>
          <cell r="P121"/>
          <cell r="Q121"/>
          <cell r="R121"/>
          <cell r="S121"/>
          <cell r="T121"/>
          <cell r="U121"/>
          <cell r="V121"/>
          <cell r="W121"/>
          <cell r="X121"/>
          <cell r="Y121"/>
          <cell r="Z121"/>
          <cell r="AA121"/>
          <cell r="AB121"/>
          <cell r="AC121"/>
          <cell r="AD121"/>
          <cell r="AE121"/>
        </row>
        <row r="122">
          <cell r="G122"/>
          <cell r="H122"/>
          <cell r="I122"/>
          <cell r="J122"/>
          <cell r="K122"/>
          <cell r="L122"/>
          <cell r="M122"/>
          <cell r="N122"/>
          <cell r="O122"/>
          <cell r="P122"/>
          <cell r="Q122"/>
          <cell r="R122"/>
          <cell r="S122"/>
          <cell r="T122"/>
          <cell r="U122"/>
          <cell r="V122"/>
          <cell r="W122"/>
          <cell r="X122"/>
          <cell r="Y122"/>
          <cell r="Z122"/>
          <cell r="AA122"/>
          <cell r="AB122"/>
          <cell r="AC122"/>
          <cell r="AD122"/>
          <cell r="AE122"/>
        </row>
        <row r="123">
          <cell r="G123"/>
          <cell r="H123"/>
          <cell r="I123"/>
          <cell r="J123"/>
          <cell r="K123"/>
          <cell r="L123"/>
          <cell r="M123"/>
          <cell r="N123"/>
          <cell r="O123"/>
          <cell r="P123"/>
          <cell r="Q123"/>
          <cell r="R123"/>
          <cell r="S123"/>
          <cell r="T123"/>
          <cell r="U123"/>
          <cell r="V123"/>
          <cell r="W123"/>
          <cell r="X123"/>
          <cell r="Y123"/>
          <cell r="Z123"/>
          <cell r="AA123"/>
          <cell r="AB123"/>
          <cell r="AC123"/>
          <cell r="AD123"/>
          <cell r="AE123"/>
        </row>
        <row r="124">
          <cell r="G124"/>
          <cell r="H124"/>
          <cell r="I124"/>
          <cell r="J124"/>
          <cell r="K124"/>
          <cell r="L124"/>
          <cell r="M124"/>
          <cell r="N124"/>
          <cell r="O124"/>
          <cell r="P124"/>
          <cell r="Q124"/>
          <cell r="R124"/>
          <cell r="S124"/>
          <cell r="T124"/>
          <cell r="U124"/>
          <cell r="V124"/>
          <cell r="W124"/>
          <cell r="X124"/>
          <cell r="Y124"/>
          <cell r="Z124"/>
          <cell r="AA124"/>
          <cell r="AB124"/>
          <cell r="AC124"/>
          <cell r="AD124"/>
          <cell r="AE124"/>
        </row>
        <row r="125">
          <cell r="G125"/>
          <cell r="H125"/>
          <cell r="I125"/>
          <cell r="J125"/>
          <cell r="K125"/>
          <cell r="L125"/>
          <cell r="M125"/>
          <cell r="N125"/>
          <cell r="O125"/>
          <cell r="P125"/>
          <cell r="Q125"/>
          <cell r="R125"/>
          <cell r="S125"/>
          <cell r="T125"/>
          <cell r="U125"/>
          <cell r="V125"/>
          <cell r="W125"/>
          <cell r="X125"/>
          <cell r="Y125"/>
          <cell r="Z125"/>
          <cell r="AA125"/>
          <cell r="AB125"/>
          <cell r="AC125"/>
          <cell r="AD125"/>
          <cell r="AE125"/>
        </row>
        <row r="126">
          <cell r="G126"/>
          <cell r="H126"/>
          <cell r="I126"/>
          <cell r="J126"/>
          <cell r="K126"/>
          <cell r="L126"/>
          <cell r="M126"/>
          <cell r="N126"/>
          <cell r="O126"/>
          <cell r="P126"/>
          <cell r="Q126"/>
          <cell r="R126"/>
          <cell r="S126"/>
          <cell r="T126"/>
          <cell r="U126"/>
          <cell r="V126"/>
          <cell r="W126"/>
          <cell r="X126"/>
          <cell r="Y126"/>
          <cell r="Z126"/>
          <cell r="AA126"/>
          <cell r="AB126"/>
          <cell r="AC126"/>
          <cell r="AD126"/>
          <cell r="AE126"/>
        </row>
        <row r="127">
          <cell r="G127"/>
          <cell r="H127"/>
          <cell r="I127"/>
          <cell r="J127"/>
          <cell r="K127"/>
          <cell r="L127"/>
          <cell r="M127"/>
          <cell r="N127"/>
          <cell r="O127"/>
          <cell r="P127"/>
          <cell r="Q127"/>
          <cell r="R127"/>
          <cell r="S127"/>
          <cell r="T127"/>
          <cell r="U127"/>
          <cell r="V127"/>
          <cell r="W127"/>
          <cell r="X127"/>
          <cell r="Y127"/>
          <cell r="Z127"/>
          <cell r="AA127"/>
          <cell r="AB127"/>
          <cell r="AC127"/>
          <cell r="AD127"/>
          <cell r="AE127"/>
        </row>
        <row r="128">
          <cell r="G128"/>
          <cell r="H128"/>
          <cell r="I128"/>
          <cell r="J128"/>
          <cell r="K128"/>
          <cell r="L128"/>
          <cell r="M128"/>
          <cell r="N128"/>
          <cell r="O128"/>
          <cell r="P128"/>
          <cell r="Q128"/>
          <cell r="R128"/>
          <cell r="S128"/>
          <cell r="T128"/>
          <cell r="U128"/>
          <cell r="V128"/>
          <cell r="W128"/>
          <cell r="X128"/>
          <cell r="Y128"/>
          <cell r="Z128"/>
          <cell r="AA128"/>
          <cell r="AB128"/>
          <cell r="AC128"/>
          <cell r="AD128"/>
          <cell r="AE128"/>
        </row>
        <row r="129">
          <cell r="G129"/>
          <cell r="H129"/>
          <cell r="I129"/>
          <cell r="J129"/>
          <cell r="K129"/>
          <cell r="L129"/>
          <cell r="M129"/>
          <cell r="N129"/>
          <cell r="O129"/>
          <cell r="P129"/>
          <cell r="Q129"/>
          <cell r="R129"/>
          <cell r="S129"/>
          <cell r="T129"/>
          <cell r="U129"/>
          <cell r="V129"/>
          <cell r="W129"/>
          <cell r="X129"/>
          <cell r="Y129"/>
          <cell r="Z129"/>
          <cell r="AA129"/>
          <cell r="AB129"/>
          <cell r="AC129"/>
          <cell r="AD129"/>
          <cell r="AE129"/>
        </row>
        <row r="130">
          <cell r="G130"/>
          <cell r="H130"/>
          <cell r="I130"/>
          <cell r="J130"/>
          <cell r="K130"/>
          <cell r="L130"/>
          <cell r="M130"/>
          <cell r="N130"/>
          <cell r="O130"/>
          <cell r="P130"/>
          <cell r="Q130"/>
          <cell r="R130"/>
          <cell r="S130"/>
          <cell r="T130"/>
          <cell r="U130"/>
          <cell r="V130"/>
          <cell r="W130"/>
          <cell r="X130"/>
          <cell r="Y130"/>
          <cell r="Z130"/>
          <cell r="AA130"/>
          <cell r="AB130"/>
          <cell r="AC130"/>
          <cell r="AD130"/>
          <cell r="AE130"/>
        </row>
        <row r="131">
          <cell r="G131"/>
          <cell r="H131"/>
          <cell r="I131"/>
          <cell r="J131"/>
          <cell r="K131"/>
          <cell r="L131"/>
          <cell r="M131"/>
          <cell r="N131"/>
          <cell r="O131"/>
          <cell r="P131"/>
          <cell r="Q131"/>
          <cell r="R131"/>
          <cell r="S131"/>
          <cell r="T131"/>
          <cell r="U131"/>
          <cell r="V131"/>
          <cell r="W131"/>
          <cell r="X131"/>
          <cell r="Y131"/>
          <cell r="Z131"/>
          <cell r="AA131"/>
          <cell r="AB131"/>
          <cell r="AC131"/>
          <cell r="AD131"/>
          <cell r="AE131"/>
        </row>
        <row r="132">
          <cell r="G132"/>
          <cell r="H132"/>
          <cell r="I132"/>
          <cell r="J132"/>
          <cell r="K132"/>
          <cell r="L132"/>
          <cell r="M132"/>
          <cell r="N132"/>
          <cell r="O132"/>
          <cell r="P132"/>
          <cell r="Q132"/>
          <cell r="R132"/>
          <cell r="S132"/>
          <cell r="T132"/>
          <cell r="U132"/>
          <cell r="V132"/>
          <cell r="W132"/>
          <cell r="X132"/>
          <cell r="Y132"/>
          <cell r="Z132"/>
          <cell r="AA132"/>
          <cell r="AB132"/>
          <cell r="AC132"/>
          <cell r="AD132"/>
          <cell r="AE132"/>
        </row>
        <row r="133">
          <cell r="G133"/>
          <cell r="H133"/>
          <cell r="I133"/>
          <cell r="J133"/>
          <cell r="K133"/>
          <cell r="L133"/>
          <cell r="M133"/>
          <cell r="N133"/>
          <cell r="O133"/>
          <cell r="P133"/>
          <cell r="Q133"/>
          <cell r="R133"/>
          <cell r="S133"/>
          <cell r="T133"/>
          <cell r="U133"/>
          <cell r="V133"/>
          <cell r="W133"/>
          <cell r="X133"/>
          <cell r="Y133"/>
          <cell r="Z133"/>
          <cell r="AA133"/>
          <cell r="AB133"/>
          <cell r="AC133"/>
          <cell r="AD133"/>
          <cell r="AE133"/>
        </row>
        <row r="134">
          <cell r="G134"/>
          <cell r="H134"/>
          <cell r="I134"/>
          <cell r="J134"/>
          <cell r="K134"/>
          <cell r="L134"/>
          <cell r="M134"/>
          <cell r="N134"/>
          <cell r="O134"/>
          <cell r="P134"/>
          <cell r="Q134"/>
          <cell r="R134"/>
          <cell r="S134"/>
          <cell r="T134"/>
          <cell r="U134"/>
          <cell r="V134"/>
          <cell r="W134"/>
          <cell r="X134"/>
          <cell r="Y134"/>
          <cell r="Z134"/>
          <cell r="AA134"/>
          <cell r="AB134"/>
          <cell r="AC134"/>
          <cell r="AD134"/>
          <cell r="AE134"/>
        </row>
        <row r="135">
          <cell r="G135"/>
          <cell r="H135"/>
          <cell r="I135"/>
          <cell r="J135"/>
          <cell r="K135"/>
          <cell r="L135"/>
          <cell r="M135"/>
          <cell r="N135"/>
          <cell r="O135"/>
          <cell r="P135"/>
          <cell r="Q135"/>
          <cell r="R135"/>
          <cell r="S135"/>
          <cell r="T135"/>
          <cell r="U135"/>
          <cell r="V135"/>
          <cell r="W135"/>
          <cell r="X135"/>
          <cell r="Y135"/>
          <cell r="Z135"/>
          <cell r="AA135"/>
          <cell r="AB135"/>
          <cell r="AC135"/>
          <cell r="AD135"/>
          <cell r="AE135"/>
        </row>
        <row r="136">
          <cell r="G136"/>
          <cell r="H136"/>
          <cell r="I136"/>
          <cell r="J136"/>
          <cell r="K136"/>
          <cell r="L136"/>
          <cell r="M136"/>
          <cell r="N136"/>
          <cell r="O136"/>
          <cell r="P136"/>
          <cell r="Q136"/>
          <cell r="R136"/>
          <cell r="S136"/>
          <cell r="T136"/>
          <cell r="U136"/>
          <cell r="V136"/>
          <cell r="W136"/>
          <cell r="X136"/>
          <cell r="Y136"/>
          <cell r="Z136"/>
          <cell r="AA136"/>
          <cell r="AB136"/>
          <cell r="AC136"/>
          <cell r="AD136"/>
          <cell r="AE136"/>
        </row>
        <row r="137">
          <cell r="G137"/>
          <cell r="H137"/>
          <cell r="I137"/>
          <cell r="J137"/>
          <cell r="K137"/>
          <cell r="L137"/>
          <cell r="M137"/>
          <cell r="N137"/>
          <cell r="O137"/>
          <cell r="P137"/>
          <cell r="Q137"/>
          <cell r="R137"/>
          <cell r="S137"/>
          <cell r="T137"/>
          <cell r="U137"/>
          <cell r="V137"/>
          <cell r="W137"/>
          <cell r="X137"/>
          <cell r="Y137"/>
          <cell r="Z137"/>
          <cell r="AA137"/>
          <cell r="AB137"/>
          <cell r="AC137"/>
          <cell r="AD137"/>
          <cell r="AE137"/>
        </row>
        <row r="138">
          <cell r="G138"/>
          <cell r="H138"/>
          <cell r="I138"/>
          <cell r="J138"/>
          <cell r="K138"/>
          <cell r="L138"/>
          <cell r="M138"/>
          <cell r="N138"/>
          <cell r="O138"/>
          <cell r="P138"/>
          <cell r="Q138"/>
          <cell r="R138"/>
          <cell r="S138"/>
          <cell r="T138"/>
          <cell r="U138"/>
          <cell r="V138"/>
          <cell r="W138"/>
          <cell r="X138"/>
          <cell r="Y138"/>
          <cell r="Z138"/>
          <cell r="AA138"/>
          <cell r="AB138"/>
          <cell r="AC138"/>
          <cell r="AD138"/>
          <cell r="AE138"/>
        </row>
        <row r="139">
          <cell r="G139"/>
          <cell r="H139"/>
          <cell r="I139"/>
          <cell r="J139"/>
          <cell r="K139"/>
          <cell r="L139"/>
          <cell r="M139"/>
          <cell r="N139"/>
          <cell r="O139"/>
          <cell r="P139"/>
          <cell r="Q139"/>
          <cell r="R139"/>
          <cell r="S139"/>
          <cell r="T139"/>
          <cell r="U139"/>
          <cell r="V139"/>
          <cell r="W139"/>
          <cell r="X139"/>
          <cell r="Y139"/>
          <cell r="Z139"/>
          <cell r="AA139"/>
          <cell r="AB139"/>
          <cell r="AC139"/>
          <cell r="AD139"/>
          <cell r="AE139"/>
        </row>
        <row r="140">
          <cell r="G140"/>
          <cell r="H140"/>
          <cell r="I140"/>
          <cell r="J140"/>
          <cell r="K140"/>
          <cell r="L140"/>
          <cell r="M140"/>
          <cell r="N140"/>
          <cell r="O140"/>
          <cell r="P140"/>
          <cell r="Q140"/>
          <cell r="R140"/>
          <cell r="S140"/>
          <cell r="T140"/>
          <cell r="U140"/>
          <cell r="V140"/>
          <cell r="W140"/>
          <cell r="X140"/>
          <cell r="Y140"/>
          <cell r="Z140"/>
          <cell r="AA140"/>
          <cell r="AB140"/>
          <cell r="AC140"/>
          <cell r="AD140"/>
          <cell r="AE140"/>
        </row>
        <row r="141">
          <cell r="G141"/>
          <cell r="H141"/>
          <cell r="I141"/>
          <cell r="J141"/>
          <cell r="K141"/>
          <cell r="L141"/>
          <cell r="M141"/>
          <cell r="N141"/>
          <cell r="O141"/>
          <cell r="P141"/>
          <cell r="Q141"/>
          <cell r="R141"/>
          <cell r="S141"/>
          <cell r="T141"/>
          <cell r="U141"/>
          <cell r="V141"/>
          <cell r="W141"/>
          <cell r="X141"/>
          <cell r="Y141"/>
          <cell r="Z141"/>
          <cell r="AA141"/>
          <cell r="AB141"/>
          <cell r="AC141"/>
          <cell r="AD141"/>
          <cell r="AE141"/>
        </row>
        <row r="142">
          <cell r="G142"/>
          <cell r="H142"/>
          <cell r="I142"/>
          <cell r="J142"/>
          <cell r="K142"/>
          <cell r="L142"/>
          <cell r="M142"/>
          <cell r="N142"/>
          <cell r="O142"/>
          <cell r="P142"/>
          <cell r="Q142"/>
          <cell r="R142"/>
          <cell r="S142"/>
          <cell r="T142"/>
          <cell r="U142"/>
          <cell r="V142"/>
          <cell r="W142"/>
          <cell r="X142"/>
          <cell r="Y142"/>
          <cell r="Z142"/>
          <cell r="AA142"/>
          <cell r="AB142"/>
          <cell r="AC142"/>
          <cell r="AD142"/>
          <cell r="AE142"/>
        </row>
        <row r="143">
          <cell r="G143"/>
          <cell r="H143"/>
          <cell r="I143"/>
          <cell r="J143"/>
          <cell r="K143"/>
          <cell r="L143"/>
          <cell r="M143"/>
          <cell r="N143"/>
          <cell r="O143"/>
          <cell r="P143"/>
          <cell r="Q143"/>
          <cell r="R143"/>
          <cell r="S143"/>
          <cell r="T143"/>
          <cell r="U143"/>
          <cell r="V143"/>
          <cell r="W143"/>
          <cell r="X143"/>
          <cell r="Y143"/>
          <cell r="Z143"/>
          <cell r="AA143"/>
          <cell r="AB143"/>
          <cell r="AC143"/>
          <cell r="AD143"/>
          <cell r="AE143"/>
        </row>
        <row r="144">
          <cell r="G144"/>
          <cell r="H144"/>
          <cell r="I144"/>
          <cell r="J144"/>
          <cell r="K144"/>
          <cell r="L144"/>
          <cell r="M144"/>
          <cell r="N144"/>
          <cell r="O144"/>
          <cell r="P144"/>
          <cell r="Q144"/>
          <cell r="R144"/>
          <cell r="S144"/>
          <cell r="T144"/>
          <cell r="U144"/>
          <cell r="V144"/>
          <cell r="W144"/>
          <cell r="X144"/>
          <cell r="Y144"/>
          <cell r="Z144"/>
          <cell r="AA144"/>
          <cell r="AB144"/>
          <cell r="AC144"/>
          <cell r="AD144"/>
          <cell r="AE144"/>
        </row>
        <row r="145">
          <cell r="G145"/>
          <cell r="H145"/>
          <cell r="I145"/>
          <cell r="J145"/>
          <cell r="K145"/>
          <cell r="L145"/>
          <cell r="M145"/>
          <cell r="N145"/>
          <cell r="O145"/>
          <cell r="P145"/>
          <cell r="Q145"/>
          <cell r="R145"/>
          <cell r="S145"/>
          <cell r="T145"/>
          <cell r="U145"/>
          <cell r="V145"/>
          <cell r="W145"/>
          <cell r="X145"/>
          <cell r="Y145"/>
          <cell r="Z145"/>
          <cell r="AA145"/>
          <cell r="AB145"/>
          <cell r="AC145"/>
          <cell r="AD145"/>
          <cell r="AE145"/>
        </row>
        <row r="146">
          <cell r="G146"/>
          <cell r="H146"/>
          <cell r="I146"/>
          <cell r="J146"/>
          <cell r="K146"/>
          <cell r="L146"/>
          <cell r="M146"/>
          <cell r="N146"/>
          <cell r="O146"/>
          <cell r="P146"/>
          <cell r="Q146"/>
          <cell r="R146"/>
          <cell r="S146"/>
          <cell r="T146"/>
          <cell r="U146"/>
          <cell r="V146"/>
          <cell r="W146"/>
          <cell r="X146"/>
          <cell r="Y146"/>
          <cell r="Z146"/>
          <cell r="AA146"/>
          <cell r="AB146"/>
          <cell r="AC146"/>
          <cell r="AD146"/>
          <cell r="AE146"/>
        </row>
        <row r="147">
          <cell r="G147"/>
          <cell r="H147"/>
          <cell r="I147"/>
          <cell r="J147"/>
          <cell r="K147"/>
          <cell r="L147"/>
          <cell r="M147"/>
          <cell r="N147"/>
          <cell r="O147"/>
          <cell r="P147"/>
          <cell r="Q147"/>
          <cell r="R147"/>
          <cell r="S147"/>
          <cell r="T147"/>
          <cell r="U147"/>
          <cell r="V147"/>
          <cell r="W147"/>
          <cell r="X147"/>
          <cell r="Y147"/>
          <cell r="Z147"/>
          <cell r="AA147"/>
          <cell r="AB147"/>
          <cell r="AC147"/>
          <cell r="AD147"/>
          <cell r="AE147"/>
        </row>
        <row r="148">
          <cell r="G148"/>
          <cell r="H148"/>
          <cell r="I148"/>
          <cell r="J148"/>
          <cell r="K148"/>
          <cell r="L148"/>
          <cell r="M148"/>
          <cell r="N148"/>
          <cell r="O148"/>
          <cell r="P148"/>
          <cell r="Q148"/>
          <cell r="R148"/>
          <cell r="S148"/>
          <cell r="T148"/>
          <cell r="U148"/>
          <cell r="V148"/>
          <cell r="W148"/>
          <cell r="X148"/>
          <cell r="Y148"/>
          <cell r="Z148"/>
          <cell r="AA148"/>
          <cell r="AB148"/>
          <cell r="AC148"/>
          <cell r="AD148"/>
          <cell r="AE148"/>
        </row>
        <row r="149">
          <cell r="G149"/>
          <cell r="H149"/>
          <cell r="I149"/>
          <cell r="J149"/>
          <cell r="K149"/>
          <cell r="L149"/>
          <cell r="M149"/>
          <cell r="N149"/>
          <cell r="O149"/>
          <cell r="P149"/>
          <cell r="Q149"/>
          <cell r="R149"/>
          <cell r="S149"/>
          <cell r="T149"/>
          <cell r="U149"/>
          <cell r="V149"/>
          <cell r="W149"/>
          <cell r="X149"/>
          <cell r="Y149"/>
          <cell r="Z149"/>
          <cell r="AA149"/>
          <cell r="AB149"/>
          <cell r="AC149"/>
          <cell r="AD149"/>
          <cell r="AE149"/>
        </row>
        <row r="150">
          <cell r="G150"/>
          <cell r="H150"/>
          <cell r="I150"/>
          <cell r="J150"/>
          <cell r="K150"/>
          <cell r="L150"/>
          <cell r="M150"/>
          <cell r="N150"/>
          <cell r="O150"/>
          <cell r="P150"/>
          <cell r="Q150"/>
          <cell r="R150"/>
          <cell r="S150"/>
          <cell r="T150"/>
          <cell r="U150"/>
          <cell r="V150"/>
          <cell r="W150"/>
          <cell r="X150"/>
          <cell r="Y150"/>
          <cell r="Z150"/>
          <cell r="AA150"/>
          <cell r="AB150"/>
          <cell r="AC150"/>
          <cell r="AD150"/>
          <cell r="AE150"/>
        </row>
        <row r="151">
          <cell r="G151"/>
          <cell r="H151"/>
          <cell r="I151"/>
          <cell r="J151"/>
          <cell r="K151"/>
          <cell r="L151"/>
          <cell r="M151"/>
          <cell r="N151"/>
          <cell r="O151"/>
          <cell r="P151"/>
          <cell r="Q151"/>
          <cell r="R151"/>
          <cell r="S151"/>
          <cell r="T151"/>
          <cell r="U151"/>
          <cell r="V151"/>
          <cell r="W151"/>
          <cell r="X151"/>
          <cell r="Y151"/>
          <cell r="Z151"/>
          <cell r="AA151"/>
          <cell r="AB151"/>
          <cell r="AC151"/>
          <cell r="AD151"/>
          <cell r="AE151"/>
        </row>
        <row r="152">
          <cell r="G152"/>
          <cell r="H152"/>
          <cell r="I152"/>
          <cell r="J152"/>
          <cell r="K152"/>
          <cell r="L152"/>
          <cell r="M152"/>
          <cell r="N152"/>
          <cell r="O152"/>
          <cell r="P152"/>
          <cell r="Q152"/>
          <cell r="R152"/>
          <cell r="S152"/>
          <cell r="T152"/>
          <cell r="U152"/>
          <cell r="V152"/>
          <cell r="W152"/>
          <cell r="X152"/>
          <cell r="Y152"/>
          <cell r="Z152"/>
          <cell r="AA152"/>
          <cell r="AB152"/>
          <cell r="AC152"/>
          <cell r="AD152"/>
          <cell r="AE152"/>
        </row>
        <row r="153">
          <cell r="G153"/>
          <cell r="H153"/>
          <cell r="I153"/>
          <cell r="J153"/>
          <cell r="K153"/>
          <cell r="L153"/>
          <cell r="M153"/>
          <cell r="N153"/>
          <cell r="O153"/>
          <cell r="P153"/>
          <cell r="Q153"/>
          <cell r="R153"/>
          <cell r="S153"/>
          <cell r="T153"/>
          <cell r="U153"/>
          <cell r="V153"/>
          <cell r="W153"/>
          <cell r="X153"/>
          <cell r="Y153"/>
          <cell r="Z153"/>
          <cell r="AA153"/>
          <cell r="AB153"/>
          <cell r="AC153"/>
          <cell r="AD153"/>
          <cell r="AE153"/>
        </row>
        <row r="154">
          <cell r="G154"/>
          <cell r="H154"/>
          <cell r="I154"/>
          <cell r="J154"/>
          <cell r="K154"/>
          <cell r="L154"/>
          <cell r="M154"/>
          <cell r="N154"/>
          <cell r="O154"/>
          <cell r="P154"/>
          <cell r="Q154"/>
          <cell r="R154"/>
          <cell r="S154"/>
          <cell r="T154"/>
          <cell r="U154"/>
          <cell r="V154"/>
          <cell r="W154"/>
          <cell r="X154"/>
          <cell r="Y154"/>
          <cell r="Z154"/>
          <cell r="AA154"/>
          <cell r="AB154"/>
          <cell r="AC154"/>
          <cell r="AD154"/>
          <cell r="AE154"/>
        </row>
        <row r="155">
          <cell r="G155"/>
          <cell r="H155"/>
          <cell r="I155"/>
          <cell r="J155"/>
          <cell r="K155"/>
          <cell r="L155"/>
          <cell r="M155"/>
          <cell r="N155"/>
          <cell r="O155"/>
          <cell r="P155"/>
          <cell r="Q155"/>
          <cell r="R155"/>
          <cell r="S155"/>
          <cell r="T155"/>
          <cell r="U155"/>
          <cell r="V155"/>
          <cell r="W155"/>
          <cell r="X155"/>
          <cell r="Y155"/>
          <cell r="Z155"/>
          <cell r="AA155"/>
          <cell r="AB155"/>
          <cell r="AC155"/>
          <cell r="AD155"/>
          <cell r="AE155"/>
        </row>
        <row r="156">
          <cell r="G156"/>
          <cell r="H156"/>
          <cell r="I156"/>
          <cell r="J156"/>
          <cell r="K156"/>
          <cell r="L156"/>
          <cell r="M156"/>
          <cell r="N156"/>
          <cell r="O156"/>
          <cell r="P156"/>
          <cell r="Q156"/>
          <cell r="R156"/>
          <cell r="S156"/>
          <cell r="T156"/>
          <cell r="U156"/>
          <cell r="V156"/>
          <cell r="W156"/>
          <cell r="X156"/>
          <cell r="Y156"/>
          <cell r="Z156"/>
          <cell r="AA156"/>
          <cell r="AB156"/>
          <cell r="AC156"/>
          <cell r="AD156"/>
          <cell r="AE156"/>
        </row>
        <row r="157">
          <cell r="G157"/>
          <cell r="H157"/>
          <cell r="I157"/>
          <cell r="J157"/>
          <cell r="K157"/>
          <cell r="L157"/>
          <cell r="M157"/>
          <cell r="N157"/>
          <cell r="O157"/>
          <cell r="P157"/>
          <cell r="Q157"/>
          <cell r="R157"/>
          <cell r="S157"/>
          <cell r="T157"/>
          <cell r="U157"/>
          <cell r="V157"/>
          <cell r="W157"/>
          <cell r="X157"/>
          <cell r="Y157"/>
          <cell r="Z157"/>
          <cell r="AA157"/>
          <cell r="AB157"/>
          <cell r="AC157"/>
          <cell r="AD157"/>
          <cell r="AE157"/>
        </row>
        <row r="158">
          <cell r="G158"/>
          <cell r="H158"/>
          <cell r="I158"/>
          <cell r="J158"/>
          <cell r="K158"/>
          <cell r="L158"/>
          <cell r="M158"/>
          <cell r="N158"/>
          <cell r="O158"/>
          <cell r="P158"/>
          <cell r="Q158"/>
          <cell r="R158"/>
          <cell r="S158"/>
          <cell r="T158"/>
          <cell r="U158"/>
          <cell r="V158"/>
          <cell r="W158"/>
          <cell r="X158"/>
          <cell r="Y158"/>
          <cell r="Z158"/>
          <cell r="AA158"/>
          <cell r="AB158"/>
          <cell r="AC158"/>
          <cell r="AD158"/>
          <cell r="AE158"/>
        </row>
        <row r="159">
          <cell r="G159"/>
          <cell r="H159"/>
          <cell r="I159"/>
          <cell r="J159"/>
          <cell r="K159"/>
          <cell r="L159"/>
          <cell r="M159"/>
          <cell r="N159"/>
          <cell r="O159"/>
          <cell r="P159"/>
          <cell r="Q159"/>
          <cell r="R159"/>
          <cell r="S159"/>
          <cell r="T159"/>
          <cell r="U159"/>
          <cell r="V159"/>
          <cell r="W159"/>
          <cell r="X159"/>
          <cell r="Y159"/>
          <cell r="Z159"/>
          <cell r="AA159"/>
          <cell r="AB159"/>
          <cell r="AC159"/>
          <cell r="AD159"/>
          <cell r="AE159"/>
        </row>
        <row r="160">
          <cell r="G160"/>
          <cell r="H160"/>
          <cell r="I160"/>
          <cell r="J160"/>
          <cell r="K160"/>
          <cell r="L160"/>
          <cell r="M160"/>
          <cell r="N160"/>
          <cell r="O160"/>
          <cell r="P160"/>
          <cell r="Q160"/>
          <cell r="R160"/>
          <cell r="S160"/>
          <cell r="T160"/>
          <cell r="U160"/>
          <cell r="V160"/>
          <cell r="W160"/>
          <cell r="X160"/>
          <cell r="Y160"/>
          <cell r="Z160"/>
          <cell r="AA160"/>
          <cell r="AB160"/>
          <cell r="AC160"/>
          <cell r="AD160"/>
          <cell r="AE160"/>
        </row>
        <row r="161">
          <cell r="G161"/>
          <cell r="H161"/>
          <cell r="I161"/>
          <cell r="J161"/>
          <cell r="K161"/>
          <cell r="L161"/>
          <cell r="M161"/>
          <cell r="N161"/>
          <cell r="O161"/>
          <cell r="P161"/>
          <cell r="Q161"/>
          <cell r="R161"/>
          <cell r="S161"/>
          <cell r="T161"/>
          <cell r="U161"/>
          <cell r="V161"/>
          <cell r="W161"/>
          <cell r="X161"/>
          <cell r="Y161"/>
          <cell r="Z161"/>
          <cell r="AA161"/>
          <cell r="AB161"/>
          <cell r="AC161"/>
          <cell r="AD161"/>
          <cell r="AE161"/>
        </row>
        <row r="162">
          <cell r="G162"/>
          <cell r="H162"/>
          <cell r="I162"/>
          <cell r="J162"/>
          <cell r="K162"/>
          <cell r="L162"/>
          <cell r="M162"/>
          <cell r="N162"/>
          <cell r="O162"/>
          <cell r="P162"/>
          <cell r="Q162"/>
          <cell r="R162"/>
          <cell r="S162"/>
          <cell r="T162"/>
          <cell r="U162"/>
          <cell r="V162"/>
          <cell r="W162"/>
          <cell r="X162"/>
          <cell r="Y162"/>
          <cell r="Z162"/>
          <cell r="AA162"/>
          <cell r="AB162"/>
          <cell r="AC162"/>
          <cell r="AD162"/>
          <cell r="AE162"/>
        </row>
        <row r="163">
          <cell r="G163"/>
          <cell r="H163"/>
          <cell r="I163"/>
          <cell r="J163"/>
          <cell r="K163"/>
          <cell r="L163"/>
          <cell r="M163"/>
          <cell r="N163"/>
          <cell r="O163"/>
          <cell r="P163"/>
          <cell r="Q163"/>
          <cell r="R163"/>
          <cell r="S163"/>
          <cell r="T163"/>
          <cell r="U163"/>
          <cell r="V163"/>
          <cell r="W163"/>
          <cell r="X163"/>
          <cell r="Y163"/>
          <cell r="Z163"/>
          <cell r="AA163"/>
          <cell r="AB163"/>
          <cell r="AC163"/>
          <cell r="AD163"/>
          <cell r="AE163"/>
        </row>
        <row r="164">
          <cell r="G164"/>
          <cell r="H164"/>
          <cell r="I164"/>
          <cell r="J164"/>
          <cell r="K164"/>
          <cell r="L164"/>
          <cell r="M164"/>
          <cell r="N164"/>
          <cell r="O164"/>
          <cell r="P164"/>
          <cell r="Q164"/>
          <cell r="R164"/>
          <cell r="S164"/>
          <cell r="T164"/>
          <cell r="U164"/>
          <cell r="V164"/>
          <cell r="W164"/>
          <cell r="X164"/>
          <cell r="Y164"/>
          <cell r="Z164"/>
          <cell r="AA164"/>
          <cell r="AB164"/>
          <cell r="AC164"/>
          <cell r="AD164"/>
          <cell r="AE164"/>
        </row>
        <row r="165">
          <cell r="G165"/>
          <cell r="H165"/>
          <cell r="I165"/>
          <cell r="J165"/>
          <cell r="K165"/>
          <cell r="L165"/>
          <cell r="M165"/>
          <cell r="N165"/>
          <cell r="O165"/>
          <cell r="P165"/>
          <cell r="Q165"/>
          <cell r="R165"/>
          <cell r="S165"/>
          <cell r="T165"/>
          <cell r="U165"/>
          <cell r="V165"/>
          <cell r="W165"/>
          <cell r="X165"/>
          <cell r="Y165"/>
          <cell r="Z165"/>
          <cell r="AA165"/>
          <cell r="AB165"/>
          <cell r="AC165"/>
          <cell r="AD165"/>
          <cell r="AE165"/>
        </row>
        <row r="166">
          <cell r="G166"/>
          <cell r="H166"/>
          <cell r="I166"/>
          <cell r="J166"/>
          <cell r="K166"/>
          <cell r="L166"/>
          <cell r="M166"/>
          <cell r="N166"/>
          <cell r="O166"/>
          <cell r="P166"/>
          <cell r="Q166"/>
          <cell r="R166"/>
          <cell r="S166"/>
          <cell r="T166"/>
          <cell r="U166"/>
          <cell r="V166"/>
          <cell r="W166"/>
          <cell r="X166"/>
          <cell r="Y166"/>
          <cell r="Z166"/>
          <cell r="AA166"/>
          <cell r="AB166"/>
          <cell r="AC166"/>
          <cell r="AD166"/>
          <cell r="AE166"/>
        </row>
        <row r="167">
          <cell r="G167"/>
          <cell r="H167"/>
          <cell r="I167"/>
          <cell r="J167"/>
          <cell r="K167"/>
          <cell r="L167"/>
          <cell r="M167"/>
          <cell r="N167"/>
          <cell r="O167"/>
          <cell r="P167"/>
          <cell r="Q167"/>
          <cell r="R167"/>
          <cell r="S167"/>
          <cell r="T167"/>
          <cell r="U167"/>
          <cell r="V167"/>
          <cell r="W167"/>
          <cell r="X167"/>
          <cell r="Y167"/>
          <cell r="Z167"/>
          <cell r="AA167"/>
          <cell r="AB167"/>
          <cell r="AC167"/>
          <cell r="AD167"/>
          <cell r="AE167"/>
        </row>
        <row r="168">
          <cell r="G168"/>
          <cell r="H168"/>
          <cell r="I168"/>
          <cell r="J168"/>
          <cell r="K168"/>
          <cell r="L168"/>
          <cell r="M168"/>
          <cell r="N168"/>
          <cell r="O168"/>
          <cell r="P168"/>
          <cell r="Q168"/>
          <cell r="R168"/>
          <cell r="S168"/>
          <cell r="T168"/>
          <cell r="U168"/>
          <cell r="V168"/>
          <cell r="W168"/>
          <cell r="X168"/>
          <cell r="Y168"/>
          <cell r="Z168"/>
          <cell r="AA168"/>
          <cell r="AB168"/>
          <cell r="AC168"/>
          <cell r="AD168"/>
          <cell r="AE168"/>
        </row>
        <row r="169">
          <cell r="G169"/>
          <cell r="H169"/>
          <cell r="I169"/>
          <cell r="J169"/>
          <cell r="K169"/>
          <cell r="L169"/>
          <cell r="M169"/>
          <cell r="N169"/>
          <cell r="O169"/>
          <cell r="P169"/>
          <cell r="Q169"/>
          <cell r="R169"/>
          <cell r="S169"/>
          <cell r="T169"/>
          <cell r="U169"/>
          <cell r="V169"/>
          <cell r="W169"/>
          <cell r="X169"/>
          <cell r="Y169"/>
          <cell r="Z169"/>
          <cell r="AA169"/>
          <cell r="AB169"/>
          <cell r="AC169"/>
          <cell r="AD169"/>
          <cell r="AE169"/>
        </row>
        <row r="170">
          <cell r="G170"/>
          <cell r="H170"/>
          <cell r="I170"/>
          <cell r="J170"/>
          <cell r="K170"/>
          <cell r="L170"/>
          <cell r="M170"/>
          <cell r="N170"/>
          <cell r="O170"/>
          <cell r="P170"/>
          <cell r="Q170"/>
          <cell r="R170"/>
          <cell r="S170"/>
          <cell r="T170"/>
          <cell r="U170"/>
          <cell r="V170"/>
          <cell r="W170"/>
          <cell r="X170"/>
          <cell r="Y170"/>
          <cell r="Z170"/>
          <cell r="AA170"/>
          <cell r="AB170"/>
          <cell r="AC170"/>
          <cell r="AD170"/>
          <cell r="AE170"/>
        </row>
        <row r="171">
          <cell r="G171"/>
          <cell r="H171"/>
          <cell r="I171"/>
          <cell r="J171"/>
          <cell r="K171"/>
          <cell r="L171"/>
          <cell r="M171"/>
          <cell r="N171"/>
          <cell r="O171"/>
          <cell r="P171"/>
          <cell r="Q171"/>
          <cell r="R171"/>
          <cell r="S171"/>
          <cell r="T171"/>
          <cell r="U171"/>
          <cell r="V171"/>
          <cell r="W171"/>
          <cell r="X171"/>
          <cell r="Y171"/>
          <cell r="Z171"/>
          <cell r="AA171"/>
          <cell r="AB171"/>
          <cell r="AC171"/>
          <cell r="AD171"/>
          <cell r="AE171"/>
        </row>
        <row r="172">
          <cell r="G172"/>
          <cell r="H172"/>
          <cell r="I172"/>
          <cell r="J172"/>
          <cell r="K172"/>
          <cell r="L172"/>
          <cell r="M172"/>
          <cell r="N172"/>
          <cell r="O172"/>
          <cell r="P172"/>
          <cell r="Q172"/>
          <cell r="R172"/>
          <cell r="S172"/>
          <cell r="T172"/>
          <cell r="U172"/>
          <cell r="V172"/>
          <cell r="W172"/>
          <cell r="X172"/>
          <cell r="Y172"/>
          <cell r="Z172"/>
          <cell r="AA172"/>
          <cell r="AB172"/>
          <cell r="AC172"/>
          <cell r="AD172"/>
          <cell r="AE172"/>
        </row>
        <row r="173">
          <cell r="G173"/>
          <cell r="H173"/>
          <cell r="I173"/>
          <cell r="J173"/>
          <cell r="K173"/>
          <cell r="L173"/>
          <cell r="M173"/>
          <cell r="N173"/>
          <cell r="O173"/>
          <cell r="P173"/>
          <cell r="Q173"/>
          <cell r="R173"/>
          <cell r="S173"/>
          <cell r="T173"/>
          <cell r="U173"/>
          <cell r="V173"/>
          <cell r="W173"/>
          <cell r="X173"/>
          <cell r="Y173"/>
          <cell r="Z173"/>
          <cell r="AA173"/>
          <cell r="AB173"/>
          <cell r="AC173"/>
          <cell r="AD173"/>
          <cell r="AE173"/>
        </row>
        <row r="174">
          <cell r="G174"/>
          <cell r="H174"/>
          <cell r="I174"/>
          <cell r="J174"/>
          <cell r="K174"/>
          <cell r="L174"/>
          <cell r="M174"/>
          <cell r="N174"/>
          <cell r="O174"/>
          <cell r="P174"/>
          <cell r="Q174"/>
          <cell r="R174"/>
          <cell r="S174"/>
          <cell r="T174"/>
          <cell r="U174"/>
          <cell r="V174"/>
          <cell r="W174"/>
          <cell r="X174"/>
          <cell r="Y174"/>
          <cell r="Z174"/>
          <cell r="AA174"/>
          <cell r="AB174"/>
          <cell r="AC174"/>
          <cell r="AD174"/>
          <cell r="AE174"/>
        </row>
        <row r="175">
          <cell r="G175"/>
          <cell r="H175"/>
          <cell r="I175"/>
          <cell r="J175"/>
          <cell r="K175"/>
          <cell r="L175"/>
          <cell r="M175"/>
          <cell r="N175"/>
          <cell r="O175"/>
          <cell r="P175"/>
          <cell r="Q175"/>
          <cell r="R175"/>
          <cell r="S175"/>
          <cell r="T175"/>
          <cell r="U175"/>
          <cell r="V175"/>
          <cell r="W175"/>
          <cell r="X175"/>
          <cell r="Y175"/>
          <cell r="Z175"/>
          <cell r="AA175"/>
          <cell r="AB175"/>
          <cell r="AC175"/>
          <cell r="AD175"/>
          <cell r="AE175"/>
        </row>
        <row r="176">
          <cell r="G176"/>
          <cell r="H176"/>
          <cell r="I176"/>
          <cell r="J176"/>
          <cell r="K176"/>
          <cell r="L176"/>
          <cell r="M176"/>
          <cell r="N176"/>
          <cell r="O176"/>
          <cell r="P176"/>
          <cell r="Q176"/>
          <cell r="R176"/>
          <cell r="S176"/>
          <cell r="T176"/>
          <cell r="U176"/>
          <cell r="V176"/>
          <cell r="W176"/>
          <cell r="X176"/>
          <cell r="Y176"/>
          <cell r="Z176"/>
          <cell r="AA176"/>
          <cell r="AB176"/>
          <cell r="AC176"/>
          <cell r="AD176"/>
          <cell r="AE176"/>
        </row>
        <row r="177">
          <cell r="G177"/>
          <cell r="H177"/>
          <cell r="I177"/>
          <cell r="J177"/>
          <cell r="K177"/>
          <cell r="L177"/>
          <cell r="M177"/>
          <cell r="N177"/>
          <cell r="O177"/>
          <cell r="P177"/>
          <cell r="Q177"/>
          <cell r="R177"/>
          <cell r="S177"/>
          <cell r="T177"/>
          <cell r="U177"/>
          <cell r="V177"/>
          <cell r="W177"/>
          <cell r="X177"/>
          <cell r="Y177"/>
          <cell r="Z177"/>
          <cell r="AA177"/>
          <cell r="AB177"/>
          <cell r="AC177"/>
          <cell r="AD177"/>
          <cell r="AE177"/>
        </row>
        <row r="178">
          <cell r="G178"/>
          <cell r="H178"/>
          <cell r="I178"/>
          <cell r="J178"/>
          <cell r="K178"/>
          <cell r="L178"/>
          <cell r="M178"/>
          <cell r="N178"/>
          <cell r="O178"/>
          <cell r="P178"/>
          <cell r="Q178"/>
          <cell r="R178"/>
          <cell r="S178"/>
          <cell r="T178"/>
          <cell r="U178"/>
          <cell r="V178"/>
          <cell r="W178"/>
          <cell r="X178"/>
          <cell r="Y178"/>
          <cell r="Z178"/>
          <cell r="AA178"/>
          <cell r="AB178"/>
          <cell r="AC178"/>
          <cell r="AD178"/>
          <cell r="AE178"/>
        </row>
        <row r="179">
          <cell r="G179"/>
          <cell r="H179"/>
          <cell r="I179"/>
          <cell r="J179"/>
          <cell r="K179"/>
          <cell r="L179"/>
          <cell r="M179"/>
          <cell r="N179"/>
          <cell r="O179"/>
          <cell r="P179"/>
          <cell r="Q179"/>
          <cell r="R179"/>
          <cell r="S179"/>
          <cell r="T179"/>
          <cell r="U179"/>
          <cell r="V179"/>
          <cell r="W179"/>
          <cell r="X179"/>
          <cell r="Y179"/>
          <cell r="Z179"/>
          <cell r="AA179"/>
          <cell r="AB179"/>
          <cell r="AC179"/>
          <cell r="AD179"/>
          <cell r="AE179"/>
        </row>
        <row r="180">
          <cell r="G180"/>
          <cell r="H180"/>
          <cell r="I180"/>
          <cell r="J180"/>
          <cell r="K180"/>
          <cell r="L180"/>
          <cell r="M180"/>
          <cell r="N180"/>
          <cell r="O180"/>
          <cell r="P180"/>
          <cell r="Q180"/>
          <cell r="R180"/>
          <cell r="S180"/>
          <cell r="T180"/>
          <cell r="U180"/>
          <cell r="V180"/>
          <cell r="W180"/>
          <cell r="X180"/>
          <cell r="Y180"/>
          <cell r="Z180"/>
          <cell r="AA180"/>
          <cell r="AB180"/>
          <cell r="AC180"/>
          <cell r="AD180"/>
          <cell r="AE180"/>
        </row>
        <row r="181">
          <cell r="G181"/>
          <cell r="H181"/>
          <cell r="I181"/>
          <cell r="J181"/>
          <cell r="K181"/>
          <cell r="L181"/>
          <cell r="M181"/>
          <cell r="N181"/>
          <cell r="O181"/>
          <cell r="P181"/>
          <cell r="Q181"/>
          <cell r="R181"/>
          <cell r="S181"/>
          <cell r="T181"/>
          <cell r="U181"/>
          <cell r="V181"/>
          <cell r="W181"/>
          <cell r="X181"/>
          <cell r="Y181"/>
          <cell r="Z181"/>
          <cell r="AA181"/>
          <cell r="AB181"/>
          <cell r="AC181"/>
          <cell r="AD181"/>
          <cell r="AE181"/>
        </row>
        <row r="182">
          <cell r="G182"/>
          <cell r="H182"/>
          <cell r="I182"/>
          <cell r="J182"/>
          <cell r="K182"/>
          <cell r="L182"/>
          <cell r="M182"/>
          <cell r="N182"/>
          <cell r="O182"/>
          <cell r="P182"/>
          <cell r="Q182"/>
          <cell r="R182"/>
          <cell r="S182"/>
          <cell r="T182"/>
          <cell r="U182"/>
          <cell r="V182"/>
          <cell r="W182"/>
          <cell r="X182"/>
          <cell r="Y182"/>
          <cell r="Z182"/>
          <cell r="AA182"/>
          <cell r="AB182"/>
          <cell r="AC182"/>
          <cell r="AD182"/>
          <cell r="AE182"/>
        </row>
        <row r="183">
          <cell r="G183"/>
          <cell r="H183"/>
          <cell r="I183"/>
          <cell r="J183"/>
          <cell r="K183"/>
          <cell r="L183"/>
          <cell r="M183"/>
          <cell r="N183"/>
          <cell r="O183"/>
          <cell r="P183"/>
          <cell r="Q183"/>
          <cell r="R183"/>
          <cell r="S183"/>
          <cell r="T183"/>
          <cell r="U183"/>
          <cell r="V183"/>
          <cell r="W183"/>
          <cell r="X183"/>
          <cell r="Y183"/>
          <cell r="Z183"/>
          <cell r="AA183"/>
          <cell r="AB183"/>
          <cell r="AC183"/>
          <cell r="AD183"/>
          <cell r="AE183"/>
        </row>
        <row r="184">
          <cell r="G184"/>
          <cell r="H184"/>
          <cell r="I184"/>
          <cell r="J184"/>
          <cell r="K184"/>
          <cell r="L184"/>
          <cell r="M184"/>
          <cell r="N184"/>
          <cell r="O184"/>
          <cell r="P184"/>
          <cell r="Q184"/>
          <cell r="R184"/>
          <cell r="S184"/>
          <cell r="T184"/>
          <cell r="U184"/>
          <cell r="V184"/>
          <cell r="W184"/>
          <cell r="X184"/>
          <cell r="Y184"/>
          <cell r="Z184"/>
          <cell r="AA184"/>
          <cell r="AB184"/>
          <cell r="AC184"/>
          <cell r="AD184"/>
          <cell r="AE184"/>
        </row>
        <row r="185">
          <cell r="G185"/>
          <cell r="H185"/>
          <cell r="I185"/>
          <cell r="J185"/>
          <cell r="K185"/>
          <cell r="L185"/>
          <cell r="M185"/>
          <cell r="N185"/>
          <cell r="O185"/>
          <cell r="P185"/>
          <cell r="Q185"/>
          <cell r="R185"/>
          <cell r="S185"/>
          <cell r="T185"/>
          <cell r="U185"/>
          <cell r="V185"/>
          <cell r="W185"/>
          <cell r="X185"/>
          <cell r="Y185"/>
          <cell r="Z185"/>
          <cell r="AA185"/>
          <cell r="AB185"/>
          <cell r="AC185"/>
          <cell r="AD185"/>
          <cell r="AE185"/>
        </row>
        <row r="186">
          <cell r="G186"/>
          <cell r="H186"/>
          <cell r="I186"/>
          <cell r="J186"/>
          <cell r="K186"/>
          <cell r="L186"/>
          <cell r="M186"/>
          <cell r="N186"/>
          <cell r="O186"/>
          <cell r="P186"/>
          <cell r="Q186"/>
          <cell r="R186"/>
          <cell r="S186"/>
          <cell r="T186"/>
          <cell r="U186"/>
          <cell r="V186"/>
          <cell r="W186"/>
          <cell r="X186"/>
          <cell r="Y186"/>
          <cell r="Z186"/>
          <cell r="AA186"/>
          <cell r="AB186"/>
          <cell r="AC186"/>
          <cell r="AD186"/>
          <cell r="AE186"/>
        </row>
        <row r="187">
          <cell r="G187"/>
          <cell r="H187"/>
          <cell r="I187"/>
          <cell r="J187"/>
          <cell r="K187"/>
          <cell r="L187"/>
          <cell r="M187"/>
          <cell r="N187"/>
          <cell r="O187"/>
          <cell r="P187"/>
          <cell r="Q187"/>
          <cell r="R187"/>
          <cell r="S187"/>
          <cell r="T187"/>
          <cell r="U187"/>
          <cell r="V187"/>
          <cell r="W187"/>
          <cell r="X187"/>
          <cell r="Y187"/>
          <cell r="Z187"/>
          <cell r="AA187"/>
          <cell r="AB187"/>
          <cell r="AC187"/>
          <cell r="AD187"/>
          <cell r="AE187"/>
        </row>
        <row r="188">
          <cell r="G188"/>
          <cell r="H188"/>
          <cell r="I188"/>
          <cell r="J188"/>
          <cell r="K188"/>
          <cell r="L188"/>
          <cell r="M188"/>
          <cell r="N188"/>
          <cell r="O188"/>
          <cell r="P188"/>
          <cell r="Q188"/>
          <cell r="R188"/>
          <cell r="S188"/>
          <cell r="T188"/>
          <cell r="U188"/>
          <cell r="V188"/>
          <cell r="W188"/>
          <cell r="X188"/>
          <cell r="Y188"/>
          <cell r="Z188"/>
          <cell r="AA188"/>
          <cell r="AB188"/>
          <cell r="AC188"/>
          <cell r="AD188"/>
          <cell r="AE188"/>
        </row>
        <row r="189">
          <cell r="G189"/>
          <cell r="H189"/>
          <cell r="I189"/>
          <cell r="J189"/>
          <cell r="K189"/>
          <cell r="L189"/>
          <cell r="M189"/>
          <cell r="N189"/>
          <cell r="O189"/>
          <cell r="P189"/>
          <cell r="Q189"/>
          <cell r="R189"/>
          <cell r="S189"/>
          <cell r="T189"/>
          <cell r="U189"/>
          <cell r="V189"/>
          <cell r="W189"/>
          <cell r="X189"/>
          <cell r="Y189"/>
          <cell r="Z189"/>
          <cell r="AA189"/>
          <cell r="AB189"/>
          <cell r="AC189"/>
          <cell r="AD189"/>
          <cell r="AE189"/>
        </row>
        <row r="190">
          <cell r="G190"/>
          <cell r="H190"/>
          <cell r="I190"/>
          <cell r="J190"/>
          <cell r="K190"/>
          <cell r="L190"/>
          <cell r="M190"/>
          <cell r="N190"/>
          <cell r="O190"/>
          <cell r="P190"/>
          <cell r="Q190"/>
          <cell r="R190"/>
          <cell r="S190"/>
          <cell r="T190"/>
          <cell r="U190"/>
          <cell r="V190"/>
          <cell r="W190"/>
          <cell r="X190"/>
          <cell r="Y190"/>
          <cell r="Z190"/>
          <cell r="AA190"/>
          <cell r="AB190"/>
          <cell r="AC190"/>
          <cell r="AD190"/>
          <cell r="AE190"/>
        </row>
        <row r="191">
          <cell r="G191"/>
          <cell r="H191"/>
          <cell r="I191"/>
          <cell r="J191"/>
          <cell r="K191"/>
          <cell r="L191"/>
          <cell r="M191"/>
          <cell r="N191"/>
          <cell r="O191"/>
          <cell r="P191"/>
          <cell r="Q191"/>
          <cell r="R191"/>
          <cell r="S191"/>
          <cell r="T191"/>
          <cell r="U191"/>
          <cell r="V191"/>
          <cell r="W191"/>
          <cell r="X191"/>
          <cell r="Y191"/>
          <cell r="Z191"/>
          <cell r="AA191"/>
          <cell r="AB191"/>
          <cell r="AC191"/>
          <cell r="AD191"/>
          <cell r="AE191"/>
        </row>
        <row r="192">
          <cell r="G192"/>
          <cell r="H192"/>
          <cell r="I192"/>
          <cell r="J192"/>
          <cell r="K192"/>
          <cell r="L192"/>
          <cell r="M192"/>
          <cell r="N192"/>
          <cell r="O192"/>
          <cell r="P192"/>
          <cell r="Q192"/>
          <cell r="R192"/>
          <cell r="S192"/>
          <cell r="T192"/>
          <cell r="U192"/>
          <cell r="V192"/>
          <cell r="W192"/>
          <cell r="X192"/>
          <cell r="Y192"/>
          <cell r="Z192"/>
          <cell r="AA192"/>
          <cell r="AB192"/>
          <cell r="AC192"/>
          <cell r="AD192"/>
          <cell r="AE192"/>
        </row>
        <row r="193">
          <cell r="G193"/>
          <cell r="H193"/>
          <cell r="I193"/>
          <cell r="J193"/>
          <cell r="K193"/>
          <cell r="L193"/>
          <cell r="M193"/>
          <cell r="N193"/>
          <cell r="O193"/>
          <cell r="P193"/>
          <cell r="Q193"/>
          <cell r="R193"/>
          <cell r="S193"/>
          <cell r="T193"/>
          <cell r="U193"/>
          <cell r="V193"/>
          <cell r="W193"/>
          <cell r="X193"/>
          <cell r="Y193"/>
          <cell r="Z193"/>
          <cell r="AA193"/>
          <cell r="AB193"/>
          <cell r="AC193"/>
          <cell r="AD193"/>
          <cell r="AE193"/>
        </row>
        <row r="194">
          <cell r="G194"/>
          <cell r="H194"/>
          <cell r="I194"/>
          <cell r="J194"/>
          <cell r="K194"/>
          <cell r="L194"/>
          <cell r="M194"/>
          <cell r="N194"/>
          <cell r="O194"/>
          <cell r="P194"/>
          <cell r="Q194"/>
          <cell r="R194"/>
          <cell r="S194"/>
          <cell r="T194"/>
          <cell r="U194"/>
          <cell r="V194"/>
          <cell r="W194"/>
          <cell r="X194"/>
          <cell r="Y194"/>
          <cell r="Z194"/>
          <cell r="AA194"/>
          <cell r="AB194"/>
          <cell r="AC194"/>
          <cell r="AD194"/>
          <cell r="AE194"/>
        </row>
        <row r="195">
          <cell r="G195"/>
          <cell r="H195"/>
          <cell r="I195"/>
          <cell r="J195"/>
          <cell r="K195"/>
          <cell r="L195"/>
          <cell r="M195"/>
          <cell r="N195"/>
          <cell r="O195"/>
          <cell r="P195"/>
          <cell r="Q195"/>
          <cell r="R195"/>
          <cell r="S195"/>
          <cell r="T195"/>
          <cell r="U195"/>
          <cell r="V195"/>
          <cell r="W195"/>
          <cell r="X195"/>
          <cell r="Y195"/>
          <cell r="Z195"/>
          <cell r="AA195"/>
          <cell r="AB195"/>
          <cell r="AC195"/>
          <cell r="AD195"/>
          <cell r="AE195"/>
        </row>
        <row r="196">
          <cell r="G196"/>
          <cell r="H196"/>
          <cell r="I196"/>
          <cell r="J196"/>
          <cell r="K196"/>
          <cell r="L196"/>
          <cell r="M196"/>
          <cell r="N196"/>
          <cell r="O196"/>
          <cell r="P196"/>
          <cell r="Q196"/>
          <cell r="R196"/>
          <cell r="S196"/>
          <cell r="T196"/>
          <cell r="U196"/>
          <cell r="V196"/>
          <cell r="W196"/>
          <cell r="X196"/>
          <cell r="Y196"/>
          <cell r="Z196"/>
          <cell r="AA196"/>
          <cell r="AB196"/>
          <cell r="AC196"/>
          <cell r="AD196"/>
          <cell r="AE196"/>
        </row>
        <row r="197">
          <cell r="G197"/>
          <cell r="H197"/>
          <cell r="I197"/>
          <cell r="J197"/>
          <cell r="K197"/>
          <cell r="L197"/>
          <cell r="M197"/>
          <cell r="N197"/>
          <cell r="O197"/>
          <cell r="P197"/>
          <cell r="Q197"/>
          <cell r="R197"/>
          <cell r="S197"/>
          <cell r="T197"/>
          <cell r="U197"/>
          <cell r="V197"/>
          <cell r="W197"/>
          <cell r="X197"/>
          <cell r="Y197"/>
          <cell r="Z197"/>
          <cell r="AA197"/>
          <cell r="AB197"/>
          <cell r="AC197"/>
          <cell r="AD197"/>
          <cell r="AE197"/>
        </row>
        <row r="198">
          <cell r="G198"/>
          <cell r="H198"/>
          <cell r="I198"/>
          <cell r="J198"/>
          <cell r="K198"/>
          <cell r="L198"/>
          <cell r="M198"/>
          <cell r="N198"/>
          <cell r="O198"/>
          <cell r="P198"/>
          <cell r="Q198"/>
          <cell r="R198"/>
          <cell r="S198"/>
          <cell r="T198"/>
          <cell r="U198"/>
          <cell r="V198"/>
          <cell r="W198"/>
          <cell r="X198"/>
          <cell r="Y198"/>
          <cell r="Z198"/>
          <cell r="AA198"/>
          <cell r="AB198"/>
          <cell r="AC198"/>
          <cell r="AD198"/>
          <cell r="AE198"/>
        </row>
        <row r="199">
          <cell r="G199"/>
          <cell r="H199"/>
          <cell r="I199"/>
          <cell r="J199"/>
          <cell r="K199"/>
          <cell r="L199"/>
          <cell r="M199"/>
          <cell r="N199"/>
          <cell r="O199"/>
          <cell r="P199"/>
          <cell r="Q199"/>
          <cell r="R199"/>
          <cell r="S199"/>
          <cell r="T199"/>
          <cell r="U199"/>
          <cell r="V199"/>
          <cell r="W199"/>
          <cell r="X199"/>
          <cell r="Y199"/>
          <cell r="Z199"/>
          <cell r="AA199"/>
          <cell r="AB199"/>
          <cell r="AC199"/>
          <cell r="AD199"/>
          <cell r="AE199"/>
        </row>
        <row r="200">
          <cell r="G200"/>
          <cell r="H200"/>
          <cell r="I200"/>
          <cell r="J200"/>
          <cell r="K200"/>
          <cell r="L200"/>
          <cell r="M200"/>
          <cell r="N200"/>
          <cell r="O200"/>
          <cell r="P200"/>
          <cell r="Q200"/>
          <cell r="R200"/>
          <cell r="S200"/>
          <cell r="T200"/>
          <cell r="U200"/>
          <cell r="V200"/>
          <cell r="W200"/>
          <cell r="X200"/>
          <cell r="Y200"/>
          <cell r="Z200"/>
          <cell r="AA200"/>
          <cell r="AB200"/>
          <cell r="AC200"/>
          <cell r="AD200"/>
          <cell r="AE200"/>
        </row>
        <row r="201">
          <cell r="G201"/>
          <cell r="H201"/>
          <cell r="I201"/>
          <cell r="J201"/>
          <cell r="K201"/>
          <cell r="L201"/>
          <cell r="M201"/>
          <cell r="N201"/>
          <cell r="O201"/>
          <cell r="P201"/>
          <cell r="Q201"/>
          <cell r="R201"/>
          <cell r="S201"/>
          <cell r="T201"/>
          <cell r="U201"/>
          <cell r="V201"/>
          <cell r="W201"/>
          <cell r="X201"/>
          <cell r="Y201"/>
          <cell r="Z201"/>
          <cell r="AA201"/>
          <cell r="AB201"/>
          <cell r="AC201"/>
          <cell r="AD201"/>
          <cell r="AE201"/>
        </row>
        <row r="202">
          <cell r="G202"/>
          <cell r="H202"/>
          <cell r="I202"/>
          <cell r="J202"/>
          <cell r="K202"/>
          <cell r="L202"/>
          <cell r="M202"/>
          <cell r="N202"/>
          <cell r="O202"/>
          <cell r="P202"/>
          <cell r="Q202"/>
          <cell r="R202"/>
          <cell r="S202"/>
          <cell r="T202"/>
          <cell r="U202"/>
          <cell r="V202"/>
          <cell r="W202"/>
          <cell r="X202"/>
          <cell r="Y202"/>
          <cell r="Z202"/>
          <cell r="AA202"/>
          <cell r="AB202"/>
          <cell r="AC202"/>
          <cell r="AD202"/>
          <cell r="AE202"/>
        </row>
        <row r="203">
          <cell r="G203"/>
          <cell r="H203"/>
          <cell r="I203"/>
          <cell r="J203"/>
          <cell r="K203"/>
          <cell r="L203"/>
          <cell r="M203"/>
          <cell r="N203"/>
          <cell r="O203"/>
          <cell r="P203"/>
          <cell r="Q203"/>
          <cell r="R203"/>
          <cell r="S203"/>
          <cell r="T203"/>
          <cell r="U203"/>
          <cell r="V203"/>
          <cell r="W203"/>
          <cell r="X203"/>
          <cell r="Y203"/>
          <cell r="Z203"/>
          <cell r="AA203"/>
          <cell r="AB203"/>
          <cell r="AC203"/>
          <cell r="AD203"/>
          <cell r="AE203"/>
        </row>
        <row r="204">
          <cell r="G204"/>
          <cell r="H204"/>
          <cell r="I204"/>
          <cell r="J204"/>
          <cell r="K204"/>
          <cell r="L204"/>
          <cell r="M204"/>
          <cell r="N204"/>
          <cell r="O204"/>
          <cell r="P204"/>
          <cell r="Q204"/>
          <cell r="R204"/>
          <cell r="S204"/>
          <cell r="T204"/>
          <cell r="U204"/>
          <cell r="V204"/>
          <cell r="W204"/>
          <cell r="X204"/>
          <cell r="Y204"/>
          <cell r="Z204"/>
          <cell r="AA204"/>
          <cell r="AB204"/>
          <cell r="AC204"/>
          <cell r="AD204"/>
          <cell r="AE204"/>
        </row>
        <row r="205">
          <cell r="G205"/>
          <cell r="H205"/>
          <cell r="I205"/>
          <cell r="J205"/>
          <cell r="K205"/>
          <cell r="L205"/>
          <cell r="M205"/>
          <cell r="N205"/>
          <cell r="O205"/>
          <cell r="P205"/>
          <cell r="Q205"/>
          <cell r="R205"/>
          <cell r="S205"/>
          <cell r="T205"/>
          <cell r="U205"/>
          <cell r="V205"/>
          <cell r="W205"/>
          <cell r="X205"/>
          <cell r="Y205"/>
          <cell r="Z205"/>
          <cell r="AA205"/>
          <cell r="AB205"/>
          <cell r="AC205"/>
          <cell r="AD205"/>
          <cell r="AE205"/>
        </row>
        <row r="206">
          <cell r="G206"/>
          <cell r="H206"/>
          <cell r="I206"/>
          <cell r="J206"/>
          <cell r="K206"/>
          <cell r="L206"/>
          <cell r="M206"/>
          <cell r="N206"/>
          <cell r="O206"/>
          <cell r="P206"/>
          <cell r="Q206"/>
          <cell r="R206"/>
          <cell r="S206"/>
          <cell r="T206"/>
          <cell r="U206"/>
          <cell r="V206"/>
          <cell r="W206"/>
          <cell r="X206"/>
          <cell r="Y206"/>
          <cell r="Z206"/>
          <cell r="AA206"/>
          <cell r="AB206"/>
          <cell r="AC206"/>
          <cell r="AD206"/>
          <cell r="AE206"/>
        </row>
        <row r="207">
          <cell r="G207"/>
          <cell r="H207"/>
          <cell r="I207"/>
          <cell r="J207"/>
          <cell r="K207"/>
          <cell r="L207"/>
          <cell r="M207"/>
          <cell r="N207"/>
          <cell r="O207"/>
          <cell r="P207"/>
          <cell r="Q207"/>
          <cell r="R207"/>
          <cell r="S207"/>
          <cell r="T207"/>
          <cell r="U207"/>
          <cell r="V207"/>
          <cell r="W207"/>
          <cell r="X207"/>
          <cell r="Y207"/>
          <cell r="Z207"/>
          <cell r="AA207"/>
          <cell r="AB207"/>
          <cell r="AC207"/>
          <cell r="AD207"/>
          <cell r="AE207"/>
        </row>
        <row r="208">
          <cell r="G208"/>
          <cell r="H208"/>
          <cell r="I208"/>
          <cell r="J208"/>
          <cell r="K208"/>
          <cell r="L208"/>
          <cell r="M208"/>
          <cell r="N208"/>
          <cell r="O208"/>
          <cell r="P208"/>
          <cell r="Q208"/>
          <cell r="R208"/>
          <cell r="S208"/>
          <cell r="T208"/>
          <cell r="U208"/>
          <cell r="V208"/>
          <cell r="W208"/>
          <cell r="X208"/>
          <cell r="Y208"/>
          <cell r="Z208"/>
          <cell r="AA208"/>
          <cell r="AB208"/>
          <cell r="AC208"/>
          <cell r="AD208"/>
          <cell r="AE208"/>
        </row>
        <row r="209">
          <cell r="G209"/>
          <cell r="H209"/>
          <cell r="I209"/>
          <cell r="J209"/>
          <cell r="K209"/>
          <cell r="L209"/>
          <cell r="M209"/>
          <cell r="N209"/>
          <cell r="O209"/>
          <cell r="P209"/>
          <cell r="Q209"/>
          <cell r="R209"/>
          <cell r="S209"/>
          <cell r="T209"/>
          <cell r="U209"/>
          <cell r="V209"/>
          <cell r="W209"/>
          <cell r="X209"/>
          <cell r="Y209"/>
          <cell r="Z209"/>
          <cell r="AA209"/>
          <cell r="AB209"/>
          <cell r="AC209"/>
          <cell r="AD209"/>
          <cell r="AE209"/>
        </row>
        <row r="210">
          <cell r="G210"/>
          <cell r="H210"/>
          <cell r="I210"/>
          <cell r="J210"/>
          <cell r="K210"/>
          <cell r="L210"/>
          <cell r="M210"/>
          <cell r="N210"/>
          <cell r="O210"/>
          <cell r="P210"/>
          <cell r="Q210"/>
          <cell r="R210"/>
          <cell r="S210"/>
          <cell r="T210"/>
          <cell r="U210"/>
          <cell r="V210"/>
          <cell r="W210"/>
          <cell r="X210"/>
          <cell r="Y210"/>
          <cell r="Z210"/>
          <cell r="AA210"/>
          <cell r="AB210"/>
          <cell r="AC210"/>
          <cell r="AD210"/>
          <cell r="AE210"/>
        </row>
        <row r="211">
          <cell r="G211"/>
          <cell r="H211"/>
          <cell r="I211"/>
          <cell r="J211"/>
          <cell r="K211"/>
          <cell r="L211"/>
          <cell r="M211"/>
          <cell r="N211"/>
          <cell r="O211"/>
          <cell r="P211"/>
          <cell r="Q211"/>
          <cell r="R211"/>
          <cell r="S211"/>
          <cell r="T211"/>
          <cell r="U211"/>
          <cell r="V211"/>
          <cell r="W211"/>
          <cell r="X211"/>
          <cell r="Y211"/>
          <cell r="Z211"/>
          <cell r="AA211"/>
          <cell r="AB211"/>
          <cell r="AC211"/>
          <cell r="AD211"/>
          <cell r="AE211"/>
        </row>
        <row r="212">
          <cell r="G212"/>
          <cell r="H212"/>
          <cell r="I212"/>
          <cell r="J212"/>
          <cell r="K212"/>
          <cell r="L212"/>
          <cell r="M212"/>
          <cell r="N212"/>
          <cell r="O212"/>
          <cell r="P212"/>
          <cell r="Q212"/>
          <cell r="R212"/>
          <cell r="S212"/>
          <cell r="T212"/>
          <cell r="U212"/>
          <cell r="V212"/>
          <cell r="W212"/>
          <cell r="X212"/>
          <cell r="Y212"/>
          <cell r="Z212"/>
          <cell r="AA212"/>
          <cell r="AB212"/>
          <cell r="AC212"/>
          <cell r="AD212"/>
          <cell r="AE212"/>
        </row>
        <row r="213">
          <cell r="G213"/>
          <cell r="H213"/>
          <cell r="I213"/>
          <cell r="J213"/>
          <cell r="K213"/>
          <cell r="L213"/>
          <cell r="M213"/>
          <cell r="N213"/>
          <cell r="O213"/>
          <cell r="P213"/>
          <cell r="Q213"/>
          <cell r="R213"/>
          <cell r="S213"/>
          <cell r="T213"/>
          <cell r="U213"/>
          <cell r="V213"/>
          <cell r="W213"/>
          <cell r="X213"/>
          <cell r="Y213"/>
          <cell r="Z213"/>
          <cell r="AA213"/>
          <cell r="AB213"/>
          <cell r="AC213"/>
          <cell r="AD213"/>
          <cell r="AE213"/>
        </row>
        <row r="214">
          <cell r="G214"/>
          <cell r="H214"/>
          <cell r="I214"/>
          <cell r="J214"/>
          <cell r="K214"/>
          <cell r="L214"/>
          <cell r="M214"/>
          <cell r="N214"/>
          <cell r="O214"/>
          <cell r="P214"/>
          <cell r="Q214"/>
          <cell r="R214"/>
          <cell r="S214"/>
          <cell r="T214"/>
          <cell r="U214"/>
          <cell r="V214"/>
          <cell r="W214"/>
          <cell r="X214"/>
          <cell r="Y214"/>
          <cell r="Z214"/>
          <cell r="AA214"/>
          <cell r="AB214"/>
          <cell r="AC214"/>
          <cell r="AD214"/>
          <cell r="AE214"/>
        </row>
        <row r="215">
          <cell r="G215"/>
          <cell r="H215"/>
          <cell r="I215"/>
          <cell r="J215"/>
          <cell r="K215"/>
          <cell r="L215"/>
          <cell r="M215"/>
          <cell r="N215"/>
          <cell r="O215"/>
          <cell r="P215"/>
          <cell r="Q215"/>
          <cell r="R215"/>
          <cell r="S215"/>
          <cell r="T215"/>
          <cell r="U215"/>
          <cell r="V215"/>
          <cell r="W215"/>
          <cell r="X215"/>
          <cell r="Y215"/>
          <cell r="Z215"/>
          <cell r="AA215"/>
          <cell r="AB215"/>
          <cell r="AC215"/>
          <cell r="AD215"/>
          <cell r="AE215"/>
        </row>
        <row r="216">
          <cell r="G216"/>
          <cell r="H216"/>
          <cell r="I216"/>
          <cell r="J216"/>
          <cell r="K216"/>
          <cell r="L216"/>
          <cell r="M216"/>
          <cell r="N216"/>
          <cell r="O216"/>
          <cell r="P216"/>
          <cell r="Q216"/>
          <cell r="R216"/>
          <cell r="S216"/>
          <cell r="T216"/>
          <cell r="U216"/>
          <cell r="V216"/>
          <cell r="W216"/>
          <cell r="X216"/>
          <cell r="Y216"/>
          <cell r="Z216"/>
          <cell r="AA216"/>
          <cell r="AB216"/>
          <cell r="AC216"/>
          <cell r="AD216"/>
          <cell r="AE216"/>
        </row>
        <row r="217">
          <cell r="G217"/>
          <cell r="H217"/>
          <cell r="I217"/>
          <cell r="J217"/>
          <cell r="K217"/>
          <cell r="L217"/>
          <cell r="M217"/>
          <cell r="N217"/>
          <cell r="O217"/>
          <cell r="P217"/>
          <cell r="Q217"/>
          <cell r="R217"/>
          <cell r="S217"/>
          <cell r="T217"/>
          <cell r="U217"/>
          <cell r="V217"/>
          <cell r="W217"/>
          <cell r="X217"/>
          <cell r="Y217"/>
          <cell r="Z217"/>
          <cell r="AA217"/>
          <cell r="AB217"/>
          <cell r="AC217"/>
          <cell r="AD217"/>
          <cell r="AE217"/>
        </row>
        <row r="218">
          <cell r="G218"/>
          <cell r="H218"/>
          <cell r="I218"/>
          <cell r="J218"/>
          <cell r="K218"/>
          <cell r="L218"/>
          <cell r="M218"/>
          <cell r="N218"/>
          <cell r="O218"/>
          <cell r="P218"/>
          <cell r="Q218"/>
          <cell r="R218"/>
          <cell r="S218"/>
          <cell r="T218"/>
          <cell r="U218"/>
          <cell r="V218"/>
          <cell r="W218"/>
          <cell r="X218"/>
          <cell r="Y218"/>
          <cell r="Z218"/>
          <cell r="AA218"/>
          <cell r="AB218"/>
          <cell r="AC218"/>
          <cell r="AD218"/>
          <cell r="AE218"/>
        </row>
        <row r="219">
          <cell r="G219"/>
          <cell r="H219"/>
          <cell r="I219"/>
          <cell r="J219"/>
          <cell r="K219"/>
          <cell r="L219"/>
          <cell r="M219"/>
          <cell r="N219"/>
          <cell r="O219"/>
          <cell r="P219"/>
          <cell r="Q219"/>
          <cell r="R219"/>
          <cell r="S219"/>
          <cell r="T219"/>
          <cell r="U219"/>
          <cell r="V219"/>
          <cell r="W219"/>
          <cell r="X219"/>
          <cell r="Y219"/>
          <cell r="Z219"/>
          <cell r="AA219"/>
          <cell r="AB219"/>
          <cell r="AC219"/>
          <cell r="AD219"/>
          <cell r="AE219"/>
        </row>
        <row r="220">
          <cell r="G220"/>
          <cell r="H220"/>
          <cell r="I220"/>
          <cell r="J220"/>
          <cell r="K220"/>
          <cell r="L220"/>
          <cell r="M220"/>
          <cell r="N220"/>
          <cell r="O220"/>
          <cell r="P220"/>
          <cell r="Q220"/>
          <cell r="R220"/>
          <cell r="S220"/>
          <cell r="T220"/>
          <cell r="U220"/>
          <cell r="V220"/>
          <cell r="W220"/>
          <cell r="X220"/>
          <cell r="Y220"/>
          <cell r="Z220"/>
          <cell r="AA220"/>
          <cell r="AB220"/>
          <cell r="AC220"/>
          <cell r="AD220"/>
          <cell r="AE220"/>
        </row>
        <row r="221">
          <cell r="G221"/>
          <cell r="H221"/>
          <cell r="I221"/>
          <cell r="J221"/>
          <cell r="K221"/>
          <cell r="L221"/>
          <cell r="M221"/>
          <cell r="N221"/>
          <cell r="O221"/>
          <cell r="P221"/>
          <cell r="Q221"/>
          <cell r="R221"/>
          <cell r="S221"/>
          <cell r="T221"/>
          <cell r="U221"/>
          <cell r="V221"/>
          <cell r="W221"/>
          <cell r="X221"/>
          <cell r="Y221"/>
          <cell r="Z221"/>
          <cell r="AA221"/>
          <cell r="AB221"/>
          <cell r="AC221"/>
          <cell r="AD221"/>
          <cell r="AE221"/>
        </row>
        <row r="222">
          <cell r="G222"/>
          <cell r="H222"/>
          <cell r="I222"/>
          <cell r="J222"/>
          <cell r="K222"/>
          <cell r="L222"/>
          <cell r="M222"/>
          <cell r="N222"/>
          <cell r="O222"/>
          <cell r="P222"/>
          <cell r="Q222"/>
          <cell r="R222"/>
          <cell r="S222"/>
          <cell r="T222"/>
          <cell r="U222"/>
          <cell r="V222"/>
          <cell r="W222"/>
          <cell r="X222"/>
          <cell r="Y222"/>
          <cell r="Z222"/>
          <cell r="AA222"/>
          <cell r="AB222"/>
          <cell r="AC222"/>
          <cell r="AD222"/>
          <cell r="AE222"/>
        </row>
        <row r="223">
          <cell r="G223"/>
          <cell r="H223"/>
          <cell r="I223"/>
          <cell r="J223"/>
          <cell r="K223"/>
          <cell r="L223"/>
          <cell r="M223"/>
          <cell r="N223"/>
          <cell r="O223"/>
          <cell r="P223"/>
          <cell r="Q223"/>
          <cell r="R223"/>
          <cell r="S223"/>
          <cell r="T223"/>
          <cell r="U223"/>
          <cell r="V223"/>
          <cell r="W223"/>
          <cell r="X223"/>
          <cell r="Y223"/>
          <cell r="Z223"/>
          <cell r="AA223"/>
          <cell r="AB223"/>
          <cell r="AC223"/>
          <cell r="AD223"/>
          <cell r="AE223"/>
        </row>
        <row r="224">
          <cell r="G224"/>
          <cell r="H224"/>
          <cell r="I224"/>
          <cell r="J224"/>
          <cell r="K224"/>
          <cell r="L224"/>
          <cell r="M224"/>
          <cell r="N224"/>
          <cell r="O224"/>
          <cell r="P224"/>
          <cell r="Q224"/>
          <cell r="R224"/>
          <cell r="S224"/>
          <cell r="T224"/>
          <cell r="U224"/>
          <cell r="V224"/>
          <cell r="W224"/>
          <cell r="X224"/>
          <cell r="Y224"/>
          <cell r="Z224"/>
          <cell r="AA224"/>
          <cell r="AB224"/>
          <cell r="AC224"/>
          <cell r="AD224"/>
          <cell r="AE224"/>
        </row>
        <row r="225">
          <cell r="G225"/>
          <cell r="H225"/>
          <cell r="I225"/>
          <cell r="J225"/>
          <cell r="K225"/>
          <cell r="L225"/>
          <cell r="M225"/>
          <cell r="N225"/>
          <cell r="O225"/>
          <cell r="P225"/>
          <cell r="Q225"/>
          <cell r="R225"/>
          <cell r="S225"/>
          <cell r="T225"/>
          <cell r="U225"/>
          <cell r="V225"/>
          <cell r="W225"/>
          <cell r="X225"/>
          <cell r="Y225"/>
          <cell r="Z225"/>
          <cell r="AA225"/>
          <cell r="AB225"/>
          <cell r="AC225"/>
          <cell r="AD225"/>
          <cell r="AE225"/>
        </row>
        <row r="226">
          <cell r="G226"/>
          <cell r="H226"/>
          <cell r="I226"/>
          <cell r="J226"/>
          <cell r="K226"/>
          <cell r="L226"/>
          <cell r="M226"/>
          <cell r="N226"/>
          <cell r="O226"/>
          <cell r="P226"/>
          <cell r="Q226"/>
          <cell r="R226"/>
          <cell r="S226"/>
          <cell r="T226"/>
          <cell r="U226"/>
          <cell r="V226"/>
          <cell r="W226"/>
          <cell r="X226"/>
          <cell r="Y226"/>
          <cell r="Z226"/>
          <cell r="AA226"/>
          <cell r="AB226"/>
          <cell r="AC226"/>
          <cell r="AD226"/>
          <cell r="AE226"/>
        </row>
        <row r="227">
          <cell r="G227"/>
          <cell r="H227"/>
          <cell r="I227"/>
          <cell r="J227"/>
          <cell r="K227"/>
          <cell r="L227"/>
          <cell r="M227"/>
          <cell r="N227"/>
          <cell r="O227"/>
          <cell r="P227"/>
          <cell r="Q227"/>
          <cell r="R227"/>
          <cell r="S227"/>
          <cell r="T227"/>
          <cell r="U227"/>
          <cell r="V227"/>
          <cell r="W227"/>
          <cell r="X227"/>
          <cell r="Y227"/>
          <cell r="Z227"/>
          <cell r="AA227"/>
          <cell r="AB227"/>
          <cell r="AC227"/>
          <cell r="AD227"/>
          <cell r="AE227"/>
        </row>
        <row r="228">
          <cell r="G228"/>
          <cell r="H228"/>
          <cell r="I228"/>
          <cell r="J228"/>
          <cell r="K228"/>
          <cell r="L228"/>
          <cell r="M228"/>
          <cell r="N228"/>
          <cell r="O228"/>
          <cell r="P228"/>
          <cell r="Q228"/>
          <cell r="R228"/>
          <cell r="S228"/>
          <cell r="T228"/>
          <cell r="U228"/>
          <cell r="V228"/>
          <cell r="W228"/>
          <cell r="X228"/>
          <cell r="Y228"/>
          <cell r="Z228"/>
          <cell r="AA228"/>
          <cell r="AB228"/>
          <cell r="AC228"/>
          <cell r="AD228"/>
          <cell r="AE228"/>
        </row>
        <row r="229">
          <cell r="G229"/>
          <cell r="H229"/>
          <cell r="I229"/>
          <cell r="J229"/>
          <cell r="K229"/>
          <cell r="L229"/>
          <cell r="M229"/>
          <cell r="N229"/>
          <cell r="O229"/>
          <cell r="P229"/>
          <cell r="Q229"/>
          <cell r="R229"/>
          <cell r="S229"/>
          <cell r="T229"/>
          <cell r="U229"/>
          <cell r="V229"/>
          <cell r="W229"/>
          <cell r="X229"/>
          <cell r="Y229"/>
          <cell r="Z229"/>
          <cell r="AA229"/>
          <cell r="AB229"/>
          <cell r="AC229"/>
          <cell r="AD229"/>
          <cell r="AE229"/>
        </row>
        <row r="230">
          <cell r="G230"/>
          <cell r="H230"/>
          <cell r="I230"/>
          <cell r="J230"/>
          <cell r="K230"/>
          <cell r="L230"/>
          <cell r="M230"/>
          <cell r="N230"/>
          <cell r="O230"/>
          <cell r="P230"/>
          <cell r="Q230"/>
          <cell r="R230"/>
          <cell r="S230"/>
          <cell r="T230"/>
          <cell r="U230"/>
          <cell r="V230"/>
          <cell r="W230"/>
          <cell r="X230"/>
          <cell r="Y230"/>
          <cell r="Z230"/>
          <cell r="AA230"/>
          <cell r="AB230"/>
          <cell r="AC230"/>
          <cell r="AD230"/>
          <cell r="AE230"/>
        </row>
        <row r="231">
          <cell r="G231"/>
          <cell r="H231"/>
          <cell r="I231"/>
          <cell r="J231"/>
          <cell r="K231"/>
          <cell r="L231"/>
          <cell r="M231"/>
          <cell r="N231"/>
          <cell r="O231"/>
          <cell r="P231"/>
          <cell r="Q231"/>
          <cell r="R231"/>
          <cell r="S231"/>
          <cell r="T231"/>
          <cell r="U231"/>
          <cell r="V231"/>
          <cell r="W231"/>
          <cell r="X231"/>
          <cell r="Y231"/>
          <cell r="Z231"/>
          <cell r="AA231"/>
          <cell r="AB231"/>
          <cell r="AC231"/>
          <cell r="AD231"/>
          <cell r="AE231"/>
        </row>
        <row r="232">
          <cell r="G232"/>
          <cell r="H232"/>
          <cell r="I232"/>
          <cell r="J232"/>
          <cell r="K232"/>
          <cell r="L232"/>
          <cell r="M232"/>
          <cell r="N232"/>
          <cell r="O232"/>
          <cell r="P232"/>
          <cell r="Q232"/>
          <cell r="R232"/>
          <cell r="S232"/>
          <cell r="T232"/>
          <cell r="U232"/>
          <cell r="V232"/>
          <cell r="W232"/>
          <cell r="X232"/>
          <cell r="Y232"/>
          <cell r="Z232"/>
          <cell r="AA232"/>
          <cell r="AB232"/>
          <cell r="AC232"/>
          <cell r="AD232"/>
          <cell r="AE232"/>
        </row>
        <row r="233">
          <cell r="G233"/>
          <cell r="H233"/>
          <cell r="I233"/>
          <cell r="J233"/>
          <cell r="K233"/>
          <cell r="L233"/>
          <cell r="M233"/>
          <cell r="N233"/>
          <cell r="O233"/>
          <cell r="P233"/>
          <cell r="Q233"/>
          <cell r="R233"/>
          <cell r="S233"/>
          <cell r="T233"/>
          <cell r="U233"/>
          <cell r="V233"/>
          <cell r="W233"/>
          <cell r="X233"/>
          <cell r="Y233"/>
          <cell r="Z233"/>
          <cell r="AA233"/>
          <cell r="AB233"/>
          <cell r="AC233"/>
          <cell r="AD233"/>
          <cell r="AE233"/>
        </row>
        <row r="234">
          <cell r="G234"/>
          <cell r="H234"/>
          <cell r="I234"/>
          <cell r="J234"/>
          <cell r="K234"/>
          <cell r="L234"/>
          <cell r="M234"/>
          <cell r="N234"/>
          <cell r="O234"/>
          <cell r="P234"/>
          <cell r="Q234"/>
          <cell r="R234"/>
          <cell r="S234"/>
          <cell r="T234"/>
          <cell r="U234"/>
          <cell r="V234"/>
          <cell r="W234"/>
          <cell r="X234"/>
          <cell r="Y234"/>
          <cell r="Z234"/>
          <cell r="AA234"/>
          <cell r="AB234"/>
          <cell r="AC234"/>
          <cell r="AD234"/>
          <cell r="AE234"/>
        </row>
        <row r="235">
          <cell r="G235"/>
          <cell r="H235"/>
          <cell r="I235"/>
          <cell r="J235"/>
          <cell r="K235"/>
          <cell r="L235"/>
          <cell r="M235"/>
          <cell r="N235"/>
          <cell r="O235"/>
          <cell r="P235"/>
          <cell r="Q235"/>
          <cell r="R235"/>
          <cell r="S235"/>
          <cell r="T235"/>
          <cell r="U235"/>
          <cell r="V235"/>
          <cell r="W235"/>
          <cell r="X235"/>
          <cell r="Y235"/>
          <cell r="Z235"/>
          <cell r="AA235"/>
          <cell r="AB235"/>
          <cell r="AC235"/>
          <cell r="AD235"/>
          <cell r="AE235"/>
        </row>
        <row r="236">
          <cell r="G236"/>
          <cell r="H236"/>
          <cell r="I236"/>
          <cell r="J236"/>
          <cell r="K236"/>
          <cell r="L236"/>
          <cell r="M236"/>
          <cell r="N236"/>
          <cell r="O236"/>
          <cell r="P236"/>
          <cell r="Q236"/>
          <cell r="R236"/>
          <cell r="S236"/>
          <cell r="T236"/>
          <cell r="U236"/>
          <cell r="V236"/>
          <cell r="W236"/>
          <cell r="X236"/>
          <cell r="Y236"/>
          <cell r="Z236"/>
          <cell r="AA236"/>
          <cell r="AB236"/>
          <cell r="AC236"/>
          <cell r="AD236"/>
          <cell r="AE236"/>
        </row>
        <row r="237">
          <cell r="G237"/>
          <cell r="H237"/>
          <cell r="I237"/>
          <cell r="J237"/>
          <cell r="K237"/>
          <cell r="L237"/>
          <cell r="M237"/>
          <cell r="N237"/>
          <cell r="O237"/>
          <cell r="P237"/>
          <cell r="Q237"/>
          <cell r="R237"/>
          <cell r="S237"/>
          <cell r="T237"/>
          <cell r="U237"/>
          <cell r="V237"/>
          <cell r="W237"/>
          <cell r="X237"/>
          <cell r="Y237"/>
          <cell r="Z237"/>
          <cell r="AA237"/>
          <cell r="AB237"/>
          <cell r="AC237"/>
          <cell r="AD237"/>
          <cell r="AE237"/>
        </row>
        <row r="238">
          <cell r="G238"/>
          <cell r="H238"/>
          <cell r="I238"/>
          <cell r="J238"/>
          <cell r="K238"/>
          <cell r="L238"/>
          <cell r="M238"/>
          <cell r="N238"/>
          <cell r="O238"/>
          <cell r="P238"/>
          <cell r="Q238"/>
          <cell r="R238"/>
          <cell r="S238"/>
          <cell r="T238"/>
          <cell r="U238"/>
          <cell r="V238"/>
          <cell r="W238"/>
          <cell r="X238"/>
          <cell r="Y238"/>
          <cell r="Z238"/>
          <cell r="AA238"/>
          <cell r="AB238"/>
          <cell r="AC238"/>
          <cell r="AD238"/>
          <cell r="AE238"/>
        </row>
        <row r="239">
          <cell r="G239"/>
          <cell r="H239"/>
          <cell r="I239"/>
          <cell r="J239"/>
          <cell r="K239"/>
          <cell r="L239"/>
          <cell r="M239"/>
          <cell r="N239"/>
          <cell r="O239"/>
          <cell r="P239"/>
          <cell r="Q239"/>
          <cell r="R239"/>
          <cell r="S239"/>
          <cell r="T239"/>
          <cell r="U239"/>
          <cell r="V239"/>
          <cell r="W239"/>
          <cell r="X239"/>
          <cell r="Y239"/>
          <cell r="Z239"/>
          <cell r="AA239"/>
          <cell r="AB239"/>
          <cell r="AC239"/>
          <cell r="AD239"/>
          <cell r="AE239"/>
        </row>
        <row r="240">
          <cell r="G240"/>
          <cell r="H240"/>
          <cell r="I240"/>
          <cell r="J240"/>
          <cell r="K240"/>
          <cell r="L240"/>
          <cell r="M240"/>
          <cell r="N240"/>
          <cell r="O240"/>
          <cell r="P240"/>
          <cell r="Q240"/>
          <cell r="R240"/>
          <cell r="S240"/>
          <cell r="T240"/>
          <cell r="U240"/>
          <cell r="V240"/>
          <cell r="W240"/>
          <cell r="X240"/>
          <cell r="Y240"/>
          <cell r="Z240"/>
          <cell r="AA240"/>
          <cell r="AB240"/>
          <cell r="AC240"/>
          <cell r="AD240"/>
          <cell r="AE240"/>
        </row>
        <row r="241">
          <cell r="G241"/>
          <cell r="H241"/>
          <cell r="I241"/>
          <cell r="J241"/>
          <cell r="K241"/>
          <cell r="L241"/>
          <cell r="M241"/>
          <cell r="N241"/>
          <cell r="O241"/>
          <cell r="P241"/>
          <cell r="Q241"/>
          <cell r="R241"/>
          <cell r="S241"/>
          <cell r="T241"/>
          <cell r="U241"/>
          <cell r="V241"/>
          <cell r="W241"/>
          <cell r="X241"/>
          <cell r="Y241"/>
          <cell r="Z241"/>
          <cell r="AA241"/>
          <cell r="AB241"/>
          <cell r="AC241"/>
          <cell r="AD241"/>
          <cell r="AE241"/>
        </row>
        <row r="242">
          <cell r="G242"/>
          <cell r="H242"/>
          <cell r="I242"/>
          <cell r="J242"/>
          <cell r="K242"/>
          <cell r="L242"/>
          <cell r="M242"/>
          <cell r="N242"/>
          <cell r="O242"/>
          <cell r="P242"/>
          <cell r="Q242"/>
          <cell r="R242"/>
          <cell r="S242"/>
          <cell r="T242"/>
          <cell r="U242"/>
          <cell r="V242"/>
          <cell r="W242"/>
          <cell r="X242"/>
          <cell r="Y242"/>
          <cell r="Z242"/>
          <cell r="AA242"/>
          <cell r="AB242"/>
          <cell r="AC242"/>
          <cell r="AD242"/>
          <cell r="AE242"/>
        </row>
        <row r="243">
          <cell r="G243"/>
          <cell r="H243"/>
          <cell r="I243"/>
          <cell r="J243"/>
          <cell r="K243"/>
          <cell r="L243"/>
          <cell r="M243"/>
          <cell r="N243"/>
          <cell r="O243"/>
          <cell r="P243"/>
          <cell r="Q243"/>
          <cell r="R243"/>
          <cell r="S243"/>
          <cell r="T243"/>
          <cell r="U243"/>
          <cell r="V243"/>
          <cell r="W243"/>
          <cell r="X243"/>
          <cell r="Y243"/>
          <cell r="Z243"/>
          <cell r="AA243"/>
          <cell r="AB243"/>
          <cell r="AC243"/>
          <cell r="AD243"/>
          <cell r="AE243"/>
        </row>
        <row r="244">
          <cell r="G244"/>
          <cell r="H244"/>
          <cell r="I244"/>
          <cell r="J244"/>
          <cell r="K244"/>
          <cell r="L244"/>
          <cell r="M244"/>
          <cell r="N244"/>
          <cell r="O244"/>
          <cell r="P244"/>
          <cell r="Q244"/>
          <cell r="R244"/>
          <cell r="S244"/>
          <cell r="T244"/>
          <cell r="U244"/>
          <cell r="V244"/>
          <cell r="W244"/>
          <cell r="X244"/>
          <cell r="Y244"/>
          <cell r="Z244"/>
          <cell r="AA244"/>
          <cell r="AB244"/>
          <cell r="AC244"/>
          <cell r="AD244"/>
          <cell r="AE244"/>
        </row>
        <row r="245">
          <cell r="G245"/>
          <cell r="H245"/>
          <cell r="I245"/>
          <cell r="J245"/>
          <cell r="K245"/>
          <cell r="L245"/>
          <cell r="M245"/>
          <cell r="N245"/>
          <cell r="O245"/>
          <cell r="P245"/>
          <cell r="Q245"/>
          <cell r="R245"/>
          <cell r="S245"/>
          <cell r="T245"/>
          <cell r="U245"/>
          <cell r="V245"/>
          <cell r="W245"/>
          <cell r="X245"/>
          <cell r="Y245"/>
          <cell r="Z245"/>
          <cell r="AA245"/>
          <cell r="AB245"/>
          <cell r="AC245"/>
          <cell r="AD245"/>
          <cell r="AE245"/>
        </row>
        <row r="246">
          <cell r="G246"/>
          <cell r="H246"/>
          <cell r="I246"/>
          <cell r="J246"/>
          <cell r="K246"/>
          <cell r="L246"/>
          <cell r="M246"/>
          <cell r="N246"/>
          <cell r="O246"/>
          <cell r="P246"/>
          <cell r="Q246"/>
          <cell r="R246"/>
          <cell r="S246"/>
          <cell r="T246"/>
          <cell r="U246"/>
          <cell r="V246"/>
          <cell r="W246"/>
          <cell r="X246"/>
          <cell r="Y246"/>
          <cell r="Z246"/>
          <cell r="AA246"/>
          <cell r="AB246"/>
          <cell r="AC246"/>
          <cell r="AD246"/>
          <cell r="AE246"/>
        </row>
        <row r="247">
          <cell r="G247"/>
          <cell r="H247"/>
          <cell r="I247"/>
          <cell r="J247"/>
          <cell r="K247"/>
          <cell r="L247"/>
          <cell r="M247"/>
          <cell r="N247"/>
          <cell r="O247"/>
          <cell r="P247"/>
          <cell r="Q247"/>
          <cell r="R247"/>
          <cell r="S247"/>
          <cell r="T247"/>
          <cell r="U247"/>
          <cell r="V247"/>
          <cell r="W247"/>
          <cell r="X247"/>
          <cell r="Y247"/>
          <cell r="Z247"/>
          <cell r="AA247"/>
          <cell r="AB247"/>
          <cell r="AC247"/>
          <cell r="AD247"/>
          <cell r="AE247"/>
        </row>
        <row r="248">
          <cell r="G248"/>
          <cell r="H248"/>
          <cell r="I248"/>
          <cell r="J248"/>
          <cell r="K248"/>
          <cell r="L248"/>
          <cell r="M248"/>
          <cell r="N248"/>
          <cell r="O248"/>
          <cell r="P248"/>
          <cell r="Q248"/>
          <cell r="R248"/>
          <cell r="S248"/>
          <cell r="T248"/>
          <cell r="U248"/>
          <cell r="V248"/>
          <cell r="W248"/>
          <cell r="X248"/>
          <cell r="Y248"/>
          <cell r="Z248"/>
          <cell r="AA248"/>
          <cell r="AB248"/>
          <cell r="AC248"/>
          <cell r="AD248"/>
          <cell r="AE248"/>
        </row>
        <row r="249">
          <cell r="G249"/>
          <cell r="H249"/>
          <cell r="I249"/>
          <cell r="J249"/>
          <cell r="K249"/>
          <cell r="L249"/>
          <cell r="M249"/>
          <cell r="N249"/>
          <cell r="O249"/>
          <cell r="P249"/>
          <cell r="Q249"/>
          <cell r="R249"/>
          <cell r="S249"/>
          <cell r="T249"/>
          <cell r="U249"/>
          <cell r="V249"/>
          <cell r="W249"/>
          <cell r="X249"/>
          <cell r="Y249"/>
          <cell r="Z249"/>
          <cell r="AA249"/>
          <cell r="AB249"/>
          <cell r="AC249"/>
          <cell r="AD249"/>
          <cell r="AE249"/>
        </row>
        <row r="250">
          <cell r="G250"/>
          <cell r="H250"/>
          <cell r="I250"/>
          <cell r="J250"/>
          <cell r="K250"/>
          <cell r="L250"/>
          <cell r="M250"/>
          <cell r="N250"/>
          <cell r="O250"/>
          <cell r="P250"/>
          <cell r="Q250"/>
          <cell r="R250"/>
          <cell r="S250"/>
          <cell r="T250"/>
          <cell r="U250"/>
          <cell r="V250"/>
          <cell r="W250"/>
          <cell r="X250"/>
          <cell r="Y250"/>
          <cell r="Z250"/>
          <cell r="AA250"/>
          <cell r="AB250"/>
          <cell r="AC250"/>
          <cell r="AD250"/>
          <cell r="AE250"/>
        </row>
        <row r="251">
          <cell r="G251"/>
          <cell r="H251"/>
          <cell r="I251"/>
          <cell r="J251"/>
          <cell r="K251"/>
          <cell r="L251"/>
          <cell r="M251"/>
          <cell r="N251"/>
          <cell r="O251"/>
          <cell r="P251"/>
          <cell r="Q251"/>
          <cell r="R251"/>
          <cell r="S251"/>
          <cell r="T251"/>
          <cell r="U251"/>
          <cell r="V251"/>
          <cell r="W251"/>
          <cell r="X251"/>
          <cell r="Y251"/>
          <cell r="Z251"/>
          <cell r="AA251"/>
          <cell r="AB251"/>
          <cell r="AC251"/>
          <cell r="AD251"/>
          <cell r="AE251"/>
        </row>
        <row r="252">
          <cell r="G252"/>
          <cell r="H252"/>
          <cell r="I252"/>
          <cell r="J252"/>
          <cell r="K252"/>
          <cell r="L252"/>
          <cell r="M252"/>
          <cell r="N252"/>
          <cell r="O252"/>
          <cell r="P252"/>
          <cell r="Q252"/>
          <cell r="R252"/>
          <cell r="S252"/>
          <cell r="T252"/>
          <cell r="U252"/>
          <cell r="V252"/>
          <cell r="W252"/>
          <cell r="X252"/>
          <cell r="Y252"/>
          <cell r="Z252"/>
          <cell r="AA252"/>
          <cell r="AB252"/>
          <cell r="AC252"/>
          <cell r="AD252"/>
          <cell r="AE252"/>
        </row>
        <row r="253">
          <cell r="G253"/>
          <cell r="H253"/>
          <cell r="I253"/>
          <cell r="J253"/>
          <cell r="K253"/>
          <cell r="L253"/>
          <cell r="M253"/>
          <cell r="N253"/>
          <cell r="O253"/>
          <cell r="P253"/>
          <cell r="Q253"/>
          <cell r="R253"/>
          <cell r="S253"/>
          <cell r="T253"/>
          <cell r="U253"/>
          <cell r="V253"/>
          <cell r="W253"/>
          <cell r="X253"/>
          <cell r="Y253"/>
          <cell r="Z253"/>
          <cell r="AA253"/>
          <cell r="AB253"/>
          <cell r="AC253"/>
          <cell r="AD253"/>
          <cell r="AE253"/>
        </row>
        <row r="254">
          <cell r="G254"/>
          <cell r="H254"/>
          <cell r="I254"/>
          <cell r="J254"/>
          <cell r="K254"/>
          <cell r="L254"/>
          <cell r="M254"/>
          <cell r="N254"/>
          <cell r="O254"/>
          <cell r="P254"/>
          <cell r="Q254"/>
          <cell r="R254"/>
          <cell r="S254"/>
          <cell r="T254"/>
          <cell r="U254"/>
          <cell r="V254"/>
          <cell r="W254"/>
          <cell r="X254"/>
          <cell r="Y254"/>
          <cell r="Z254"/>
          <cell r="AA254"/>
          <cell r="AB254"/>
          <cell r="AC254"/>
          <cell r="AD254"/>
          <cell r="AE254"/>
        </row>
        <row r="255">
          <cell r="G255"/>
          <cell r="H255"/>
          <cell r="I255"/>
          <cell r="J255"/>
          <cell r="K255"/>
          <cell r="L255"/>
          <cell r="M255"/>
          <cell r="N255"/>
          <cell r="O255"/>
          <cell r="P255"/>
          <cell r="Q255"/>
          <cell r="R255"/>
          <cell r="S255"/>
          <cell r="T255"/>
          <cell r="U255"/>
          <cell r="V255"/>
          <cell r="W255"/>
          <cell r="X255"/>
          <cell r="Y255"/>
          <cell r="Z255"/>
          <cell r="AA255"/>
          <cell r="AB255"/>
          <cell r="AC255"/>
          <cell r="AD255"/>
          <cell r="AE255"/>
        </row>
        <row r="256">
          <cell r="G256"/>
          <cell r="H256"/>
          <cell r="I256"/>
          <cell r="J256"/>
          <cell r="K256"/>
          <cell r="L256"/>
          <cell r="M256"/>
          <cell r="N256"/>
          <cell r="O256"/>
          <cell r="P256"/>
          <cell r="Q256"/>
          <cell r="R256"/>
          <cell r="S256"/>
          <cell r="T256"/>
          <cell r="U256"/>
          <cell r="V256"/>
          <cell r="W256"/>
          <cell r="X256"/>
          <cell r="Y256"/>
          <cell r="Z256"/>
          <cell r="AA256"/>
          <cell r="AB256"/>
          <cell r="AC256"/>
          <cell r="AD256"/>
          <cell r="AE256"/>
        </row>
        <row r="257">
          <cell r="G257"/>
          <cell r="H257"/>
          <cell r="I257"/>
          <cell r="J257"/>
          <cell r="K257"/>
          <cell r="L257"/>
          <cell r="M257"/>
          <cell r="N257"/>
          <cell r="O257"/>
          <cell r="P257"/>
          <cell r="Q257"/>
          <cell r="R257"/>
          <cell r="S257"/>
          <cell r="T257"/>
          <cell r="U257"/>
          <cell r="V257"/>
          <cell r="W257"/>
          <cell r="X257"/>
          <cell r="Y257"/>
          <cell r="Z257"/>
          <cell r="AA257"/>
          <cell r="AB257"/>
          <cell r="AC257"/>
          <cell r="AD257"/>
          <cell r="AE257"/>
        </row>
        <row r="258">
          <cell r="G258"/>
          <cell r="H258"/>
          <cell r="I258"/>
          <cell r="J258"/>
          <cell r="K258"/>
          <cell r="L258"/>
          <cell r="M258"/>
          <cell r="N258"/>
          <cell r="O258"/>
          <cell r="P258"/>
          <cell r="Q258"/>
          <cell r="R258"/>
          <cell r="S258"/>
          <cell r="T258"/>
          <cell r="U258"/>
          <cell r="V258"/>
          <cell r="W258"/>
          <cell r="X258"/>
          <cell r="Y258"/>
          <cell r="Z258"/>
          <cell r="AA258"/>
          <cell r="AB258"/>
          <cell r="AC258"/>
          <cell r="AD258"/>
          <cell r="AE258"/>
        </row>
        <row r="259">
          <cell r="G259"/>
          <cell r="H259"/>
          <cell r="I259"/>
          <cell r="J259"/>
          <cell r="K259"/>
          <cell r="L259"/>
          <cell r="M259"/>
          <cell r="N259"/>
          <cell r="O259"/>
          <cell r="P259"/>
          <cell r="Q259"/>
          <cell r="R259"/>
          <cell r="S259"/>
          <cell r="T259"/>
          <cell r="U259"/>
          <cell r="V259"/>
          <cell r="W259"/>
          <cell r="X259"/>
          <cell r="Y259"/>
          <cell r="Z259"/>
          <cell r="AA259"/>
          <cell r="AB259"/>
          <cell r="AC259"/>
          <cell r="AD259"/>
          <cell r="AE259"/>
        </row>
        <row r="260">
          <cell r="G260"/>
          <cell r="H260"/>
          <cell r="I260"/>
          <cell r="J260"/>
          <cell r="K260"/>
          <cell r="L260"/>
          <cell r="M260"/>
          <cell r="N260"/>
          <cell r="O260"/>
          <cell r="P260"/>
          <cell r="Q260"/>
          <cell r="R260"/>
          <cell r="S260"/>
          <cell r="T260"/>
          <cell r="U260"/>
          <cell r="V260"/>
          <cell r="W260"/>
          <cell r="X260"/>
          <cell r="Y260"/>
          <cell r="Z260"/>
          <cell r="AA260"/>
          <cell r="AB260"/>
          <cell r="AC260"/>
          <cell r="AD260"/>
          <cell r="AE260"/>
        </row>
        <row r="261">
          <cell r="G261"/>
          <cell r="H261"/>
          <cell r="I261"/>
          <cell r="J261"/>
          <cell r="K261"/>
          <cell r="L261"/>
          <cell r="M261"/>
          <cell r="N261"/>
          <cell r="O261"/>
          <cell r="P261"/>
          <cell r="Q261"/>
          <cell r="R261"/>
          <cell r="S261"/>
          <cell r="T261"/>
          <cell r="U261"/>
          <cell r="V261"/>
          <cell r="W261"/>
          <cell r="X261"/>
          <cell r="Y261"/>
          <cell r="Z261"/>
          <cell r="AA261"/>
          <cell r="AB261"/>
          <cell r="AC261"/>
          <cell r="AD261"/>
          <cell r="AE261"/>
        </row>
        <row r="262">
          <cell r="G262"/>
          <cell r="H262"/>
          <cell r="I262"/>
          <cell r="J262"/>
          <cell r="K262"/>
          <cell r="L262"/>
          <cell r="M262"/>
          <cell r="N262"/>
          <cell r="O262"/>
          <cell r="P262"/>
          <cell r="Q262"/>
          <cell r="R262"/>
          <cell r="S262"/>
          <cell r="T262"/>
          <cell r="U262"/>
          <cell r="V262"/>
          <cell r="W262"/>
          <cell r="X262"/>
          <cell r="Y262"/>
          <cell r="Z262"/>
          <cell r="AA262"/>
          <cell r="AB262"/>
          <cell r="AC262"/>
          <cell r="AD262"/>
          <cell r="AE262"/>
        </row>
        <row r="263">
          <cell r="G263"/>
          <cell r="H263"/>
          <cell r="I263"/>
          <cell r="J263"/>
          <cell r="K263"/>
          <cell r="L263"/>
          <cell r="M263"/>
          <cell r="N263"/>
          <cell r="O263"/>
          <cell r="P263"/>
          <cell r="Q263"/>
          <cell r="R263"/>
          <cell r="S263"/>
          <cell r="T263"/>
          <cell r="U263"/>
          <cell r="V263"/>
          <cell r="W263"/>
          <cell r="X263"/>
          <cell r="Y263"/>
          <cell r="Z263"/>
          <cell r="AA263"/>
          <cell r="AB263"/>
          <cell r="AC263"/>
          <cell r="AD263"/>
          <cell r="AE263"/>
        </row>
        <row r="264">
          <cell r="G264"/>
          <cell r="H264"/>
          <cell r="I264"/>
          <cell r="J264"/>
          <cell r="K264"/>
          <cell r="L264"/>
          <cell r="M264"/>
          <cell r="N264"/>
          <cell r="O264"/>
          <cell r="P264"/>
          <cell r="Q264"/>
          <cell r="R264"/>
          <cell r="S264"/>
          <cell r="T264"/>
          <cell r="U264"/>
          <cell r="V264"/>
          <cell r="W264"/>
          <cell r="X264"/>
          <cell r="Y264"/>
          <cell r="Z264"/>
          <cell r="AA264"/>
          <cell r="AB264"/>
          <cell r="AC264"/>
          <cell r="AD264"/>
          <cell r="AE264"/>
        </row>
        <row r="265">
          <cell r="G265"/>
          <cell r="H265"/>
          <cell r="I265"/>
          <cell r="J265"/>
          <cell r="K265"/>
          <cell r="L265"/>
          <cell r="M265"/>
          <cell r="N265"/>
          <cell r="O265"/>
          <cell r="P265"/>
          <cell r="Q265"/>
          <cell r="R265"/>
          <cell r="S265"/>
          <cell r="T265"/>
          <cell r="U265"/>
          <cell r="V265"/>
          <cell r="W265"/>
          <cell r="X265"/>
          <cell r="Y265"/>
          <cell r="Z265"/>
          <cell r="AA265"/>
          <cell r="AB265"/>
          <cell r="AC265"/>
          <cell r="AD265"/>
          <cell r="AE265"/>
        </row>
        <row r="266">
          <cell r="G266"/>
          <cell r="H266"/>
          <cell r="I266"/>
          <cell r="J266"/>
          <cell r="K266"/>
          <cell r="L266"/>
          <cell r="M266"/>
          <cell r="N266"/>
          <cell r="O266"/>
          <cell r="P266"/>
          <cell r="Q266"/>
          <cell r="R266"/>
          <cell r="S266"/>
          <cell r="T266"/>
          <cell r="U266"/>
          <cell r="V266"/>
          <cell r="W266"/>
          <cell r="X266"/>
          <cell r="Y266"/>
          <cell r="Z266"/>
          <cell r="AA266"/>
          <cell r="AB266"/>
          <cell r="AC266"/>
          <cell r="AD266"/>
          <cell r="AE266"/>
        </row>
        <row r="267">
          <cell r="G267"/>
          <cell r="H267"/>
          <cell r="I267"/>
          <cell r="J267"/>
          <cell r="K267"/>
          <cell r="L267"/>
          <cell r="M267"/>
          <cell r="N267"/>
          <cell r="O267"/>
          <cell r="P267"/>
          <cell r="Q267"/>
          <cell r="R267"/>
          <cell r="S267"/>
          <cell r="T267"/>
          <cell r="U267"/>
          <cell r="V267"/>
          <cell r="W267"/>
          <cell r="X267"/>
          <cell r="Y267"/>
          <cell r="Z267"/>
          <cell r="AA267"/>
          <cell r="AB267"/>
          <cell r="AC267"/>
          <cell r="AD267"/>
          <cell r="AE267"/>
        </row>
        <row r="268">
          <cell r="G268"/>
          <cell r="H268"/>
          <cell r="I268"/>
          <cell r="J268"/>
          <cell r="K268"/>
          <cell r="L268"/>
          <cell r="M268"/>
          <cell r="N268"/>
          <cell r="O268"/>
          <cell r="P268"/>
          <cell r="Q268"/>
          <cell r="R268"/>
          <cell r="S268"/>
          <cell r="T268"/>
          <cell r="U268"/>
          <cell r="V268"/>
          <cell r="W268"/>
          <cell r="X268"/>
          <cell r="Y268"/>
          <cell r="Z268"/>
          <cell r="AA268"/>
          <cell r="AB268"/>
          <cell r="AC268"/>
          <cell r="AD268"/>
          <cell r="AE268"/>
        </row>
        <row r="269">
          <cell r="G269"/>
          <cell r="H269"/>
          <cell r="I269"/>
          <cell r="J269"/>
          <cell r="K269"/>
          <cell r="L269"/>
          <cell r="M269"/>
          <cell r="N269"/>
          <cell r="O269"/>
          <cell r="P269"/>
          <cell r="Q269"/>
          <cell r="R269"/>
          <cell r="S269"/>
          <cell r="T269"/>
          <cell r="U269"/>
          <cell r="V269"/>
          <cell r="W269"/>
          <cell r="X269"/>
          <cell r="Y269"/>
          <cell r="Z269"/>
          <cell r="AA269"/>
          <cell r="AB269"/>
          <cell r="AC269"/>
          <cell r="AD269"/>
          <cell r="AE269"/>
        </row>
        <row r="270">
          <cell r="G270"/>
          <cell r="H270"/>
          <cell r="I270"/>
          <cell r="J270"/>
          <cell r="K270"/>
          <cell r="L270"/>
          <cell r="M270"/>
          <cell r="N270"/>
          <cell r="O270"/>
          <cell r="P270"/>
          <cell r="Q270"/>
          <cell r="R270"/>
          <cell r="S270"/>
          <cell r="T270"/>
          <cell r="U270"/>
          <cell r="V270"/>
          <cell r="W270"/>
          <cell r="X270"/>
          <cell r="Y270"/>
          <cell r="Z270"/>
          <cell r="AA270"/>
          <cell r="AB270"/>
          <cell r="AC270"/>
          <cell r="AD270"/>
          <cell r="AE270"/>
        </row>
        <row r="271">
          <cell r="G271"/>
          <cell r="H271"/>
          <cell r="I271"/>
          <cell r="J271"/>
          <cell r="K271"/>
          <cell r="L271"/>
          <cell r="M271"/>
          <cell r="N271"/>
          <cell r="O271"/>
          <cell r="P271"/>
          <cell r="Q271"/>
          <cell r="R271"/>
          <cell r="S271"/>
          <cell r="T271"/>
          <cell r="U271"/>
          <cell r="V271"/>
          <cell r="W271"/>
          <cell r="X271"/>
          <cell r="Y271"/>
          <cell r="Z271"/>
          <cell r="AA271"/>
          <cell r="AB271"/>
          <cell r="AC271"/>
          <cell r="AD271"/>
          <cell r="AE271"/>
        </row>
        <row r="272">
          <cell r="G272"/>
          <cell r="H272"/>
          <cell r="I272"/>
          <cell r="J272"/>
          <cell r="K272"/>
          <cell r="L272"/>
          <cell r="M272"/>
          <cell r="N272"/>
          <cell r="O272"/>
          <cell r="P272"/>
          <cell r="Q272"/>
          <cell r="R272"/>
          <cell r="S272"/>
          <cell r="T272"/>
          <cell r="U272"/>
          <cell r="V272"/>
          <cell r="W272"/>
          <cell r="X272"/>
          <cell r="Y272"/>
          <cell r="Z272"/>
          <cell r="AA272"/>
          <cell r="AB272"/>
          <cell r="AC272"/>
          <cell r="AD272"/>
          <cell r="AE272"/>
        </row>
        <row r="273">
          <cell r="G273"/>
          <cell r="H273"/>
          <cell r="I273"/>
          <cell r="J273"/>
          <cell r="K273"/>
          <cell r="L273"/>
          <cell r="M273"/>
          <cell r="N273"/>
          <cell r="O273"/>
          <cell r="P273"/>
          <cell r="Q273"/>
          <cell r="R273"/>
          <cell r="S273"/>
          <cell r="T273"/>
          <cell r="U273"/>
          <cell r="V273"/>
          <cell r="W273"/>
          <cell r="X273"/>
          <cell r="Y273"/>
          <cell r="Z273"/>
          <cell r="AA273"/>
          <cell r="AB273"/>
          <cell r="AC273"/>
          <cell r="AD273"/>
          <cell r="AE273"/>
        </row>
        <row r="274">
          <cell r="G274"/>
          <cell r="H274"/>
          <cell r="I274"/>
          <cell r="J274"/>
          <cell r="K274"/>
          <cell r="L274"/>
          <cell r="M274"/>
          <cell r="N274"/>
          <cell r="O274"/>
          <cell r="P274"/>
          <cell r="Q274"/>
          <cell r="R274"/>
          <cell r="S274"/>
          <cell r="T274"/>
          <cell r="U274"/>
          <cell r="V274"/>
          <cell r="W274"/>
          <cell r="X274"/>
          <cell r="Y274"/>
          <cell r="Z274"/>
          <cell r="AA274"/>
          <cell r="AB274"/>
          <cell r="AC274"/>
          <cell r="AD274"/>
          <cell r="AE274"/>
        </row>
        <row r="275">
          <cell r="G275"/>
          <cell r="H275"/>
          <cell r="I275"/>
          <cell r="J275"/>
          <cell r="K275"/>
          <cell r="L275"/>
          <cell r="M275"/>
          <cell r="N275"/>
          <cell r="O275"/>
          <cell r="P275"/>
          <cell r="Q275"/>
          <cell r="R275"/>
          <cell r="S275"/>
          <cell r="T275"/>
          <cell r="U275"/>
          <cell r="V275"/>
          <cell r="W275"/>
          <cell r="X275"/>
          <cell r="Y275"/>
          <cell r="Z275"/>
          <cell r="AA275"/>
          <cell r="AB275"/>
          <cell r="AC275"/>
          <cell r="AD275"/>
          <cell r="AE275"/>
        </row>
        <row r="276">
          <cell r="G276"/>
          <cell r="H276"/>
          <cell r="I276"/>
          <cell r="J276"/>
          <cell r="K276"/>
          <cell r="L276"/>
          <cell r="M276"/>
          <cell r="N276"/>
          <cell r="O276"/>
          <cell r="P276"/>
          <cell r="Q276"/>
          <cell r="R276"/>
          <cell r="S276"/>
          <cell r="T276"/>
          <cell r="U276"/>
          <cell r="V276"/>
          <cell r="W276"/>
          <cell r="X276"/>
          <cell r="Y276"/>
          <cell r="Z276"/>
          <cell r="AA276"/>
          <cell r="AB276"/>
          <cell r="AC276"/>
          <cell r="AD276"/>
          <cell r="AE276"/>
        </row>
        <row r="277">
          <cell r="G277"/>
          <cell r="H277"/>
          <cell r="I277"/>
          <cell r="J277"/>
          <cell r="K277"/>
          <cell r="L277"/>
          <cell r="M277"/>
          <cell r="N277"/>
          <cell r="O277"/>
          <cell r="P277"/>
          <cell r="Q277"/>
          <cell r="R277"/>
          <cell r="S277"/>
          <cell r="T277"/>
          <cell r="U277"/>
          <cell r="V277"/>
          <cell r="W277"/>
          <cell r="X277"/>
          <cell r="Y277"/>
          <cell r="Z277"/>
          <cell r="AA277"/>
          <cell r="AB277"/>
          <cell r="AC277"/>
          <cell r="AD277"/>
          <cell r="AE277"/>
        </row>
        <row r="278">
          <cell r="G278"/>
          <cell r="H278"/>
          <cell r="I278"/>
          <cell r="J278"/>
          <cell r="K278"/>
          <cell r="L278"/>
          <cell r="M278"/>
          <cell r="N278"/>
          <cell r="O278"/>
          <cell r="P278"/>
          <cell r="Q278"/>
          <cell r="R278"/>
          <cell r="S278"/>
          <cell r="T278"/>
          <cell r="U278"/>
          <cell r="V278"/>
          <cell r="W278"/>
          <cell r="X278"/>
          <cell r="Y278"/>
          <cell r="Z278"/>
          <cell r="AA278"/>
          <cell r="AB278"/>
          <cell r="AC278"/>
          <cell r="AD278"/>
          <cell r="AE278"/>
        </row>
        <row r="279">
          <cell r="G279"/>
          <cell r="H279"/>
          <cell r="I279"/>
          <cell r="J279"/>
          <cell r="K279"/>
          <cell r="L279"/>
          <cell r="M279"/>
          <cell r="N279"/>
          <cell r="O279"/>
          <cell r="P279"/>
          <cell r="Q279"/>
          <cell r="R279"/>
          <cell r="S279"/>
          <cell r="T279"/>
          <cell r="U279"/>
          <cell r="V279"/>
          <cell r="W279"/>
          <cell r="X279"/>
          <cell r="Y279"/>
          <cell r="Z279"/>
          <cell r="AA279"/>
          <cell r="AB279"/>
          <cell r="AC279"/>
          <cell r="AD279"/>
          <cell r="AE279"/>
        </row>
        <row r="280">
          <cell r="G280"/>
          <cell r="H280"/>
          <cell r="I280"/>
          <cell r="J280"/>
          <cell r="K280"/>
          <cell r="L280"/>
          <cell r="M280"/>
          <cell r="N280"/>
          <cell r="O280"/>
          <cell r="P280"/>
          <cell r="Q280"/>
          <cell r="R280"/>
          <cell r="S280"/>
          <cell r="T280"/>
          <cell r="U280"/>
          <cell r="V280"/>
          <cell r="W280"/>
          <cell r="X280"/>
          <cell r="Y280"/>
          <cell r="Z280"/>
          <cell r="AA280"/>
          <cell r="AB280"/>
          <cell r="AC280"/>
          <cell r="AD280"/>
          <cell r="AE280"/>
        </row>
        <row r="281">
          <cell r="G281"/>
          <cell r="H281"/>
          <cell r="I281"/>
          <cell r="J281"/>
          <cell r="K281"/>
          <cell r="L281"/>
          <cell r="M281"/>
          <cell r="N281"/>
          <cell r="O281"/>
          <cell r="P281"/>
          <cell r="Q281"/>
          <cell r="R281"/>
          <cell r="S281"/>
          <cell r="T281"/>
          <cell r="U281"/>
          <cell r="V281"/>
          <cell r="W281"/>
          <cell r="X281"/>
          <cell r="Y281"/>
          <cell r="Z281"/>
          <cell r="AA281"/>
          <cell r="AB281"/>
          <cell r="AC281"/>
          <cell r="AD281"/>
          <cell r="AE281"/>
        </row>
        <row r="282">
          <cell r="G282"/>
          <cell r="H282"/>
          <cell r="I282"/>
          <cell r="J282"/>
          <cell r="K282"/>
          <cell r="L282"/>
          <cell r="M282"/>
          <cell r="N282"/>
          <cell r="O282"/>
          <cell r="P282"/>
          <cell r="Q282"/>
          <cell r="R282"/>
          <cell r="S282"/>
          <cell r="T282"/>
          <cell r="U282"/>
          <cell r="V282"/>
          <cell r="W282"/>
          <cell r="X282"/>
          <cell r="Y282"/>
          <cell r="Z282"/>
          <cell r="AA282"/>
          <cell r="AB282"/>
          <cell r="AC282"/>
          <cell r="AD282"/>
          <cell r="AE282"/>
        </row>
        <row r="283">
          <cell r="G283"/>
          <cell r="H283"/>
          <cell r="I283"/>
          <cell r="J283"/>
          <cell r="K283"/>
          <cell r="L283"/>
          <cell r="M283"/>
          <cell r="N283"/>
          <cell r="O283"/>
          <cell r="P283"/>
          <cell r="Q283"/>
          <cell r="R283"/>
          <cell r="S283"/>
          <cell r="T283"/>
          <cell r="U283"/>
          <cell r="V283"/>
          <cell r="W283"/>
          <cell r="X283"/>
          <cell r="Y283"/>
          <cell r="Z283"/>
          <cell r="AA283"/>
          <cell r="AB283"/>
          <cell r="AC283"/>
          <cell r="AD283"/>
          <cell r="AE283"/>
        </row>
        <row r="284">
          <cell r="G284"/>
          <cell r="H284"/>
          <cell r="I284"/>
          <cell r="J284"/>
          <cell r="K284"/>
          <cell r="L284"/>
          <cell r="M284"/>
          <cell r="N284"/>
          <cell r="O284"/>
          <cell r="P284"/>
          <cell r="Q284"/>
          <cell r="R284"/>
          <cell r="S284"/>
          <cell r="T284"/>
          <cell r="U284"/>
          <cell r="V284"/>
          <cell r="W284"/>
          <cell r="X284"/>
          <cell r="Y284"/>
          <cell r="Z284"/>
          <cell r="AA284"/>
          <cell r="AB284"/>
          <cell r="AC284"/>
          <cell r="AD284"/>
          <cell r="AE284"/>
        </row>
        <row r="285">
          <cell r="G285"/>
          <cell r="H285"/>
          <cell r="I285"/>
          <cell r="J285"/>
          <cell r="K285"/>
          <cell r="L285"/>
          <cell r="M285"/>
          <cell r="N285"/>
          <cell r="O285"/>
          <cell r="P285"/>
          <cell r="Q285"/>
          <cell r="R285"/>
          <cell r="S285"/>
          <cell r="T285"/>
          <cell r="U285"/>
          <cell r="V285"/>
          <cell r="W285"/>
          <cell r="X285"/>
          <cell r="Y285"/>
          <cell r="Z285"/>
          <cell r="AA285"/>
          <cell r="AB285"/>
          <cell r="AC285"/>
          <cell r="AD285"/>
          <cell r="AE285"/>
        </row>
        <row r="286">
          <cell r="G286"/>
          <cell r="H286"/>
          <cell r="I286"/>
          <cell r="J286"/>
          <cell r="K286"/>
          <cell r="L286"/>
          <cell r="M286"/>
          <cell r="N286"/>
          <cell r="O286"/>
          <cell r="P286"/>
          <cell r="Q286"/>
          <cell r="R286"/>
          <cell r="S286"/>
          <cell r="T286"/>
          <cell r="U286"/>
          <cell r="V286"/>
          <cell r="W286"/>
          <cell r="X286"/>
          <cell r="Y286"/>
          <cell r="Z286"/>
          <cell r="AA286"/>
          <cell r="AB286"/>
          <cell r="AC286"/>
          <cell r="AD286"/>
          <cell r="AE286"/>
        </row>
        <row r="287">
          <cell r="G287"/>
          <cell r="H287"/>
          <cell r="I287"/>
          <cell r="J287"/>
          <cell r="K287"/>
          <cell r="L287"/>
          <cell r="M287"/>
          <cell r="N287"/>
          <cell r="O287"/>
          <cell r="P287"/>
          <cell r="Q287"/>
          <cell r="R287"/>
          <cell r="S287"/>
          <cell r="T287"/>
          <cell r="U287"/>
          <cell r="V287"/>
          <cell r="W287"/>
          <cell r="X287"/>
          <cell r="Y287"/>
          <cell r="Z287"/>
          <cell r="AA287"/>
          <cell r="AB287"/>
          <cell r="AC287"/>
          <cell r="AD287"/>
          <cell r="AE287"/>
        </row>
        <row r="288">
          <cell r="G288"/>
          <cell r="H288"/>
          <cell r="I288"/>
          <cell r="J288"/>
          <cell r="K288"/>
          <cell r="L288"/>
          <cell r="M288"/>
          <cell r="N288"/>
          <cell r="O288"/>
          <cell r="P288"/>
          <cell r="Q288"/>
          <cell r="R288"/>
          <cell r="S288"/>
          <cell r="T288"/>
          <cell r="U288"/>
          <cell r="V288"/>
          <cell r="W288"/>
          <cell r="X288"/>
          <cell r="Y288"/>
          <cell r="Z288"/>
          <cell r="AA288"/>
          <cell r="AB288"/>
          <cell r="AC288"/>
          <cell r="AD288"/>
          <cell r="AE288"/>
        </row>
        <row r="289">
          <cell r="G289"/>
          <cell r="H289"/>
          <cell r="I289"/>
          <cell r="J289"/>
          <cell r="K289"/>
          <cell r="L289"/>
          <cell r="M289"/>
          <cell r="N289"/>
          <cell r="O289"/>
          <cell r="P289"/>
          <cell r="Q289"/>
          <cell r="R289"/>
          <cell r="S289"/>
          <cell r="T289"/>
          <cell r="U289"/>
          <cell r="V289"/>
          <cell r="W289"/>
          <cell r="X289"/>
          <cell r="Y289"/>
          <cell r="Z289"/>
          <cell r="AA289"/>
          <cell r="AB289"/>
          <cell r="AC289"/>
          <cell r="AD289"/>
          <cell r="AE289"/>
        </row>
        <row r="290">
          <cell r="G290"/>
          <cell r="H290"/>
          <cell r="I290"/>
          <cell r="J290"/>
          <cell r="K290"/>
          <cell r="L290"/>
          <cell r="M290"/>
          <cell r="N290"/>
          <cell r="O290"/>
          <cell r="P290"/>
          <cell r="Q290"/>
          <cell r="R290"/>
          <cell r="S290"/>
          <cell r="T290"/>
          <cell r="U290"/>
          <cell r="V290"/>
          <cell r="W290"/>
          <cell r="X290"/>
          <cell r="Y290"/>
          <cell r="Z290"/>
          <cell r="AA290"/>
          <cell r="AB290"/>
          <cell r="AC290"/>
          <cell r="AD290"/>
          <cell r="AE290"/>
        </row>
        <row r="291">
          <cell r="G291"/>
          <cell r="H291"/>
          <cell r="I291"/>
          <cell r="J291"/>
          <cell r="K291"/>
          <cell r="L291"/>
          <cell r="M291"/>
          <cell r="N291"/>
          <cell r="O291"/>
          <cell r="P291"/>
          <cell r="Q291"/>
          <cell r="R291"/>
          <cell r="S291"/>
          <cell r="T291"/>
          <cell r="U291"/>
          <cell r="V291"/>
          <cell r="W291"/>
          <cell r="X291"/>
          <cell r="Y291"/>
          <cell r="Z291"/>
          <cell r="AA291"/>
          <cell r="AB291"/>
          <cell r="AC291"/>
          <cell r="AD291"/>
          <cell r="AE291"/>
        </row>
        <row r="292">
          <cell r="G292"/>
          <cell r="H292"/>
          <cell r="I292"/>
          <cell r="J292"/>
          <cell r="K292"/>
          <cell r="L292"/>
          <cell r="M292"/>
          <cell r="N292"/>
          <cell r="O292"/>
          <cell r="P292"/>
          <cell r="Q292"/>
          <cell r="R292"/>
          <cell r="S292"/>
          <cell r="T292"/>
          <cell r="U292"/>
          <cell r="V292"/>
          <cell r="W292"/>
          <cell r="X292"/>
          <cell r="Y292"/>
          <cell r="Z292"/>
          <cell r="AA292"/>
          <cell r="AB292"/>
          <cell r="AC292"/>
          <cell r="AD292"/>
          <cell r="AE292"/>
        </row>
        <row r="293">
          <cell r="G293"/>
          <cell r="H293"/>
          <cell r="I293"/>
          <cell r="J293"/>
          <cell r="K293"/>
          <cell r="L293"/>
          <cell r="M293"/>
          <cell r="N293"/>
          <cell r="O293"/>
          <cell r="P293"/>
          <cell r="Q293"/>
          <cell r="R293"/>
          <cell r="S293"/>
          <cell r="T293"/>
          <cell r="U293"/>
          <cell r="V293"/>
          <cell r="W293"/>
          <cell r="X293"/>
          <cell r="Y293"/>
          <cell r="Z293"/>
          <cell r="AA293"/>
          <cell r="AB293"/>
          <cell r="AC293"/>
          <cell r="AD293"/>
          <cell r="AE293"/>
        </row>
        <row r="294">
          <cell r="G294"/>
          <cell r="H294"/>
          <cell r="I294"/>
          <cell r="J294"/>
          <cell r="K294"/>
          <cell r="L294"/>
          <cell r="M294"/>
          <cell r="N294"/>
          <cell r="O294"/>
          <cell r="P294"/>
          <cell r="Q294"/>
          <cell r="R294"/>
          <cell r="S294"/>
          <cell r="T294"/>
          <cell r="U294"/>
          <cell r="V294"/>
          <cell r="W294"/>
          <cell r="X294"/>
          <cell r="Y294"/>
          <cell r="Z294"/>
          <cell r="AA294"/>
          <cell r="AB294"/>
          <cell r="AC294"/>
          <cell r="AD294"/>
          <cell r="AE294"/>
        </row>
        <row r="295">
          <cell r="G295"/>
          <cell r="H295"/>
          <cell r="I295"/>
          <cell r="J295"/>
          <cell r="K295"/>
          <cell r="L295"/>
          <cell r="M295"/>
          <cell r="N295"/>
          <cell r="O295"/>
          <cell r="P295"/>
          <cell r="Q295"/>
          <cell r="R295"/>
          <cell r="S295"/>
          <cell r="T295"/>
          <cell r="U295"/>
          <cell r="V295"/>
          <cell r="W295"/>
          <cell r="X295"/>
          <cell r="Y295"/>
          <cell r="Z295"/>
          <cell r="AA295"/>
          <cell r="AB295"/>
          <cell r="AC295"/>
          <cell r="AD295"/>
          <cell r="AE295"/>
        </row>
        <row r="296">
          <cell r="G296"/>
          <cell r="H296"/>
          <cell r="I296"/>
          <cell r="J296"/>
          <cell r="K296"/>
          <cell r="L296"/>
          <cell r="M296"/>
          <cell r="N296"/>
          <cell r="O296"/>
          <cell r="P296"/>
          <cell r="Q296"/>
          <cell r="R296"/>
          <cell r="S296"/>
          <cell r="T296"/>
          <cell r="U296"/>
          <cell r="V296"/>
          <cell r="W296"/>
          <cell r="X296"/>
          <cell r="Y296"/>
          <cell r="Z296"/>
          <cell r="AA296"/>
          <cell r="AB296"/>
          <cell r="AC296"/>
          <cell r="AD296"/>
          <cell r="AE296"/>
        </row>
        <row r="297">
          <cell r="G297"/>
          <cell r="H297"/>
          <cell r="I297"/>
          <cell r="J297"/>
          <cell r="K297"/>
          <cell r="L297"/>
          <cell r="M297"/>
          <cell r="N297"/>
          <cell r="O297"/>
          <cell r="P297"/>
          <cell r="Q297"/>
          <cell r="R297"/>
          <cell r="S297"/>
          <cell r="T297"/>
          <cell r="U297"/>
          <cell r="V297"/>
          <cell r="W297"/>
          <cell r="X297"/>
          <cell r="Y297"/>
          <cell r="Z297"/>
          <cell r="AA297"/>
          <cell r="AB297"/>
          <cell r="AC297"/>
          <cell r="AD297"/>
          <cell r="AE297"/>
        </row>
        <row r="298">
          <cell r="G298"/>
          <cell r="H298"/>
          <cell r="I298"/>
          <cell r="J298"/>
          <cell r="K298"/>
          <cell r="L298"/>
          <cell r="M298"/>
          <cell r="N298"/>
          <cell r="O298"/>
          <cell r="P298"/>
          <cell r="Q298"/>
          <cell r="R298"/>
          <cell r="S298"/>
          <cell r="T298"/>
          <cell r="U298"/>
          <cell r="V298"/>
          <cell r="W298"/>
          <cell r="X298"/>
          <cell r="Y298"/>
          <cell r="Z298"/>
          <cell r="AA298"/>
          <cell r="AB298"/>
          <cell r="AC298"/>
          <cell r="AD298"/>
          <cell r="AE298"/>
        </row>
        <row r="299">
          <cell r="G299"/>
          <cell r="H299"/>
          <cell r="I299"/>
          <cell r="J299"/>
          <cell r="K299"/>
          <cell r="L299"/>
          <cell r="M299"/>
          <cell r="N299"/>
          <cell r="O299"/>
          <cell r="P299"/>
          <cell r="Q299"/>
          <cell r="R299"/>
          <cell r="S299"/>
          <cell r="T299"/>
          <cell r="U299"/>
          <cell r="V299"/>
          <cell r="W299"/>
          <cell r="X299"/>
          <cell r="Y299"/>
          <cell r="Z299"/>
          <cell r="AA299"/>
          <cell r="AB299"/>
          <cell r="AC299"/>
          <cell r="AD299"/>
          <cell r="AE299"/>
        </row>
        <row r="300">
          <cell r="G300"/>
          <cell r="H300"/>
          <cell r="I300"/>
          <cell r="J300"/>
          <cell r="K300"/>
          <cell r="L300"/>
          <cell r="M300"/>
          <cell r="N300"/>
          <cell r="O300"/>
          <cell r="P300"/>
          <cell r="Q300"/>
          <cell r="R300"/>
          <cell r="S300"/>
          <cell r="T300"/>
          <cell r="U300"/>
          <cell r="V300"/>
          <cell r="W300"/>
          <cell r="X300"/>
          <cell r="Y300"/>
          <cell r="Z300"/>
          <cell r="AA300"/>
          <cell r="AB300"/>
          <cell r="AC300"/>
          <cell r="AD300"/>
          <cell r="AE300"/>
        </row>
        <row r="301">
          <cell r="G301"/>
          <cell r="H301"/>
          <cell r="I301"/>
          <cell r="J301"/>
          <cell r="K301"/>
          <cell r="L301"/>
          <cell r="M301"/>
          <cell r="N301"/>
          <cell r="O301"/>
          <cell r="P301"/>
          <cell r="Q301"/>
          <cell r="R301"/>
          <cell r="S301"/>
          <cell r="T301"/>
          <cell r="U301"/>
          <cell r="V301"/>
          <cell r="W301"/>
          <cell r="X301"/>
          <cell r="Y301"/>
          <cell r="Z301"/>
          <cell r="AA301"/>
          <cell r="AB301"/>
          <cell r="AC301"/>
          <cell r="AD301"/>
          <cell r="AE301"/>
        </row>
        <row r="302">
          <cell r="G302"/>
          <cell r="H302"/>
          <cell r="I302"/>
          <cell r="J302"/>
          <cell r="K302"/>
          <cell r="L302"/>
          <cell r="M302"/>
          <cell r="N302"/>
          <cell r="O302"/>
          <cell r="P302"/>
          <cell r="Q302"/>
          <cell r="R302"/>
          <cell r="S302"/>
          <cell r="T302"/>
          <cell r="U302"/>
          <cell r="V302"/>
          <cell r="W302"/>
          <cell r="X302"/>
          <cell r="Y302"/>
          <cell r="Z302"/>
          <cell r="AA302"/>
          <cell r="AB302"/>
          <cell r="AC302"/>
          <cell r="AD302"/>
          <cell r="AE302"/>
        </row>
        <row r="303">
          <cell r="G303"/>
          <cell r="H303"/>
          <cell r="I303"/>
          <cell r="J303"/>
          <cell r="K303"/>
          <cell r="L303"/>
          <cell r="M303"/>
          <cell r="N303"/>
          <cell r="O303"/>
          <cell r="P303"/>
          <cell r="Q303"/>
          <cell r="R303"/>
          <cell r="S303"/>
          <cell r="T303"/>
          <cell r="U303"/>
          <cell r="V303"/>
          <cell r="W303"/>
          <cell r="X303"/>
          <cell r="Y303"/>
          <cell r="Z303"/>
          <cell r="AA303"/>
          <cell r="AB303"/>
          <cell r="AC303"/>
          <cell r="AD303"/>
          <cell r="AE303"/>
        </row>
        <row r="304">
          <cell r="G304"/>
          <cell r="H304"/>
          <cell r="I304"/>
          <cell r="J304"/>
          <cell r="K304"/>
          <cell r="L304"/>
          <cell r="M304"/>
          <cell r="N304"/>
          <cell r="O304"/>
          <cell r="P304"/>
          <cell r="Q304"/>
          <cell r="R304"/>
          <cell r="S304"/>
          <cell r="T304"/>
          <cell r="U304"/>
          <cell r="V304"/>
          <cell r="W304"/>
          <cell r="X304"/>
          <cell r="Y304"/>
          <cell r="Z304"/>
          <cell r="AA304"/>
          <cell r="AB304"/>
          <cell r="AC304"/>
          <cell r="AD304"/>
          <cell r="AE304"/>
        </row>
        <row r="305">
          <cell r="G305"/>
          <cell r="H305"/>
          <cell r="I305"/>
          <cell r="J305"/>
          <cell r="K305"/>
          <cell r="L305"/>
          <cell r="M305"/>
          <cell r="N305"/>
          <cell r="O305"/>
          <cell r="P305"/>
          <cell r="Q305"/>
          <cell r="R305"/>
          <cell r="S305"/>
          <cell r="T305"/>
          <cell r="U305"/>
          <cell r="V305"/>
          <cell r="W305"/>
          <cell r="X305"/>
          <cell r="Y305"/>
          <cell r="Z305"/>
          <cell r="AA305"/>
          <cell r="AB305"/>
          <cell r="AC305"/>
          <cell r="AD305"/>
          <cell r="AE305"/>
        </row>
        <row r="306">
          <cell r="G306"/>
          <cell r="H306"/>
          <cell r="I306"/>
          <cell r="J306"/>
          <cell r="K306"/>
          <cell r="L306"/>
          <cell r="M306"/>
          <cell r="N306"/>
          <cell r="O306"/>
          <cell r="P306"/>
          <cell r="Q306"/>
          <cell r="R306"/>
          <cell r="S306"/>
          <cell r="T306"/>
          <cell r="U306"/>
          <cell r="V306"/>
          <cell r="W306"/>
          <cell r="X306"/>
          <cell r="Y306"/>
          <cell r="Z306"/>
          <cell r="AA306"/>
          <cell r="AB306"/>
          <cell r="AC306"/>
          <cell r="AD306"/>
          <cell r="AE306"/>
        </row>
        <row r="307">
          <cell r="G307"/>
          <cell r="H307"/>
          <cell r="I307"/>
          <cell r="J307"/>
          <cell r="K307"/>
          <cell r="L307"/>
          <cell r="M307"/>
          <cell r="N307"/>
          <cell r="O307"/>
          <cell r="P307"/>
          <cell r="Q307"/>
          <cell r="R307"/>
          <cell r="S307"/>
          <cell r="T307"/>
          <cell r="U307"/>
          <cell r="V307"/>
          <cell r="W307"/>
          <cell r="X307"/>
          <cell r="Y307"/>
          <cell r="Z307"/>
          <cell r="AA307"/>
          <cell r="AB307"/>
          <cell r="AC307"/>
          <cell r="AD307"/>
          <cell r="AE307"/>
        </row>
        <row r="308">
          <cell r="G308"/>
          <cell r="H308"/>
          <cell r="I308"/>
          <cell r="J308"/>
          <cell r="K308"/>
          <cell r="L308"/>
          <cell r="M308"/>
          <cell r="N308"/>
          <cell r="O308"/>
          <cell r="P308"/>
          <cell r="Q308"/>
          <cell r="R308"/>
          <cell r="S308"/>
          <cell r="T308"/>
          <cell r="U308"/>
          <cell r="V308"/>
          <cell r="W308"/>
          <cell r="X308"/>
          <cell r="Y308"/>
          <cell r="Z308"/>
          <cell r="AA308"/>
          <cell r="AB308"/>
          <cell r="AC308"/>
          <cell r="AD308"/>
          <cell r="AE308"/>
        </row>
        <row r="309">
          <cell r="G309"/>
          <cell r="H309"/>
          <cell r="I309"/>
          <cell r="J309"/>
          <cell r="K309"/>
          <cell r="L309"/>
          <cell r="M309"/>
          <cell r="N309"/>
          <cell r="O309"/>
          <cell r="P309"/>
          <cell r="Q309"/>
          <cell r="R309"/>
          <cell r="S309"/>
          <cell r="T309"/>
          <cell r="U309"/>
          <cell r="V309"/>
          <cell r="W309"/>
          <cell r="X309"/>
          <cell r="Y309"/>
          <cell r="Z309"/>
          <cell r="AA309"/>
          <cell r="AB309"/>
          <cell r="AC309"/>
          <cell r="AD309"/>
          <cell r="AE309"/>
        </row>
        <row r="310">
          <cell r="G310"/>
          <cell r="H310"/>
          <cell r="I310"/>
          <cell r="J310"/>
          <cell r="K310"/>
          <cell r="L310"/>
          <cell r="M310"/>
          <cell r="N310"/>
          <cell r="O310"/>
          <cell r="P310"/>
          <cell r="Q310"/>
          <cell r="R310"/>
          <cell r="S310"/>
          <cell r="T310"/>
          <cell r="U310"/>
          <cell r="V310"/>
          <cell r="W310"/>
          <cell r="X310"/>
          <cell r="Y310"/>
          <cell r="Z310"/>
          <cell r="AA310"/>
          <cell r="AB310"/>
          <cell r="AC310"/>
          <cell r="AD310"/>
          <cell r="AE310"/>
        </row>
        <row r="311">
          <cell r="G311"/>
          <cell r="H311"/>
          <cell r="I311"/>
          <cell r="J311"/>
          <cell r="K311"/>
          <cell r="L311"/>
          <cell r="M311"/>
          <cell r="N311"/>
          <cell r="O311"/>
          <cell r="P311"/>
          <cell r="Q311"/>
          <cell r="R311"/>
          <cell r="S311"/>
          <cell r="T311"/>
          <cell r="U311"/>
          <cell r="V311"/>
          <cell r="W311"/>
          <cell r="X311"/>
          <cell r="Y311"/>
          <cell r="Z311"/>
          <cell r="AA311"/>
          <cell r="AB311"/>
          <cell r="AC311"/>
          <cell r="AD311"/>
          <cell r="AE311"/>
        </row>
        <row r="312">
          <cell r="G312"/>
          <cell r="H312"/>
          <cell r="I312"/>
          <cell r="J312"/>
          <cell r="K312"/>
          <cell r="L312"/>
          <cell r="M312"/>
          <cell r="N312"/>
          <cell r="O312"/>
          <cell r="P312"/>
          <cell r="Q312"/>
          <cell r="R312"/>
          <cell r="S312"/>
          <cell r="T312"/>
          <cell r="U312"/>
          <cell r="V312"/>
          <cell r="W312"/>
          <cell r="X312"/>
          <cell r="Y312"/>
          <cell r="Z312"/>
          <cell r="AA312"/>
          <cell r="AB312"/>
          <cell r="AC312"/>
          <cell r="AD312"/>
          <cell r="AE312"/>
        </row>
        <row r="313">
          <cell r="G313"/>
          <cell r="H313"/>
          <cell r="I313"/>
          <cell r="J313"/>
          <cell r="K313"/>
          <cell r="L313"/>
          <cell r="M313"/>
          <cell r="N313"/>
          <cell r="O313"/>
          <cell r="P313"/>
          <cell r="Q313"/>
          <cell r="R313"/>
          <cell r="S313"/>
          <cell r="T313"/>
          <cell r="U313"/>
          <cell r="V313"/>
          <cell r="W313"/>
          <cell r="X313"/>
          <cell r="Y313"/>
          <cell r="Z313"/>
          <cell r="AA313"/>
          <cell r="AB313"/>
          <cell r="AC313"/>
          <cell r="AD313"/>
          <cell r="AE313"/>
        </row>
        <row r="314">
          <cell r="G314"/>
          <cell r="H314"/>
          <cell r="I314"/>
          <cell r="J314"/>
          <cell r="K314"/>
          <cell r="L314"/>
          <cell r="M314"/>
          <cell r="N314"/>
          <cell r="O314"/>
          <cell r="P314"/>
          <cell r="Q314"/>
          <cell r="R314"/>
          <cell r="S314"/>
          <cell r="T314"/>
          <cell r="U314"/>
          <cell r="V314"/>
          <cell r="W314"/>
          <cell r="X314"/>
          <cell r="Y314"/>
          <cell r="Z314"/>
          <cell r="AA314"/>
          <cell r="AB314"/>
          <cell r="AC314"/>
          <cell r="AD314"/>
          <cell r="AE314"/>
        </row>
        <row r="315">
          <cell r="G315"/>
          <cell r="H315"/>
          <cell r="I315"/>
          <cell r="J315"/>
          <cell r="K315"/>
          <cell r="L315"/>
          <cell r="M315"/>
          <cell r="N315"/>
          <cell r="O315"/>
          <cell r="P315"/>
          <cell r="Q315"/>
          <cell r="R315"/>
          <cell r="S315"/>
          <cell r="T315"/>
          <cell r="U315"/>
          <cell r="V315"/>
          <cell r="W315"/>
          <cell r="X315"/>
          <cell r="Y315"/>
          <cell r="Z315"/>
          <cell r="AA315"/>
          <cell r="AB315"/>
          <cell r="AC315"/>
          <cell r="AD315"/>
          <cell r="AE315"/>
        </row>
        <row r="316">
          <cell r="G316"/>
          <cell r="H316"/>
          <cell r="I316"/>
          <cell r="J316"/>
          <cell r="K316"/>
          <cell r="L316"/>
          <cell r="M316"/>
          <cell r="N316"/>
          <cell r="O316"/>
          <cell r="P316"/>
          <cell r="Q316"/>
          <cell r="R316"/>
          <cell r="S316"/>
          <cell r="T316"/>
          <cell r="U316"/>
          <cell r="V316"/>
          <cell r="W316"/>
          <cell r="X316"/>
          <cell r="Y316"/>
          <cell r="Z316"/>
          <cell r="AA316"/>
          <cell r="AB316"/>
          <cell r="AC316"/>
          <cell r="AD316"/>
          <cell r="AE316"/>
        </row>
        <row r="317">
          <cell r="G317"/>
          <cell r="H317"/>
          <cell r="I317"/>
          <cell r="J317"/>
          <cell r="K317"/>
          <cell r="L317"/>
          <cell r="M317"/>
          <cell r="N317"/>
          <cell r="O317"/>
          <cell r="P317"/>
          <cell r="Q317"/>
          <cell r="R317"/>
          <cell r="S317"/>
          <cell r="T317"/>
          <cell r="U317"/>
          <cell r="V317"/>
          <cell r="W317"/>
          <cell r="X317"/>
          <cell r="Y317"/>
          <cell r="Z317"/>
          <cell r="AA317"/>
          <cell r="AB317"/>
          <cell r="AC317"/>
          <cell r="AD317"/>
          <cell r="AE317"/>
        </row>
        <row r="318">
          <cell r="G318"/>
          <cell r="H318"/>
          <cell r="I318"/>
          <cell r="J318"/>
          <cell r="K318"/>
          <cell r="L318"/>
          <cell r="M318"/>
          <cell r="N318"/>
          <cell r="O318"/>
          <cell r="P318"/>
          <cell r="Q318"/>
          <cell r="R318"/>
          <cell r="S318"/>
          <cell r="T318"/>
          <cell r="U318"/>
          <cell r="V318"/>
          <cell r="W318"/>
          <cell r="X318"/>
          <cell r="Y318"/>
          <cell r="Z318"/>
          <cell r="AA318"/>
          <cell r="AB318"/>
          <cell r="AC318"/>
          <cell r="AD318"/>
          <cell r="AE318"/>
        </row>
        <row r="319">
          <cell r="G319"/>
          <cell r="H319"/>
          <cell r="I319"/>
          <cell r="J319"/>
          <cell r="K319"/>
          <cell r="L319"/>
          <cell r="M319"/>
          <cell r="N319"/>
          <cell r="O319"/>
          <cell r="P319"/>
          <cell r="Q319"/>
          <cell r="R319"/>
          <cell r="S319"/>
          <cell r="T319"/>
          <cell r="U319"/>
          <cell r="V319"/>
          <cell r="W319"/>
          <cell r="X319"/>
          <cell r="Y319"/>
          <cell r="Z319"/>
          <cell r="AA319"/>
          <cell r="AB319"/>
          <cell r="AC319"/>
          <cell r="AD319"/>
          <cell r="AE319"/>
        </row>
        <row r="320">
          <cell r="G320"/>
          <cell r="H320"/>
          <cell r="I320"/>
          <cell r="J320"/>
          <cell r="K320"/>
          <cell r="L320"/>
          <cell r="M320"/>
          <cell r="N320"/>
          <cell r="O320"/>
          <cell r="P320"/>
          <cell r="Q320"/>
          <cell r="R320"/>
          <cell r="S320"/>
          <cell r="T320"/>
          <cell r="U320"/>
          <cell r="V320"/>
          <cell r="W320"/>
          <cell r="X320"/>
          <cell r="Y320"/>
          <cell r="Z320"/>
          <cell r="AA320"/>
          <cell r="AB320"/>
          <cell r="AC320"/>
          <cell r="AD320"/>
          <cell r="AE320"/>
        </row>
        <row r="321">
          <cell r="G321"/>
          <cell r="H321"/>
          <cell r="I321"/>
          <cell r="J321"/>
          <cell r="K321"/>
          <cell r="L321"/>
          <cell r="M321"/>
          <cell r="N321"/>
          <cell r="O321"/>
          <cell r="P321"/>
          <cell r="Q321"/>
          <cell r="R321"/>
          <cell r="S321"/>
          <cell r="T321"/>
          <cell r="U321"/>
          <cell r="V321"/>
          <cell r="W321"/>
          <cell r="X321"/>
          <cell r="Y321"/>
          <cell r="Z321"/>
          <cell r="AA321"/>
          <cell r="AB321"/>
          <cell r="AC321"/>
          <cell r="AD321"/>
          <cell r="AE321"/>
        </row>
        <row r="322">
          <cell r="G322"/>
          <cell r="H322"/>
          <cell r="I322"/>
          <cell r="J322"/>
          <cell r="K322"/>
          <cell r="L322"/>
          <cell r="M322"/>
          <cell r="N322"/>
          <cell r="O322"/>
          <cell r="P322"/>
          <cell r="Q322"/>
          <cell r="R322"/>
          <cell r="S322"/>
          <cell r="T322"/>
          <cell r="U322"/>
          <cell r="V322"/>
          <cell r="W322"/>
          <cell r="X322"/>
          <cell r="Y322"/>
          <cell r="Z322"/>
          <cell r="AA322"/>
          <cell r="AB322"/>
          <cell r="AC322"/>
          <cell r="AD322"/>
          <cell r="AE322"/>
        </row>
        <row r="323">
          <cell r="G323"/>
          <cell r="H323"/>
          <cell r="I323"/>
          <cell r="J323"/>
          <cell r="K323"/>
          <cell r="L323"/>
          <cell r="M323"/>
          <cell r="N323"/>
          <cell r="O323"/>
          <cell r="P323"/>
          <cell r="Q323"/>
          <cell r="R323"/>
          <cell r="S323"/>
          <cell r="T323"/>
          <cell r="U323"/>
          <cell r="V323"/>
          <cell r="W323"/>
          <cell r="X323"/>
          <cell r="Y323"/>
          <cell r="Z323"/>
          <cell r="AA323"/>
          <cell r="AB323"/>
          <cell r="AC323"/>
          <cell r="AD323"/>
          <cell r="AE323"/>
        </row>
        <row r="324">
          <cell r="G324"/>
          <cell r="H324"/>
          <cell r="I324"/>
          <cell r="J324"/>
          <cell r="K324"/>
          <cell r="L324"/>
          <cell r="M324"/>
          <cell r="N324"/>
          <cell r="O324"/>
          <cell r="P324"/>
          <cell r="Q324"/>
          <cell r="R324"/>
          <cell r="S324"/>
          <cell r="T324"/>
          <cell r="U324"/>
          <cell r="V324"/>
          <cell r="W324"/>
          <cell r="X324"/>
          <cell r="Y324"/>
          <cell r="Z324"/>
          <cell r="AA324"/>
          <cell r="AB324"/>
          <cell r="AC324"/>
          <cell r="AD324"/>
          <cell r="AE324"/>
        </row>
        <row r="325">
          <cell r="G325"/>
          <cell r="H325"/>
          <cell r="I325"/>
          <cell r="J325"/>
          <cell r="K325"/>
          <cell r="L325"/>
          <cell r="M325"/>
          <cell r="N325"/>
          <cell r="O325"/>
          <cell r="P325"/>
          <cell r="Q325"/>
          <cell r="R325"/>
          <cell r="S325"/>
          <cell r="T325"/>
          <cell r="U325"/>
          <cell r="V325"/>
          <cell r="W325"/>
          <cell r="X325"/>
          <cell r="Y325"/>
          <cell r="Z325"/>
          <cell r="AA325"/>
          <cell r="AB325"/>
          <cell r="AC325"/>
          <cell r="AD325"/>
          <cell r="AE325"/>
        </row>
        <row r="326">
          <cell r="G326"/>
          <cell r="H326"/>
          <cell r="I326"/>
          <cell r="J326"/>
          <cell r="K326"/>
          <cell r="L326"/>
          <cell r="M326"/>
          <cell r="N326"/>
          <cell r="O326"/>
          <cell r="P326"/>
          <cell r="Q326"/>
          <cell r="R326"/>
          <cell r="S326"/>
          <cell r="T326"/>
          <cell r="U326"/>
          <cell r="V326"/>
          <cell r="W326"/>
          <cell r="X326"/>
          <cell r="Y326"/>
          <cell r="Z326"/>
          <cell r="AA326"/>
          <cell r="AB326"/>
          <cell r="AC326"/>
          <cell r="AD326"/>
          <cell r="AE326"/>
        </row>
        <row r="327">
          <cell r="G327"/>
          <cell r="H327"/>
          <cell r="I327"/>
          <cell r="J327"/>
          <cell r="K327"/>
          <cell r="L327"/>
          <cell r="M327"/>
          <cell r="N327"/>
          <cell r="O327"/>
          <cell r="P327"/>
          <cell r="Q327"/>
          <cell r="R327"/>
          <cell r="S327"/>
          <cell r="T327"/>
          <cell r="U327"/>
          <cell r="V327"/>
          <cell r="W327"/>
          <cell r="X327"/>
          <cell r="Y327"/>
          <cell r="Z327"/>
          <cell r="AA327"/>
          <cell r="AB327"/>
          <cell r="AC327"/>
          <cell r="AD327"/>
          <cell r="AE327"/>
        </row>
        <row r="328">
          <cell r="G328"/>
          <cell r="H328"/>
          <cell r="I328"/>
          <cell r="J328"/>
          <cell r="K328"/>
          <cell r="L328"/>
          <cell r="M328"/>
          <cell r="N328"/>
          <cell r="O328"/>
          <cell r="P328"/>
          <cell r="Q328"/>
          <cell r="R328"/>
          <cell r="S328"/>
          <cell r="T328"/>
          <cell r="U328"/>
          <cell r="V328"/>
          <cell r="W328"/>
          <cell r="X328"/>
          <cell r="Y328"/>
          <cell r="Z328"/>
          <cell r="AA328"/>
          <cell r="AB328"/>
          <cell r="AC328"/>
          <cell r="AD328"/>
          <cell r="AE328"/>
        </row>
        <row r="329">
          <cell r="G329"/>
          <cell r="H329"/>
          <cell r="I329"/>
          <cell r="J329"/>
          <cell r="K329"/>
          <cell r="L329"/>
          <cell r="M329"/>
          <cell r="N329"/>
          <cell r="O329"/>
          <cell r="P329"/>
          <cell r="Q329"/>
          <cell r="R329"/>
          <cell r="S329"/>
          <cell r="T329"/>
          <cell r="U329"/>
          <cell r="V329"/>
          <cell r="W329"/>
          <cell r="X329"/>
          <cell r="Y329"/>
          <cell r="Z329"/>
          <cell r="AA329"/>
          <cell r="AB329"/>
          <cell r="AC329"/>
          <cell r="AD329"/>
          <cell r="AE329"/>
        </row>
        <row r="330">
          <cell r="G330"/>
          <cell r="H330"/>
          <cell r="I330"/>
          <cell r="J330"/>
          <cell r="K330"/>
          <cell r="L330"/>
          <cell r="M330"/>
          <cell r="N330"/>
          <cell r="O330"/>
          <cell r="P330"/>
          <cell r="Q330"/>
          <cell r="R330"/>
          <cell r="S330"/>
          <cell r="T330"/>
          <cell r="U330"/>
          <cell r="V330"/>
          <cell r="W330"/>
          <cell r="X330"/>
          <cell r="Y330"/>
          <cell r="Z330"/>
          <cell r="AA330"/>
          <cell r="AB330"/>
          <cell r="AC330"/>
          <cell r="AD330"/>
          <cell r="AE330"/>
        </row>
        <row r="331">
          <cell r="G331"/>
          <cell r="H331"/>
          <cell r="I331"/>
          <cell r="J331"/>
          <cell r="K331"/>
          <cell r="L331"/>
          <cell r="M331"/>
          <cell r="N331"/>
          <cell r="O331"/>
          <cell r="P331"/>
          <cell r="Q331"/>
          <cell r="R331"/>
          <cell r="S331"/>
          <cell r="T331"/>
          <cell r="U331"/>
          <cell r="V331"/>
          <cell r="W331"/>
          <cell r="X331"/>
          <cell r="Y331"/>
          <cell r="Z331"/>
          <cell r="AA331"/>
          <cell r="AB331"/>
          <cell r="AC331"/>
          <cell r="AD331"/>
          <cell r="AE331"/>
        </row>
        <row r="332">
          <cell r="G332"/>
          <cell r="H332"/>
          <cell r="I332"/>
          <cell r="J332"/>
          <cell r="K332"/>
          <cell r="L332"/>
          <cell r="M332"/>
          <cell r="N332"/>
          <cell r="O332"/>
          <cell r="P332"/>
          <cell r="Q332"/>
          <cell r="R332"/>
          <cell r="S332"/>
          <cell r="T332"/>
          <cell r="U332"/>
          <cell r="V332"/>
          <cell r="W332"/>
          <cell r="X332"/>
          <cell r="Y332"/>
          <cell r="Z332"/>
          <cell r="AA332"/>
          <cell r="AB332"/>
          <cell r="AC332"/>
          <cell r="AD332"/>
          <cell r="AE332"/>
        </row>
        <row r="333">
          <cell r="G333"/>
          <cell r="H333"/>
          <cell r="I333"/>
          <cell r="J333"/>
          <cell r="K333"/>
          <cell r="L333"/>
          <cell r="M333"/>
          <cell r="N333"/>
          <cell r="O333"/>
          <cell r="P333"/>
          <cell r="Q333"/>
          <cell r="R333"/>
          <cell r="S333"/>
          <cell r="T333"/>
          <cell r="U333"/>
          <cell r="V333"/>
          <cell r="W333"/>
          <cell r="X333"/>
          <cell r="Y333"/>
          <cell r="Z333"/>
          <cell r="AA333"/>
          <cell r="AB333"/>
          <cell r="AC333"/>
          <cell r="AD333"/>
          <cell r="AE333"/>
        </row>
        <row r="334">
          <cell r="G334"/>
          <cell r="H334"/>
          <cell r="I334"/>
          <cell r="J334"/>
          <cell r="K334"/>
          <cell r="L334"/>
          <cell r="M334"/>
          <cell r="N334"/>
          <cell r="O334"/>
          <cell r="P334"/>
          <cell r="Q334"/>
          <cell r="R334"/>
          <cell r="S334"/>
          <cell r="T334"/>
          <cell r="U334"/>
          <cell r="V334"/>
          <cell r="W334"/>
          <cell r="X334"/>
          <cell r="Y334"/>
          <cell r="Z334"/>
          <cell r="AA334"/>
          <cell r="AB334"/>
          <cell r="AC334"/>
          <cell r="AD334"/>
          <cell r="AE334"/>
        </row>
        <row r="335">
          <cell r="G335"/>
          <cell r="H335"/>
          <cell r="I335"/>
          <cell r="J335"/>
          <cell r="K335"/>
          <cell r="L335"/>
          <cell r="M335"/>
          <cell r="N335"/>
          <cell r="O335"/>
          <cell r="P335"/>
          <cell r="Q335"/>
          <cell r="R335"/>
          <cell r="S335"/>
          <cell r="T335"/>
          <cell r="U335"/>
          <cell r="V335"/>
          <cell r="W335"/>
          <cell r="X335"/>
          <cell r="Y335"/>
          <cell r="Z335"/>
          <cell r="AA335"/>
          <cell r="AB335"/>
          <cell r="AC335"/>
          <cell r="AD335"/>
          <cell r="AE335"/>
        </row>
        <row r="336">
          <cell r="G336"/>
          <cell r="H336"/>
          <cell r="I336"/>
          <cell r="J336"/>
          <cell r="K336"/>
          <cell r="L336"/>
          <cell r="M336"/>
          <cell r="N336"/>
          <cell r="O336"/>
          <cell r="P336"/>
          <cell r="Q336"/>
          <cell r="R336"/>
          <cell r="S336"/>
          <cell r="T336"/>
          <cell r="U336"/>
          <cell r="V336"/>
          <cell r="W336"/>
          <cell r="X336"/>
          <cell r="Y336"/>
          <cell r="Z336"/>
          <cell r="AA336"/>
          <cell r="AB336"/>
          <cell r="AC336"/>
          <cell r="AD336"/>
          <cell r="AE336"/>
        </row>
        <row r="337">
          <cell r="G337"/>
          <cell r="H337"/>
          <cell r="I337"/>
          <cell r="J337"/>
          <cell r="K337"/>
          <cell r="L337"/>
          <cell r="M337"/>
          <cell r="N337"/>
          <cell r="O337"/>
          <cell r="P337"/>
          <cell r="Q337"/>
          <cell r="R337"/>
          <cell r="S337"/>
          <cell r="T337"/>
          <cell r="U337"/>
          <cell r="V337"/>
          <cell r="W337"/>
          <cell r="X337"/>
          <cell r="Y337"/>
          <cell r="Z337"/>
          <cell r="AA337"/>
          <cell r="AB337"/>
          <cell r="AC337"/>
          <cell r="AD337"/>
          <cell r="AE337"/>
        </row>
        <row r="338">
          <cell r="G338"/>
          <cell r="H338"/>
          <cell r="I338"/>
          <cell r="J338"/>
          <cell r="K338"/>
          <cell r="L338"/>
          <cell r="M338"/>
          <cell r="N338"/>
          <cell r="O338"/>
          <cell r="P338"/>
          <cell r="Q338"/>
          <cell r="R338"/>
          <cell r="S338"/>
          <cell r="T338"/>
          <cell r="U338"/>
          <cell r="V338"/>
          <cell r="W338"/>
          <cell r="X338"/>
          <cell r="Y338"/>
          <cell r="Z338"/>
          <cell r="AA338"/>
          <cell r="AB338"/>
          <cell r="AC338"/>
          <cell r="AD338"/>
          <cell r="AE338"/>
        </row>
        <row r="339">
          <cell r="G339"/>
          <cell r="H339"/>
          <cell r="I339"/>
          <cell r="J339"/>
          <cell r="K339"/>
          <cell r="L339"/>
          <cell r="M339"/>
          <cell r="N339"/>
          <cell r="O339"/>
          <cell r="P339"/>
          <cell r="Q339"/>
          <cell r="R339"/>
          <cell r="S339"/>
          <cell r="T339"/>
          <cell r="U339"/>
          <cell r="V339"/>
          <cell r="W339"/>
          <cell r="X339"/>
          <cell r="Y339"/>
          <cell r="Z339"/>
          <cell r="AA339"/>
          <cell r="AB339"/>
          <cell r="AC339"/>
          <cell r="AD339"/>
          <cell r="AE339"/>
        </row>
        <row r="340">
          <cell r="G340"/>
          <cell r="H340"/>
          <cell r="I340"/>
          <cell r="J340"/>
          <cell r="K340"/>
          <cell r="L340"/>
          <cell r="M340"/>
          <cell r="N340"/>
          <cell r="O340"/>
          <cell r="P340"/>
          <cell r="Q340"/>
          <cell r="R340"/>
          <cell r="S340"/>
          <cell r="T340"/>
          <cell r="U340"/>
          <cell r="V340"/>
          <cell r="W340"/>
          <cell r="X340"/>
          <cell r="Y340"/>
          <cell r="Z340"/>
          <cell r="AA340"/>
          <cell r="AB340"/>
          <cell r="AC340"/>
          <cell r="AD340"/>
          <cell r="AE340"/>
        </row>
        <row r="341">
          <cell r="G341"/>
          <cell r="H341"/>
          <cell r="I341"/>
          <cell r="J341"/>
          <cell r="K341"/>
          <cell r="L341"/>
          <cell r="M341"/>
          <cell r="N341"/>
          <cell r="O341"/>
          <cell r="P341"/>
          <cell r="Q341"/>
          <cell r="R341"/>
          <cell r="S341"/>
          <cell r="T341"/>
          <cell r="U341"/>
          <cell r="V341"/>
          <cell r="W341"/>
          <cell r="X341"/>
          <cell r="Y341"/>
          <cell r="Z341"/>
          <cell r="AA341"/>
          <cell r="AB341"/>
          <cell r="AC341"/>
          <cell r="AD341"/>
          <cell r="AE341"/>
        </row>
        <row r="342">
          <cell r="G342"/>
          <cell r="H342"/>
          <cell r="I342"/>
          <cell r="J342"/>
          <cell r="K342"/>
          <cell r="L342"/>
          <cell r="M342"/>
          <cell r="N342"/>
          <cell r="O342"/>
          <cell r="P342"/>
          <cell r="Q342"/>
          <cell r="R342"/>
          <cell r="S342"/>
          <cell r="T342"/>
          <cell r="U342"/>
          <cell r="V342"/>
          <cell r="W342"/>
          <cell r="X342"/>
          <cell r="Y342"/>
          <cell r="Z342"/>
          <cell r="AA342"/>
          <cell r="AB342"/>
          <cell r="AC342"/>
          <cell r="AD342"/>
          <cell r="AE342"/>
        </row>
        <row r="343">
          <cell r="G343"/>
          <cell r="H343"/>
          <cell r="I343"/>
          <cell r="J343"/>
          <cell r="K343"/>
          <cell r="L343"/>
          <cell r="M343"/>
          <cell r="N343"/>
          <cell r="O343"/>
          <cell r="P343"/>
          <cell r="Q343"/>
          <cell r="R343"/>
          <cell r="S343"/>
          <cell r="T343"/>
          <cell r="U343"/>
          <cell r="V343"/>
          <cell r="W343"/>
          <cell r="X343"/>
          <cell r="Y343"/>
          <cell r="Z343"/>
          <cell r="AA343"/>
          <cell r="AB343"/>
          <cell r="AC343"/>
          <cell r="AD343"/>
          <cell r="AE343"/>
        </row>
        <row r="344">
          <cell r="G344"/>
          <cell r="H344"/>
          <cell r="I344"/>
          <cell r="J344"/>
          <cell r="K344"/>
          <cell r="L344"/>
          <cell r="M344"/>
          <cell r="N344"/>
          <cell r="O344"/>
          <cell r="P344"/>
          <cell r="Q344"/>
          <cell r="R344"/>
          <cell r="S344"/>
          <cell r="T344"/>
          <cell r="U344"/>
          <cell r="V344"/>
          <cell r="W344"/>
          <cell r="X344"/>
          <cell r="Y344"/>
          <cell r="Z344"/>
          <cell r="AA344"/>
          <cell r="AB344"/>
          <cell r="AC344"/>
          <cell r="AD344"/>
          <cell r="AE344"/>
        </row>
        <row r="345">
          <cell r="G345"/>
          <cell r="H345"/>
          <cell r="I345"/>
          <cell r="J345"/>
          <cell r="K345"/>
          <cell r="L345"/>
          <cell r="M345"/>
          <cell r="N345"/>
          <cell r="O345"/>
          <cell r="P345"/>
          <cell r="Q345"/>
          <cell r="R345"/>
          <cell r="S345"/>
          <cell r="T345"/>
          <cell r="U345"/>
          <cell r="V345"/>
          <cell r="W345"/>
          <cell r="X345"/>
          <cell r="Y345"/>
          <cell r="Z345"/>
          <cell r="AA345"/>
          <cell r="AB345"/>
          <cell r="AC345"/>
          <cell r="AD345"/>
          <cell r="AE345"/>
        </row>
        <row r="346">
          <cell r="G346"/>
          <cell r="H346"/>
          <cell r="I346"/>
          <cell r="J346"/>
          <cell r="K346"/>
          <cell r="L346"/>
          <cell r="M346"/>
          <cell r="N346"/>
          <cell r="O346"/>
          <cell r="P346"/>
          <cell r="Q346"/>
          <cell r="R346"/>
          <cell r="S346"/>
          <cell r="T346"/>
          <cell r="U346"/>
          <cell r="V346"/>
          <cell r="W346"/>
          <cell r="X346"/>
          <cell r="Y346"/>
          <cell r="Z346"/>
          <cell r="AA346"/>
          <cell r="AB346"/>
          <cell r="AC346"/>
          <cell r="AD346"/>
          <cell r="AE346"/>
        </row>
        <row r="347">
          <cell r="G347"/>
          <cell r="H347"/>
          <cell r="I347"/>
          <cell r="J347"/>
          <cell r="K347"/>
          <cell r="L347"/>
          <cell r="M347"/>
          <cell r="N347"/>
          <cell r="O347"/>
          <cell r="P347"/>
          <cell r="Q347"/>
          <cell r="R347"/>
          <cell r="S347"/>
          <cell r="T347"/>
          <cell r="U347"/>
          <cell r="V347"/>
          <cell r="W347"/>
          <cell r="X347"/>
          <cell r="Y347"/>
          <cell r="Z347"/>
          <cell r="AA347"/>
          <cell r="AB347"/>
          <cell r="AC347"/>
          <cell r="AD347"/>
          <cell r="AE347"/>
        </row>
        <row r="348">
          <cell r="G348"/>
          <cell r="H348"/>
          <cell r="I348"/>
          <cell r="J348"/>
          <cell r="K348"/>
          <cell r="L348"/>
          <cell r="M348"/>
          <cell r="N348"/>
          <cell r="O348"/>
          <cell r="P348"/>
          <cell r="Q348"/>
          <cell r="R348"/>
          <cell r="S348"/>
          <cell r="T348"/>
          <cell r="U348"/>
          <cell r="V348"/>
          <cell r="W348"/>
          <cell r="X348"/>
          <cell r="Y348"/>
          <cell r="Z348"/>
          <cell r="AA348"/>
          <cell r="AB348"/>
          <cell r="AC348"/>
          <cell r="AD348"/>
          <cell r="AE348"/>
        </row>
        <row r="349">
          <cell r="G349"/>
          <cell r="H349"/>
          <cell r="I349"/>
          <cell r="J349"/>
          <cell r="K349"/>
          <cell r="L349"/>
          <cell r="M349"/>
          <cell r="N349"/>
          <cell r="O349"/>
          <cell r="P349"/>
          <cell r="Q349"/>
          <cell r="R349"/>
          <cell r="S349"/>
          <cell r="T349"/>
          <cell r="U349"/>
          <cell r="V349"/>
          <cell r="W349"/>
          <cell r="X349"/>
          <cell r="Y349"/>
          <cell r="Z349"/>
          <cell r="AA349"/>
          <cell r="AB349"/>
          <cell r="AC349"/>
          <cell r="AD349"/>
          <cell r="AE349"/>
        </row>
        <row r="350">
          <cell r="G350"/>
          <cell r="H350"/>
          <cell r="I350"/>
          <cell r="J350"/>
          <cell r="K350"/>
          <cell r="L350"/>
          <cell r="M350"/>
          <cell r="N350"/>
          <cell r="O350"/>
          <cell r="P350"/>
          <cell r="Q350"/>
          <cell r="R350"/>
          <cell r="S350"/>
          <cell r="T350"/>
          <cell r="U350"/>
          <cell r="V350"/>
          <cell r="W350"/>
          <cell r="X350"/>
          <cell r="Y350"/>
          <cell r="Z350"/>
          <cell r="AA350"/>
          <cell r="AB350"/>
          <cell r="AC350"/>
          <cell r="AD350"/>
          <cell r="AE350"/>
        </row>
        <row r="351">
          <cell r="G351"/>
          <cell r="H351"/>
          <cell r="I351"/>
          <cell r="J351"/>
          <cell r="K351"/>
          <cell r="L351"/>
          <cell r="M351"/>
          <cell r="N351"/>
          <cell r="O351"/>
          <cell r="P351"/>
          <cell r="Q351"/>
          <cell r="R351"/>
          <cell r="S351"/>
          <cell r="T351"/>
          <cell r="U351"/>
          <cell r="V351"/>
          <cell r="W351"/>
          <cell r="X351"/>
          <cell r="Y351"/>
          <cell r="Z351"/>
          <cell r="AA351"/>
          <cell r="AB351"/>
          <cell r="AC351"/>
          <cell r="AD351"/>
          <cell r="AE351"/>
        </row>
        <row r="352">
          <cell r="G352"/>
          <cell r="H352"/>
          <cell r="I352"/>
          <cell r="J352"/>
          <cell r="K352"/>
          <cell r="L352"/>
          <cell r="M352"/>
          <cell r="N352"/>
          <cell r="O352"/>
          <cell r="P352"/>
          <cell r="Q352"/>
          <cell r="R352"/>
          <cell r="S352"/>
          <cell r="T352"/>
          <cell r="U352"/>
          <cell r="V352"/>
          <cell r="W352"/>
          <cell r="X352"/>
          <cell r="Y352"/>
          <cell r="Z352"/>
          <cell r="AA352"/>
          <cell r="AB352"/>
          <cell r="AC352"/>
          <cell r="AD352"/>
          <cell r="AE352"/>
        </row>
        <row r="353">
          <cell r="G353"/>
          <cell r="H353"/>
          <cell r="I353"/>
          <cell r="J353"/>
          <cell r="K353"/>
          <cell r="L353"/>
          <cell r="M353"/>
          <cell r="N353"/>
          <cell r="O353"/>
          <cell r="P353"/>
          <cell r="Q353"/>
          <cell r="R353"/>
          <cell r="S353"/>
          <cell r="T353"/>
          <cell r="U353"/>
          <cell r="V353"/>
          <cell r="W353"/>
          <cell r="X353"/>
          <cell r="Y353"/>
          <cell r="Z353"/>
          <cell r="AA353"/>
          <cell r="AB353"/>
          <cell r="AC353"/>
          <cell r="AD353"/>
          <cell r="AE353"/>
        </row>
        <row r="354">
          <cell r="G354"/>
          <cell r="H354"/>
          <cell r="I354"/>
          <cell r="J354"/>
          <cell r="K354"/>
          <cell r="L354"/>
          <cell r="M354"/>
          <cell r="N354"/>
          <cell r="O354"/>
          <cell r="P354"/>
          <cell r="Q354"/>
          <cell r="R354"/>
          <cell r="S354"/>
          <cell r="T354"/>
          <cell r="U354"/>
          <cell r="V354"/>
          <cell r="W354"/>
          <cell r="X354"/>
          <cell r="Y354"/>
          <cell r="Z354"/>
          <cell r="AA354"/>
          <cell r="AB354"/>
          <cell r="AC354"/>
          <cell r="AD354"/>
          <cell r="AE354"/>
        </row>
        <row r="355">
          <cell r="G355"/>
          <cell r="H355"/>
          <cell r="I355"/>
          <cell r="J355"/>
          <cell r="K355"/>
          <cell r="L355"/>
          <cell r="M355"/>
          <cell r="N355"/>
          <cell r="O355"/>
          <cell r="P355"/>
          <cell r="Q355"/>
          <cell r="R355"/>
          <cell r="S355"/>
          <cell r="T355"/>
          <cell r="U355"/>
          <cell r="V355"/>
          <cell r="W355"/>
          <cell r="X355"/>
          <cell r="Y355"/>
          <cell r="Z355"/>
          <cell r="AA355"/>
          <cell r="AB355"/>
          <cell r="AC355"/>
          <cell r="AD355"/>
          <cell r="AE355"/>
        </row>
        <row r="356">
          <cell r="G356"/>
          <cell r="H356"/>
          <cell r="I356"/>
          <cell r="J356"/>
          <cell r="K356"/>
          <cell r="L356"/>
          <cell r="M356"/>
          <cell r="N356"/>
          <cell r="O356"/>
          <cell r="P356"/>
          <cell r="Q356"/>
          <cell r="R356"/>
          <cell r="S356"/>
          <cell r="T356"/>
          <cell r="U356"/>
          <cell r="V356"/>
          <cell r="W356"/>
          <cell r="X356"/>
          <cell r="Y356"/>
          <cell r="Z356"/>
          <cell r="AA356"/>
          <cell r="AB356"/>
          <cell r="AC356"/>
          <cell r="AD356"/>
          <cell r="AE356"/>
        </row>
        <row r="357">
          <cell r="G357"/>
          <cell r="H357"/>
          <cell r="I357"/>
          <cell r="J357"/>
          <cell r="K357"/>
          <cell r="L357"/>
          <cell r="M357"/>
          <cell r="N357"/>
          <cell r="O357"/>
          <cell r="P357"/>
          <cell r="Q357"/>
          <cell r="R357"/>
          <cell r="S357"/>
          <cell r="T357"/>
          <cell r="U357"/>
          <cell r="V357"/>
          <cell r="W357"/>
          <cell r="X357"/>
          <cell r="Y357"/>
          <cell r="Z357"/>
          <cell r="AA357"/>
          <cell r="AB357"/>
          <cell r="AC357"/>
          <cell r="AD357"/>
          <cell r="AE357"/>
        </row>
        <row r="358">
          <cell r="G358"/>
          <cell r="H358"/>
          <cell r="I358"/>
          <cell r="J358"/>
          <cell r="K358"/>
          <cell r="L358"/>
          <cell r="M358"/>
          <cell r="N358"/>
          <cell r="O358"/>
          <cell r="P358"/>
          <cell r="Q358"/>
          <cell r="R358"/>
          <cell r="S358"/>
          <cell r="T358"/>
          <cell r="U358"/>
          <cell r="V358"/>
          <cell r="W358"/>
          <cell r="X358"/>
          <cell r="Y358"/>
          <cell r="Z358"/>
          <cell r="AA358"/>
          <cell r="AB358"/>
          <cell r="AC358"/>
          <cell r="AD358"/>
          <cell r="AE358"/>
        </row>
        <row r="359">
          <cell r="G359"/>
          <cell r="H359"/>
          <cell r="I359"/>
          <cell r="J359"/>
          <cell r="K359"/>
          <cell r="L359"/>
          <cell r="M359"/>
          <cell r="N359"/>
          <cell r="O359"/>
          <cell r="P359"/>
          <cell r="Q359"/>
          <cell r="R359"/>
          <cell r="S359"/>
          <cell r="T359"/>
          <cell r="U359"/>
          <cell r="V359"/>
          <cell r="W359"/>
          <cell r="X359"/>
          <cell r="Y359"/>
          <cell r="Z359"/>
          <cell r="AA359"/>
          <cell r="AB359"/>
          <cell r="AC359"/>
          <cell r="AD359"/>
          <cell r="AE359"/>
        </row>
        <row r="360">
          <cell r="G360"/>
          <cell r="H360"/>
          <cell r="I360"/>
          <cell r="J360"/>
          <cell r="K360"/>
          <cell r="L360"/>
          <cell r="M360"/>
          <cell r="N360"/>
          <cell r="O360"/>
          <cell r="P360"/>
          <cell r="Q360"/>
          <cell r="R360"/>
          <cell r="S360"/>
          <cell r="T360"/>
          <cell r="U360"/>
          <cell r="V360"/>
          <cell r="W360"/>
          <cell r="X360"/>
          <cell r="Y360"/>
          <cell r="Z360"/>
          <cell r="AA360"/>
          <cell r="AB360"/>
          <cell r="AC360"/>
          <cell r="AD360"/>
          <cell r="AE360"/>
        </row>
        <row r="361">
          <cell r="G361"/>
          <cell r="H361"/>
          <cell r="I361"/>
          <cell r="J361"/>
          <cell r="K361"/>
          <cell r="L361"/>
          <cell r="M361"/>
          <cell r="N361"/>
          <cell r="O361"/>
          <cell r="P361"/>
          <cell r="Q361"/>
          <cell r="R361"/>
          <cell r="S361"/>
          <cell r="T361"/>
          <cell r="U361"/>
          <cell r="V361"/>
          <cell r="W361"/>
          <cell r="X361"/>
          <cell r="Y361"/>
          <cell r="Z361"/>
          <cell r="AA361"/>
          <cell r="AB361"/>
          <cell r="AC361"/>
          <cell r="AD361"/>
          <cell r="AE361"/>
        </row>
        <row r="362">
          <cell r="G362"/>
          <cell r="H362"/>
          <cell r="I362"/>
          <cell r="J362"/>
          <cell r="K362"/>
          <cell r="L362"/>
          <cell r="M362"/>
          <cell r="N362"/>
          <cell r="O362"/>
          <cell r="P362"/>
          <cell r="Q362"/>
          <cell r="R362"/>
          <cell r="S362"/>
          <cell r="T362"/>
          <cell r="U362"/>
          <cell r="V362"/>
          <cell r="W362"/>
          <cell r="X362"/>
          <cell r="Y362"/>
          <cell r="Z362"/>
          <cell r="AA362"/>
          <cell r="AB362"/>
          <cell r="AC362"/>
          <cell r="AD362"/>
          <cell r="AE362"/>
        </row>
        <row r="363">
          <cell r="G363"/>
          <cell r="H363"/>
          <cell r="I363"/>
          <cell r="J363"/>
          <cell r="K363"/>
          <cell r="L363"/>
          <cell r="M363"/>
          <cell r="N363"/>
          <cell r="O363"/>
          <cell r="P363"/>
          <cell r="Q363"/>
          <cell r="R363"/>
          <cell r="S363"/>
          <cell r="T363"/>
          <cell r="U363"/>
          <cell r="V363"/>
          <cell r="W363"/>
          <cell r="X363"/>
          <cell r="Y363"/>
          <cell r="Z363"/>
          <cell r="AA363"/>
          <cell r="AB363"/>
          <cell r="AC363"/>
          <cell r="AD363"/>
          <cell r="AE363"/>
        </row>
        <row r="364">
          <cell r="G364"/>
          <cell r="H364"/>
          <cell r="I364"/>
          <cell r="J364"/>
          <cell r="K364"/>
          <cell r="L364"/>
          <cell r="M364"/>
          <cell r="N364"/>
          <cell r="O364"/>
          <cell r="P364"/>
          <cell r="Q364"/>
          <cell r="R364"/>
          <cell r="S364"/>
          <cell r="T364"/>
          <cell r="U364"/>
          <cell r="V364"/>
          <cell r="W364"/>
          <cell r="X364"/>
          <cell r="Y364"/>
          <cell r="Z364"/>
          <cell r="AA364"/>
          <cell r="AB364"/>
          <cell r="AC364"/>
          <cell r="AD364"/>
          <cell r="AE364"/>
        </row>
        <row r="365">
          <cell r="G365"/>
          <cell r="H365"/>
          <cell r="I365"/>
          <cell r="J365"/>
          <cell r="K365"/>
          <cell r="L365"/>
          <cell r="M365"/>
          <cell r="N365"/>
          <cell r="O365"/>
          <cell r="P365"/>
          <cell r="Q365"/>
          <cell r="R365"/>
          <cell r="S365"/>
          <cell r="T365"/>
          <cell r="U365"/>
          <cell r="V365"/>
          <cell r="W365"/>
          <cell r="X365"/>
          <cell r="Y365"/>
          <cell r="Z365"/>
          <cell r="AA365"/>
          <cell r="AB365"/>
          <cell r="AC365"/>
          <cell r="AD365"/>
          <cell r="AE365"/>
        </row>
        <row r="366">
          <cell r="G366"/>
          <cell r="H366"/>
          <cell r="I366"/>
          <cell r="J366"/>
          <cell r="K366"/>
          <cell r="L366"/>
          <cell r="M366"/>
          <cell r="N366"/>
          <cell r="O366"/>
          <cell r="P366"/>
          <cell r="Q366"/>
          <cell r="R366"/>
          <cell r="S366"/>
          <cell r="T366"/>
          <cell r="U366"/>
          <cell r="V366"/>
          <cell r="W366"/>
          <cell r="X366"/>
          <cell r="Y366"/>
          <cell r="Z366"/>
          <cell r="AA366"/>
          <cell r="AB366"/>
          <cell r="AC366"/>
          <cell r="AD366"/>
          <cell r="AE366"/>
        </row>
        <row r="367">
          <cell r="G367"/>
          <cell r="H367"/>
          <cell r="I367"/>
          <cell r="J367"/>
          <cell r="K367"/>
          <cell r="L367"/>
          <cell r="M367"/>
          <cell r="N367"/>
          <cell r="O367"/>
          <cell r="P367"/>
          <cell r="Q367"/>
          <cell r="R367"/>
          <cell r="S367"/>
          <cell r="T367"/>
          <cell r="U367"/>
          <cell r="V367"/>
          <cell r="W367"/>
          <cell r="X367"/>
          <cell r="Y367"/>
          <cell r="Z367"/>
          <cell r="AA367"/>
          <cell r="AB367"/>
          <cell r="AC367"/>
          <cell r="AD367"/>
          <cell r="AE367"/>
        </row>
        <row r="368">
          <cell r="G368"/>
          <cell r="H368"/>
          <cell r="I368"/>
          <cell r="J368"/>
          <cell r="K368"/>
          <cell r="L368"/>
          <cell r="M368"/>
          <cell r="N368"/>
          <cell r="O368"/>
          <cell r="P368"/>
          <cell r="Q368"/>
          <cell r="R368"/>
          <cell r="S368"/>
          <cell r="T368"/>
          <cell r="U368"/>
          <cell r="V368"/>
          <cell r="W368"/>
          <cell r="X368"/>
          <cell r="Y368"/>
          <cell r="Z368"/>
          <cell r="AA368"/>
          <cell r="AB368"/>
          <cell r="AC368"/>
          <cell r="AD368"/>
          <cell r="AE368"/>
        </row>
        <row r="369">
          <cell r="G369"/>
          <cell r="H369"/>
          <cell r="I369"/>
          <cell r="J369"/>
          <cell r="K369"/>
          <cell r="L369"/>
          <cell r="M369"/>
          <cell r="N369"/>
          <cell r="O369"/>
          <cell r="P369"/>
          <cell r="Q369"/>
          <cell r="R369"/>
          <cell r="S369"/>
          <cell r="T369"/>
          <cell r="U369"/>
          <cell r="V369"/>
          <cell r="W369"/>
          <cell r="X369"/>
          <cell r="Y369"/>
          <cell r="Z369"/>
          <cell r="AA369"/>
          <cell r="AB369"/>
          <cell r="AC369"/>
          <cell r="AD369"/>
          <cell r="AE369"/>
        </row>
        <row r="370">
          <cell r="G370"/>
          <cell r="H370"/>
          <cell r="I370"/>
          <cell r="J370"/>
          <cell r="K370"/>
          <cell r="L370"/>
          <cell r="M370"/>
          <cell r="N370"/>
          <cell r="O370"/>
          <cell r="P370"/>
          <cell r="Q370"/>
          <cell r="R370"/>
          <cell r="S370"/>
          <cell r="T370"/>
          <cell r="U370"/>
          <cell r="V370"/>
          <cell r="W370"/>
          <cell r="X370"/>
          <cell r="Y370"/>
          <cell r="Z370"/>
          <cell r="AA370"/>
          <cell r="AB370"/>
          <cell r="AC370"/>
          <cell r="AD370"/>
          <cell r="AE370"/>
        </row>
        <row r="371">
          <cell r="G371"/>
          <cell r="H371"/>
          <cell r="I371"/>
          <cell r="J371"/>
          <cell r="K371"/>
          <cell r="L371"/>
          <cell r="M371"/>
          <cell r="N371"/>
          <cell r="O371"/>
          <cell r="P371"/>
          <cell r="Q371"/>
          <cell r="R371"/>
          <cell r="S371"/>
          <cell r="T371"/>
          <cell r="U371"/>
          <cell r="V371"/>
          <cell r="W371"/>
          <cell r="X371"/>
          <cell r="Y371"/>
          <cell r="Z371"/>
          <cell r="AA371"/>
          <cell r="AB371"/>
          <cell r="AC371"/>
          <cell r="AD371"/>
          <cell r="AE371"/>
        </row>
        <row r="372">
          <cell r="G372"/>
          <cell r="H372"/>
          <cell r="I372"/>
          <cell r="J372"/>
          <cell r="K372"/>
          <cell r="L372"/>
          <cell r="M372"/>
          <cell r="N372"/>
          <cell r="O372"/>
          <cell r="P372"/>
          <cell r="Q372"/>
          <cell r="R372"/>
          <cell r="S372"/>
          <cell r="T372"/>
          <cell r="U372"/>
          <cell r="V372"/>
          <cell r="W372"/>
          <cell r="X372"/>
          <cell r="Y372"/>
          <cell r="Z372"/>
          <cell r="AA372"/>
          <cell r="AB372"/>
          <cell r="AC372"/>
          <cell r="AD372"/>
          <cell r="AE372"/>
        </row>
        <row r="373">
          <cell r="G373"/>
          <cell r="H373"/>
          <cell r="I373"/>
          <cell r="J373"/>
          <cell r="K373"/>
          <cell r="L373"/>
          <cell r="M373"/>
          <cell r="N373"/>
          <cell r="O373"/>
          <cell r="P373"/>
          <cell r="Q373"/>
          <cell r="R373"/>
          <cell r="S373"/>
          <cell r="T373"/>
          <cell r="U373"/>
          <cell r="V373"/>
          <cell r="W373"/>
          <cell r="X373"/>
          <cell r="Y373"/>
          <cell r="Z373"/>
          <cell r="AA373"/>
          <cell r="AB373"/>
          <cell r="AC373"/>
          <cell r="AD373"/>
          <cell r="AE373"/>
        </row>
        <row r="374">
          <cell r="G374"/>
          <cell r="H374"/>
          <cell r="I374"/>
          <cell r="J374"/>
          <cell r="K374"/>
          <cell r="L374"/>
          <cell r="M374"/>
          <cell r="N374"/>
          <cell r="O374"/>
          <cell r="P374"/>
          <cell r="Q374"/>
          <cell r="R374"/>
          <cell r="S374"/>
          <cell r="T374"/>
          <cell r="U374"/>
          <cell r="V374"/>
          <cell r="W374"/>
          <cell r="X374"/>
          <cell r="Y374"/>
          <cell r="Z374"/>
          <cell r="AA374"/>
          <cell r="AB374"/>
          <cell r="AC374"/>
          <cell r="AD374"/>
          <cell r="AE374"/>
        </row>
        <row r="375">
          <cell r="G375"/>
          <cell r="H375"/>
          <cell r="I375"/>
          <cell r="J375"/>
          <cell r="K375"/>
          <cell r="L375"/>
          <cell r="M375"/>
          <cell r="N375"/>
          <cell r="O375"/>
          <cell r="P375"/>
          <cell r="Q375"/>
          <cell r="R375"/>
          <cell r="S375"/>
          <cell r="T375"/>
          <cell r="U375"/>
          <cell r="V375"/>
          <cell r="W375"/>
          <cell r="X375"/>
          <cell r="Y375"/>
          <cell r="Z375"/>
          <cell r="AA375"/>
          <cell r="AB375"/>
          <cell r="AC375"/>
          <cell r="AD375"/>
          <cell r="AE375"/>
        </row>
        <row r="376">
          <cell r="G376"/>
          <cell r="H376"/>
          <cell r="I376"/>
          <cell r="J376"/>
          <cell r="K376"/>
          <cell r="L376"/>
          <cell r="M376"/>
          <cell r="N376"/>
          <cell r="O376"/>
          <cell r="P376"/>
          <cell r="Q376"/>
          <cell r="R376"/>
          <cell r="S376"/>
          <cell r="T376"/>
          <cell r="U376"/>
          <cell r="V376"/>
          <cell r="W376"/>
          <cell r="X376"/>
          <cell r="Y376"/>
          <cell r="Z376"/>
          <cell r="AA376"/>
          <cell r="AB376"/>
          <cell r="AC376"/>
          <cell r="AD376"/>
          <cell r="AE376"/>
        </row>
        <row r="377">
          <cell r="G377"/>
          <cell r="H377"/>
          <cell r="I377"/>
          <cell r="J377"/>
          <cell r="K377"/>
          <cell r="L377"/>
          <cell r="M377"/>
          <cell r="N377"/>
          <cell r="O377"/>
          <cell r="P377"/>
          <cell r="Q377"/>
          <cell r="R377"/>
          <cell r="S377"/>
          <cell r="T377"/>
          <cell r="U377"/>
          <cell r="V377"/>
          <cell r="W377"/>
          <cell r="X377"/>
          <cell r="Y377"/>
          <cell r="Z377"/>
          <cell r="AA377"/>
          <cell r="AB377"/>
          <cell r="AC377"/>
          <cell r="AD377"/>
          <cell r="AE377"/>
        </row>
        <row r="378">
          <cell r="G378"/>
          <cell r="H378"/>
          <cell r="I378"/>
          <cell r="J378"/>
          <cell r="K378"/>
          <cell r="L378"/>
          <cell r="M378"/>
          <cell r="N378"/>
          <cell r="O378"/>
          <cell r="P378"/>
          <cell r="Q378"/>
          <cell r="R378"/>
          <cell r="S378"/>
          <cell r="T378"/>
          <cell r="U378"/>
          <cell r="V378"/>
          <cell r="W378"/>
          <cell r="X378"/>
          <cell r="Y378"/>
          <cell r="Z378"/>
          <cell r="AA378"/>
          <cell r="AB378"/>
          <cell r="AC378"/>
          <cell r="AD378"/>
          <cell r="AE378"/>
        </row>
        <row r="379">
          <cell r="G379"/>
          <cell r="H379"/>
          <cell r="I379"/>
          <cell r="J379"/>
          <cell r="K379"/>
          <cell r="L379"/>
          <cell r="M379"/>
          <cell r="N379"/>
          <cell r="O379"/>
          <cell r="P379"/>
          <cell r="Q379"/>
          <cell r="R379"/>
          <cell r="S379"/>
          <cell r="T379"/>
          <cell r="U379"/>
          <cell r="V379"/>
          <cell r="W379"/>
          <cell r="X379"/>
          <cell r="Y379"/>
          <cell r="Z379"/>
          <cell r="AA379"/>
          <cell r="AB379"/>
          <cell r="AC379"/>
          <cell r="AD379"/>
          <cell r="AE379"/>
        </row>
        <row r="380">
          <cell r="G380"/>
          <cell r="H380"/>
          <cell r="I380"/>
          <cell r="J380"/>
          <cell r="K380"/>
          <cell r="L380"/>
          <cell r="M380"/>
          <cell r="N380"/>
          <cell r="O380"/>
          <cell r="P380"/>
          <cell r="Q380"/>
          <cell r="R380"/>
          <cell r="S380"/>
          <cell r="T380"/>
          <cell r="U380"/>
          <cell r="V380"/>
          <cell r="W380"/>
          <cell r="X380"/>
          <cell r="Y380"/>
          <cell r="Z380"/>
          <cell r="AA380"/>
          <cell r="AB380"/>
          <cell r="AC380"/>
          <cell r="AD380"/>
          <cell r="AE380"/>
        </row>
        <row r="381">
          <cell r="G381"/>
          <cell r="H381"/>
          <cell r="I381"/>
          <cell r="J381"/>
          <cell r="K381"/>
          <cell r="L381"/>
          <cell r="M381"/>
          <cell r="N381"/>
          <cell r="O381"/>
          <cell r="P381"/>
          <cell r="Q381"/>
          <cell r="R381"/>
          <cell r="S381"/>
          <cell r="T381"/>
          <cell r="U381"/>
          <cell r="V381"/>
          <cell r="W381"/>
          <cell r="X381"/>
          <cell r="Y381"/>
          <cell r="Z381"/>
          <cell r="AA381"/>
          <cell r="AB381"/>
          <cell r="AC381"/>
          <cell r="AD381"/>
          <cell r="AE381"/>
        </row>
        <row r="382">
          <cell r="G382"/>
          <cell r="H382"/>
          <cell r="I382"/>
          <cell r="J382"/>
          <cell r="K382"/>
          <cell r="L382"/>
          <cell r="M382"/>
          <cell r="N382"/>
          <cell r="O382"/>
          <cell r="P382"/>
          <cell r="Q382"/>
          <cell r="R382"/>
          <cell r="S382"/>
          <cell r="T382"/>
          <cell r="U382"/>
          <cell r="V382"/>
          <cell r="W382"/>
          <cell r="X382"/>
          <cell r="Y382"/>
          <cell r="Z382"/>
          <cell r="AA382"/>
          <cell r="AB382"/>
          <cell r="AC382"/>
          <cell r="AD382"/>
          <cell r="AE382"/>
        </row>
        <row r="383">
          <cell r="G383"/>
          <cell r="H383"/>
          <cell r="I383"/>
          <cell r="J383"/>
          <cell r="K383"/>
          <cell r="L383"/>
          <cell r="M383"/>
          <cell r="N383"/>
          <cell r="O383"/>
          <cell r="P383"/>
          <cell r="Q383"/>
          <cell r="R383"/>
          <cell r="S383"/>
          <cell r="T383"/>
          <cell r="U383"/>
          <cell r="V383"/>
          <cell r="W383"/>
          <cell r="X383"/>
          <cell r="Y383"/>
          <cell r="Z383"/>
          <cell r="AA383"/>
          <cell r="AB383"/>
          <cell r="AC383"/>
          <cell r="AD383"/>
          <cell r="AE383"/>
        </row>
        <row r="384">
          <cell r="G384"/>
          <cell r="H384"/>
          <cell r="I384"/>
          <cell r="J384"/>
          <cell r="K384"/>
          <cell r="L384"/>
          <cell r="M384"/>
          <cell r="N384"/>
          <cell r="O384"/>
          <cell r="P384"/>
          <cell r="Q384"/>
          <cell r="R384"/>
          <cell r="S384"/>
          <cell r="T384"/>
          <cell r="U384"/>
          <cell r="V384"/>
          <cell r="W384"/>
          <cell r="X384"/>
          <cell r="Y384"/>
          <cell r="Z384"/>
          <cell r="AA384"/>
          <cell r="AB384"/>
          <cell r="AC384"/>
          <cell r="AD384"/>
          <cell r="AE384"/>
        </row>
        <row r="385">
          <cell r="G385"/>
          <cell r="H385"/>
          <cell r="I385"/>
          <cell r="J385"/>
          <cell r="K385"/>
          <cell r="L385"/>
          <cell r="M385"/>
          <cell r="N385"/>
          <cell r="O385"/>
          <cell r="P385"/>
          <cell r="Q385"/>
          <cell r="R385"/>
          <cell r="S385"/>
          <cell r="T385"/>
          <cell r="U385"/>
          <cell r="V385"/>
          <cell r="W385"/>
          <cell r="X385"/>
          <cell r="Y385"/>
          <cell r="Z385"/>
          <cell r="AA385"/>
          <cell r="AB385"/>
          <cell r="AC385"/>
          <cell r="AD385"/>
          <cell r="AE385"/>
        </row>
        <row r="386">
          <cell r="G386"/>
          <cell r="H386"/>
          <cell r="I386"/>
          <cell r="J386"/>
          <cell r="K386"/>
          <cell r="L386"/>
          <cell r="M386"/>
          <cell r="N386"/>
          <cell r="O386"/>
          <cell r="P386"/>
          <cell r="Q386"/>
          <cell r="R386"/>
          <cell r="S386"/>
          <cell r="T386"/>
          <cell r="U386"/>
          <cell r="V386"/>
          <cell r="W386"/>
          <cell r="X386"/>
          <cell r="Y386"/>
          <cell r="Z386"/>
          <cell r="AA386"/>
          <cell r="AB386"/>
          <cell r="AC386"/>
          <cell r="AD386"/>
          <cell r="AE386"/>
        </row>
        <row r="387">
          <cell r="G387"/>
          <cell r="H387"/>
          <cell r="I387"/>
          <cell r="J387"/>
          <cell r="K387"/>
          <cell r="L387"/>
          <cell r="M387"/>
          <cell r="N387"/>
          <cell r="O387"/>
          <cell r="P387"/>
          <cell r="Q387"/>
          <cell r="R387"/>
          <cell r="S387"/>
          <cell r="T387"/>
          <cell r="U387"/>
          <cell r="V387"/>
          <cell r="W387"/>
          <cell r="X387"/>
          <cell r="Y387"/>
          <cell r="Z387"/>
          <cell r="AA387"/>
          <cell r="AB387"/>
          <cell r="AC387"/>
          <cell r="AD387"/>
          <cell r="AE387"/>
        </row>
        <row r="388">
          <cell r="G388"/>
          <cell r="H388"/>
          <cell r="I388"/>
          <cell r="J388"/>
          <cell r="K388"/>
          <cell r="L388"/>
          <cell r="M388"/>
          <cell r="N388"/>
          <cell r="O388"/>
          <cell r="P388"/>
          <cell r="Q388"/>
          <cell r="R388"/>
          <cell r="S388"/>
          <cell r="T388"/>
          <cell r="U388"/>
          <cell r="V388"/>
          <cell r="W388"/>
          <cell r="X388"/>
          <cell r="Y388"/>
          <cell r="Z388"/>
          <cell r="AA388"/>
          <cell r="AB388"/>
          <cell r="AC388"/>
          <cell r="AD388"/>
          <cell r="AE388"/>
        </row>
        <row r="389">
          <cell r="G389"/>
          <cell r="H389"/>
          <cell r="I389"/>
          <cell r="J389"/>
          <cell r="K389"/>
          <cell r="L389"/>
          <cell r="M389"/>
          <cell r="N389"/>
          <cell r="O389"/>
          <cell r="P389"/>
          <cell r="Q389"/>
          <cell r="R389"/>
          <cell r="S389"/>
          <cell r="T389"/>
          <cell r="U389"/>
          <cell r="V389"/>
          <cell r="W389"/>
          <cell r="X389"/>
          <cell r="Y389"/>
          <cell r="Z389"/>
          <cell r="AA389"/>
          <cell r="AB389"/>
          <cell r="AC389"/>
          <cell r="AD389"/>
          <cell r="AE389"/>
        </row>
        <row r="390">
          <cell r="G390"/>
          <cell r="H390"/>
          <cell r="I390"/>
          <cell r="J390"/>
          <cell r="K390"/>
          <cell r="L390"/>
          <cell r="M390"/>
          <cell r="N390"/>
          <cell r="O390"/>
          <cell r="P390"/>
          <cell r="Q390"/>
          <cell r="R390"/>
          <cell r="S390"/>
          <cell r="T390"/>
          <cell r="U390"/>
          <cell r="V390"/>
          <cell r="W390"/>
          <cell r="X390"/>
          <cell r="Y390"/>
          <cell r="Z390"/>
          <cell r="AA390"/>
          <cell r="AB390"/>
          <cell r="AC390"/>
          <cell r="AD390"/>
          <cell r="AE390"/>
        </row>
        <row r="391">
          <cell r="G391"/>
          <cell r="H391"/>
          <cell r="I391"/>
          <cell r="J391"/>
          <cell r="K391"/>
          <cell r="L391"/>
          <cell r="M391"/>
          <cell r="N391"/>
          <cell r="O391"/>
          <cell r="P391"/>
          <cell r="Q391"/>
          <cell r="R391"/>
          <cell r="S391"/>
          <cell r="T391"/>
          <cell r="U391"/>
          <cell r="V391"/>
          <cell r="W391"/>
          <cell r="X391"/>
          <cell r="Y391"/>
          <cell r="Z391"/>
          <cell r="AA391"/>
          <cell r="AB391"/>
          <cell r="AC391"/>
          <cell r="AD391"/>
          <cell r="AE391"/>
        </row>
        <row r="392">
          <cell r="G392"/>
          <cell r="H392"/>
          <cell r="I392"/>
          <cell r="J392"/>
          <cell r="K392"/>
          <cell r="L392"/>
          <cell r="M392"/>
          <cell r="N392"/>
          <cell r="O392"/>
          <cell r="P392"/>
          <cell r="Q392"/>
          <cell r="R392"/>
          <cell r="S392"/>
          <cell r="T392"/>
          <cell r="U392"/>
          <cell r="V392"/>
          <cell r="W392"/>
          <cell r="X392"/>
          <cell r="Y392"/>
          <cell r="Z392"/>
          <cell r="AA392"/>
          <cell r="AB392"/>
          <cell r="AC392"/>
          <cell r="AD392"/>
          <cell r="AE392"/>
        </row>
        <row r="393">
          <cell r="G393"/>
          <cell r="H393"/>
          <cell r="I393"/>
          <cell r="J393"/>
          <cell r="K393"/>
          <cell r="L393"/>
          <cell r="M393"/>
          <cell r="N393"/>
          <cell r="O393"/>
          <cell r="P393"/>
          <cell r="Q393"/>
          <cell r="R393"/>
          <cell r="S393"/>
          <cell r="T393"/>
          <cell r="U393"/>
          <cell r="V393"/>
          <cell r="W393"/>
          <cell r="X393"/>
          <cell r="Y393"/>
          <cell r="Z393"/>
          <cell r="AA393"/>
          <cell r="AB393"/>
          <cell r="AC393"/>
          <cell r="AD393"/>
          <cell r="AE393"/>
        </row>
        <row r="394">
          <cell r="G394"/>
          <cell r="H394"/>
          <cell r="I394"/>
          <cell r="J394"/>
          <cell r="K394"/>
          <cell r="L394"/>
          <cell r="M394"/>
          <cell r="N394"/>
          <cell r="O394"/>
          <cell r="P394"/>
          <cell r="Q394"/>
          <cell r="R394"/>
          <cell r="S394"/>
          <cell r="T394"/>
          <cell r="U394"/>
          <cell r="V394"/>
          <cell r="W394"/>
          <cell r="X394"/>
          <cell r="Y394"/>
          <cell r="Z394"/>
          <cell r="AA394"/>
          <cell r="AB394"/>
          <cell r="AC394"/>
          <cell r="AD394"/>
          <cell r="AE394"/>
        </row>
        <row r="395">
          <cell r="G395"/>
          <cell r="H395"/>
          <cell r="I395"/>
          <cell r="J395"/>
          <cell r="K395"/>
          <cell r="L395"/>
          <cell r="M395"/>
          <cell r="N395"/>
          <cell r="O395"/>
          <cell r="P395"/>
          <cell r="Q395"/>
          <cell r="R395"/>
          <cell r="S395"/>
          <cell r="T395"/>
          <cell r="U395"/>
          <cell r="V395"/>
          <cell r="W395"/>
          <cell r="X395"/>
          <cell r="Y395"/>
          <cell r="Z395"/>
          <cell r="AA395"/>
          <cell r="AB395"/>
          <cell r="AC395"/>
          <cell r="AD395"/>
          <cell r="AE395"/>
        </row>
        <row r="396">
          <cell r="G396"/>
          <cell r="H396"/>
          <cell r="I396"/>
          <cell r="J396"/>
          <cell r="K396"/>
          <cell r="L396"/>
          <cell r="M396"/>
          <cell r="N396"/>
          <cell r="O396"/>
          <cell r="P396"/>
          <cell r="Q396"/>
          <cell r="R396"/>
          <cell r="S396"/>
          <cell r="T396"/>
          <cell r="U396"/>
          <cell r="V396"/>
          <cell r="W396"/>
          <cell r="X396"/>
          <cell r="Y396"/>
          <cell r="Z396"/>
          <cell r="AA396"/>
          <cell r="AB396"/>
          <cell r="AC396"/>
          <cell r="AD396"/>
          <cell r="AE396"/>
        </row>
        <row r="397">
          <cell r="G397"/>
          <cell r="H397"/>
          <cell r="I397"/>
          <cell r="J397"/>
          <cell r="K397"/>
          <cell r="L397"/>
          <cell r="M397"/>
          <cell r="N397"/>
          <cell r="O397"/>
          <cell r="P397"/>
          <cell r="Q397"/>
          <cell r="R397"/>
          <cell r="S397"/>
          <cell r="T397"/>
          <cell r="U397"/>
          <cell r="V397"/>
          <cell r="W397"/>
          <cell r="X397"/>
          <cell r="Y397"/>
          <cell r="Z397"/>
          <cell r="AA397"/>
          <cell r="AB397"/>
          <cell r="AC397"/>
          <cell r="AD397"/>
          <cell r="AE397"/>
        </row>
        <row r="398">
          <cell r="G398"/>
          <cell r="H398"/>
          <cell r="I398"/>
          <cell r="J398"/>
          <cell r="K398"/>
          <cell r="L398"/>
          <cell r="M398"/>
          <cell r="N398"/>
          <cell r="O398"/>
          <cell r="P398"/>
          <cell r="Q398"/>
          <cell r="R398"/>
          <cell r="S398"/>
          <cell r="T398"/>
          <cell r="U398"/>
          <cell r="V398"/>
          <cell r="W398"/>
          <cell r="X398"/>
          <cell r="Y398"/>
          <cell r="Z398"/>
          <cell r="AA398"/>
          <cell r="AB398"/>
          <cell r="AC398"/>
          <cell r="AD398"/>
          <cell r="AE398"/>
        </row>
        <row r="399">
          <cell r="G399"/>
          <cell r="H399"/>
          <cell r="I399"/>
          <cell r="J399"/>
          <cell r="K399"/>
          <cell r="L399"/>
          <cell r="M399"/>
          <cell r="N399"/>
          <cell r="O399"/>
          <cell r="P399"/>
          <cell r="Q399"/>
          <cell r="R399"/>
          <cell r="S399"/>
          <cell r="T399"/>
          <cell r="U399"/>
          <cell r="V399"/>
          <cell r="W399"/>
          <cell r="X399"/>
          <cell r="Y399"/>
          <cell r="Z399"/>
          <cell r="AA399"/>
          <cell r="AB399"/>
          <cell r="AC399"/>
          <cell r="AD399"/>
          <cell r="AE399"/>
        </row>
        <row r="400">
          <cell r="G400"/>
          <cell r="H400"/>
          <cell r="I400"/>
          <cell r="J400"/>
          <cell r="K400"/>
          <cell r="L400"/>
          <cell r="M400"/>
          <cell r="N400"/>
          <cell r="O400"/>
          <cell r="P400"/>
          <cell r="Q400"/>
          <cell r="R400"/>
          <cell r="S400"/>
          <cell r="T400"/>
          <cell r="U400"/>
          <cell r="V400"/>
          <cell r="W400"/>
          <cell r="X400"/>
          <cell r="Y400"/>
          <cell r="Z400"/>
          <cell r="AA400"/>
          <cell r="AB400"/>
          <cell r="AC400"/>
          <cell r="AD400"/>
          <cell r="AE400"/>
        </row>
        <row r="401">
          <cell r="G401"/>
          <cell r="H401"/>
          <cell r="I401"/>
          <cell r="J401"/>
          <cell r="K401"/>
          <cell r="L401"/>
          <cell r="M401"/>
          <cell r="N401"/>
          <cell r="O401"/>
          <cell r="P401"/>
          <cell r="Q401"/>
          <cell r="R401"/>
          <cell r="S401"/>
          <cell r="T401"/>
          <cell r="U401"/>
          <cell r="V401"/>
          <cell r="W401"/>
          <cell r="X401"/>
          <cell r="Y401"/>
          <cell r="Z401"/>
          <cell r="AA401"/>
          <cell r="AB401"/>
          <cell r="AC401"/>
          <cell r="AD401"/>
          <cell r="AE401"/>
        </row>
        <row r="402">
          <cell r="G402"/>
          <cell r="H402"/>
          <cell r="I402"/>
          <cell r="J402"/>
          <cell r="K402"/>
          <cell r="L402"/>
          <cell r="M402"/>
          <cell r="N402"/>
          <cell r="O402"/>
          <cell r="P402"/>
          <cell r="Q402"/>
          <cell r="R402"/>
          <cell r="S402"/>
          <cell r="T402"/>
          <cell r="U402"/>
          <cell r="V402"/>
          <cell r="W402"/>
          <cell r="X402"/>
          <cell r="Y402"/>
          <cell r="Z402"/>
          <cell r="AA402"/>
          <cell r="AB402"/>
          <cell r="AC402"/>
          <cell r="AD402"/>
          <cell r="AE402"/>
        </row>
        <row r="403">
          <cell r="G403"/>
          <cell r="H403"/>
          <cell r="I403"/>
          <cell r="J403"/>
          <cell r="K403"/>
          <cell r="L403"/>
          <cell r="M403"/>
          <cell r="N403"/>
          <cell r="O403"/>
          <cell r="P403"/>
          <cell r="Q403"/>
          <cell r="R403"/>
          <cell r="S403"/>
          <cell r="T403"/>
          <cell r="U403"/>
          <cell r="V403"/>
          <cell r="W403"/>
          <cell r="X403"/>
          <cell r="Y403"/>
          <cell r="Z403"/>
          <cell r="AA403"/>
          <cell r="AB403"/>
          <cell r="AC403"/>
          <cell r="AD403"/>
          <cell r="AE403"/>
        </row>
        <row r="404">
          <cell r="G404"/>
          <cell r="H404"/>
          <cell r="I404"/>
          <cell r="J404"/>
          <cell r="K404"/>
          <cell r="L404"/>
          <cell r="M404"/>
          <cell r="N404"/>
          <cell r="O404"/>
          <cell r="P404"/>
          <cell r="Q404"/>
          <cell r="R404"/>
          <cell r="S404"/>
          <cell r="T404"/>
          <cell r="U404"/>
          <cell r="V404"/>
          <cell r="W404"/>
          <cell r="X404"/>
          <cell r="Y404"/>
          <cell r="Z404"/>
          <cell r="AA404"/>
          <cell r="AB404"/>
          <cell r="AC404"/>
          <cell r="AD404"/>
          <cell r="AE404"/>
        </row>
        <row r="405">
          <cell r="G405"/>
          <cell r="H405"/>
          <cell r="I405"/>
          <cell r="J405"/>
          <cell r="K405"/>
          <cell r="L405"/>
          <cell r="M405"/>
          <cell r="N405"/>
          <cell r="O405"/>
          <cell r="P405"/>
          <cell r="Q405"/>
          <cell r="R405"/>
          <cell r="S405"/>
          <cell r="T405"/>
          <cell r="U405"/>
          <cell r="V405"/>
          <cell r="W405"/>
          <cell r="X405"/>
          <cell r="Y405"/>
          <cell r="Z405"/>
          <cell r="AA405"/>
          <cell r="AB405"/>
          <cell r="AC405"/>
          <cell r="AD405"/>
          <cell r="AE405"/>
        </row>
        <row r="406">
          <cell r="G406"/>
          <cell r="H406"/>
          <cell r="I406"/>
          <cell r="J406"/>
          <cell r="K406"/>
          <cell r="L406"/>
          <cell r="M406"/>
          <cell r="N406"/>
          <cell r="O406"/>
          <cell r="P406"/>
          <cell r="Q406"/>
          <cell r="R406"/>
          <cell r="S406"/>
          <cell r="T406"/>
          <cell r="U406"/>
          <cell r="V406"/>
          <cell r="W406"/>
          <cell r="X406"/>
          <cell r="Y406"/>
          <cell r="Z406"/>
          <cell r="AA406"/>
          <cell r="AB406"/>
          <cell r="AC406"/>
          <cell r="AD406"/>
          <cell r="AE406"/>
        </row>
        <row r="407">
          <cell r="G407"/>
          <cell r="H407"/>
          <cell r="I407"/>
          <cell r="J407"/>
          <cell r="K407"/>
          <cell r="L407"/>
          <cell r="M407"/>
          <cell r="N407"/>
          <cell r="O407"/>
          <cell r="P407"/>
          <cell r="Q407"/>
          <cell r="R407"/>
          <cell r="S407"/>
          <cell r="T407"/>
          <cell r="U407"/>
          <cell r="V407"/>
          <cell r="W407"/>
          <cell r="X407"/>
          <cell r="Y407"/>
          <cell r="Z407"/>
          <cell r="AA407"/>
          <cell r="AB407"/>
          <cell r="AC407"/>
          <cell r="AD407"/>
          <cell r="AE407"/>
        </row>
        <row r="408">
          <cell r="G408"/>
          <cell r="H408"/>
          <cell r="I408"/>
          <cell r="J408"/>
          <cell r="K408"/>
          <cell r="L408"/>
          <cell r="M408"/>
          <cell r="N408"/>
          <cell r="O408"/>
          <cell r="P408"/>
          <cell r="Q408"/>
          <cell r="R408"/>
          <cell r="S408"/>
          <cell r="T408"/>
          <cell r="U408"/>
          <cell r="V408"/>
          <cell r="W408"/>
          <cell r="X408"/>
          <cell r="Y408"/>
          <cell r="Z408"/>
          <cell r="AA408"/>
          <cell r="AB408"/>
          <cell r="AC408"/>
          <cell r="AD408"/>
          <cell r="AE408"/>
        </row>
        <row r="409">
          <cell r="G409"/>
          <cell r="H409"/>
          <cell r="I409"/>
          <cell r="J409"/>
          <cell r="K409"/>
          <cell r="L409"/>
          <cell r="M409"/>
          <cell r="N409"/>
          <cell r="O409"/>
          <cell r="P409"/>
          <cell r="Q409"/>
          <cell r="R409"/>
          <cell r="S409"/>
          <cell r="T409"/>
          <cell r="U409"/>
          <cell r="V409"/>
          <cell r="W409"/>
          <cell r="X409"/>
          <cell r="Y409"/>
          <cell r="Z409"/>
          <cell r="AA409"/>
          <cell r="AB409"/>
          <cell r="AC409"/>
          <cell r="AD409"/>
          <cell r="AE409"/>
        </row>
        <row r="410">
          <cell r="G410"/>
          <cell r="H410"/>
          <cell r="I410"/>
          <cell r="J410"/>
          <cell r="K410"/>
          <cell r="L410"/>
          <cell r="M410"/>
          <cell r="N410"/>
          <cell r="O410"/>
          <cell r="P410"/>
          <cell r="Q410"/>
          <cell r="R410"/>
          <cell r="S410"/>
          <cell r="T410"/>
          <cell r="U410"/>
          <cell r="V410"/>
          <cell r="W410"/>
          <cell r="X410"/>
          <cell r="Y410"/>
          <cell r="Z410"/>
          <cell r="AA410"/>
          <cell r="AB410"/>
          <cell r="AC410"/>
          <cell r="AD410"/>
          <cell r="AE410"/>
        </row>
        <row r="411">
          <cell r="G411"/>
          <cell r="H411"/>
          <cell r="I411"/>
          <cell r="J411"/>
          <cell r="K411"/>
          <cell r="L411"/>
          <cell r="M411"/>
          <cell r="N411"/>
          <cell r="O411"/>
          <cell r="P411"/>
          <cell r="Q411"/>
          <cell r="R411"/>
          <cell r="S411"/>
          <cell r="T411"/>
          <cell r="U411"/>
          <cell r="V411"/>
          <cell r="W411"/>
          <cell r="X411"/>
          <cell r="Y411"/>
          <cell r="Z411"/>
          <cell r="AA411"/>
          <cell r="AB411"/>
          <cell r="AC411"/>
          <cell r="AD411"/>
          <cell r="AE411"/>
        </row>
        <row r="412">
          <cell r="G412"/>
          <cell r="H412"/>
          <cell r="I412"/>
          <cell r="J412"/>
          <cell r="K412"/>
          <cell r="L412"/>
          <cell r="M412"/>
          <cell r="N412"/>
          <cell r="O412"/>
          <cell r="P412"/>
          <cell r="Q412"/>
          <cell r="R412"/>
          <cell r="S412"/>
          <cell r="T412"/>
          <cell r="U412"/>
          <cell r="V412"/>
          <cell r="W412"/>
          <cell r="X412"/>
          <cell r="Y412"/>
          <cell r="Z412"/>
          <cell r="AA412"/>
          <cell r="AB412"/>
          <cell r="AC412"/>
          <cell r="AD412"/>
          <cell r="AE412"/>
        </row>
        <row r="413">
          <cell r="G413"/>
          <cell r="H413"/>
          <cell r="I413"/>
          <cell r="J413"/>
          <cell r="K413"/>
          <cell r="L413"/>
          <cell r="M413"/>
          <cell r="N413"/>
          <cell r="O413"/>
          <cell r="P413"/>
          <cell r="Q413"/>
          <cell r="R413"/>
          <cell r="S413"/>
          <cell r="T413"/>
          <cell r="U413"/>
          <cell r="V413"/>
          <cell r="W413"/>
          <cell r="X413"/>
          <cell r="Y413"/>
          <cell r="Z413"/>
          <cell r="AA413"/>
          <cell r="AB413"/>
          <cell r="AC413"/>
          <cell r="AD413"/>
          <cell r="AE413"/>
        </row>
        <row r="414">
          <cell r="G414"/>
          <cell r="H414"/>
          <cell r="I414"/>
          <cell r="J414"/>
          <cell r="K414"/>
          <cell r="L414"/>
          <cell r="M414"/>
          <cell r="N414"/>
          <cell r="O414"/>
          <cell r="P414"/>
          <cell r="Q414"/>
          <cell r="R414"/>
          <cell r="S414"/>
          <cell r="T414"/>
          <cell r="U414"/>
          <cell r="V414"/>
          <cell r="W414"/>
          <cell r="X414"/>
          <cell r="Y414"/>
          <cell r="Z414"/>
          <cell r="AA414"/>
          <cell r="AB414"/>
          <cell r="AC414"/>
          <cell r="AD414"/>
          <cell r="AE414"/>
        </row>
        <row r="415">
          <cell r="G415"/>
          <cell r="H415"/>
          <cell r="I415"/>
          <cell r="J415"/>
          <cell r="K415"/>
          <cell r="L415"/>
          <cell r="M415"/>
          <cell r="N415"/>
          <cell r="O415"/>
          <cell r="P415"/>
          <cell r="Q415"/>
          <cell r="R415"/>
          <cell r="S415"/>
          <cell r="T415"/>
          <cell r="U415"/>
          <cell r="V415"/>
          <cell r="W415"/>
          <cell r="X415"/>
          <cell r="Y415"/>
          <cell r="Z415"/>
          <cell r="AA415"/>
          <cell r="AB415"/>
          <cell r="AC415"/>
          <cell r="AD415"/>
          <cell r="AE415"/>
        </row>
        <row r="416">
          <cell r="G416"/>
          <cell r="H416"/>
          <cell r="I416"/>
          <cell r="J416"/>
          <cell r="K416"/>
          <cell r="L416"/>
          <cell r="M416"/>
          <cell r="N416"/>
          <cell r="O416"/>
          <cell r="P416"/>
          <cell r="Q416"/>
          <cell r="R416"/>
          <cell r="S416"/>
          <cell r="T416"/>
          <cell r="U416"/>
          <cell r="V416"/>
          <cell r="W416"/>
          <cell r="X416"/>
          <cell r="Y416"/>
          <cell r="Z416"/>
          <cell r="AA416"/>
          <cell r="AB416"/>
          <cell r="AC416"/>
          <cell r="AD416"/>
          <cell r="AE416"/>
        </row>
        <row r="417">
          <cell r="G417"/>
          <cell r="H417"/>
          <cell r="I417"/>
          <cell r="J417"/>
          <cell r="K417"/>
          <cell r="L417"/>
          <cell r="M417"/>
          <cell r="N417"/>
          <cell r="O417"/>
          <cell r="P417"/>
          <cell r="Q417"/>
          <cell r="R417"/>
          <cell r="S417"/>
          <cell r="T417"/>
          <cell r="U417"/>
          <cell r="V417"/>
          <cell r="W417"/>
          <cell r="X417"/>
          <cell r="Y417"/>
          <cell r="Z417"/>
          <cell r="AA417"/>
          <cell r="AB417"/>
          <cell r="AC417"/>
          <cell r="AD417"/>
          <cell r="AE417"/>
        </row>
        <row r="418">
          <cell r="G418"/>
          <cell r="H418"/>
          <cell r="I418"/>
          <cell r="J418"/>
          <cell r="K418"/>
          <cell r="L418"/>
          <cell r="M418"/>
          <cell r="N418"/>
          <cell r="O418"/>
          <cell r="P418"/>
          <cell r="Q418"/>
          <cell r="R418"/>
          <cell r="S418"/>
          <cell r="T418"/>
          <cell r="U418"/>
          <cell r="V418"/>
          <cell r="W418"/>
          <cell r="X418"/>
          <cell r="Y418"/>
          <cell r="Z418"/>
          <cell r="AA418"/>
          <cell r="AB418"/>
          <cell r="AC418"/>
          <cell r="AD418"/>
          <cell r="AE418"/>
        </row>
        <row r="419">
          <cell r="G419"/>
          <cell r="H419"/>
          <cell r="I419"/>
          <cell r="J419"/>
          <cell r="K419"/>
          <cell r="L419"/>
          <cell r="M419"/>
          <cell r="N419"/>
          <cell r="O419"/>
          <cell r="P419"/>
          <cell r="Q419"/>
          <cell r="R419"/>
          <cell r="S419"/>
          <cell r="T419"/>
          <cell r="U419"/>
          <cell r="V419"/>
          <cell r="W419"/>
          <cell r="X419"/>
          <cell r="Y419"/>
          <cell r="Z419"/>
          <cell r="AA419"/>
          <cell r="AB419"/>
          <cell r="AC419"/>
          <cell r="AD419"/>
          <cell r="AE419"/>
        </row>
        <row r="420">
          <cell r="G420"/>
          <cell r="H420"/>
          <cell r="I420"/>
          <cell r="J420"/>
          <cell r="K420"/>
          <cell r="L420"/>
          <cell r="M420"/>
          <cell r="N420"/>
          <cell r="O420"/>
          <cell r="P420"/>
          <cell r="Q420"/>
          <cell r="R420"/>
          <cell r="S420"/>
          <cell r="T420"/>
          <cell r="U420"/>
          <cell r="V420"/>
          <cell r="W420"/>
          <cell r="X420"/>
          <cell r="Y420"/>
          <cell r="Z420"/>
          <cell r="AA420"/>
          <cell r="AB420"/>
          <cell r="AC420"/>
          <cell r="AD420"/>
          <cell r="AE420"/>
        </row>
        <row r="421">
          <cell r="G421"/>
          <cell r="H421"/>
          <cell r="I421"/>
          <cell r="J421"/>
          <cell r="K421"/>
          <cell r="L421"/>
          <cell r="M421"/>
          <cell r="N421"/>
          <cell r="O421"/>
          <cell r="P421"/>
          <cell r="Q421"/>
          <cell r="R421"/>
          <cell r="S421"/>
          <cell r="T421"/>
          <cell r="U421"/>
          <cell r="V421"/>
          <cell r="W421"/>
          <cell r="X421"/>
          <cell r="Y421"/>
          <cell r="Z421"/>
          <cell r="AA421"/>
          <cell r="AB421"/>
          <cell r="AC421"/>
          <cell r="AD421"/>
          <cell r="AE421"/>
        </row>
        <row r="422">
          <cell r="G422"/>
          <cell r="H422"/>
          <cell r="I422"/>
          <cell r="J422"/>
          <cell r="K422"/>
          <cell r="L422"/>
          <cell r="M422"/>
          <cell r="N422"/>
          <cell r="O422"/>
          <cell r="P422"/>
          <cell r="Q422"/>
          <cell r="R422"/>
          <cell r="S422"/>
          <cell r="T422"/>
          <cell r="U422"/>
          <cell r="V422"/>
          <cell r="W422"/>
          <cell r="X422"/>
          <cell r="Y422"/>
          <cell r="Z422"/>
          <cell r="AA422"/>
          <cell r="AB422"/>
          <cell r="AC422"/>
          <cell r="AD422"/>
          <cell r="AE422"/>
        </row>
        <row r="423">
          <cell r="G423"/>
          <cell r="H423"/>
          <cell r="I423"/>
          <cell r="J423"/>
          <cell r="K423"/>
          <cell r="L423"/>
          <cell r="M423"/>
          <cell r="N423"/>
          <cell r="O423"/>
          <cell r="P423"/>
          <cell r="Q423"/>
          <cell r="R423"/>
          <cell r="S423"/>
          <cell r="T423"/>
          <cell r="U423"/>
          <cell r="V423"/>
          <cell r="W423"/>
          <cell r="X423"/>
          <cell r="Y423"/>
          <cell r="Z423"/>
          <cell r="AA423"/>
          <cell r="AB423"/>
          <cell r="AC423"/>
          <cell r="AD423"/>
          <cell r="AE423"/>
        </row>
        <row r="424">
          <cell r="G424"/>
          <cell r="H424"/>
          <cell r="I424"/>
          <cell r="J424"/>
          <cell r="K424"/>
          <cell r="L424"/>
          <cell r="M424"/>
          <cell r="N424"/>
          <cell r="O424"/>
          <cell r="P424"/>
          <cell r="Q424"/>
          <cell r="R424"/>
          <cell r="S424"/>
          <cell r="T424"/>
          <cell r="U424"/>
          <cell r="V424"/>
          <cell r="W424"/>
          <cell r="X424"/>
          <cell r="Y424"/>
          <cell r="Z424"/>
          <cell r="AA424"/>
          <cell r="AB424"/>
          <cell r="AC424"/>
          <cell r="AD424"/>
          <cell r="AE424"/>
        </row>
        <row r="425">
          <cell r="G425"/>
          <cell r="H425"/>
          <cell r="I425"/>
          <cell r="J425"/>
          <cell r="K425"/>
          <cell r="L425"/>
          <cell r="M425"/>
          <cell r="N425"/>
          <cell r="O425"/>
          <cell r="P425"/>
          <cell r="Q425"/>
          <cell r="R425"/>
          <cell r="S425"/>
          <cell r="T425"/>
          <cell r="U425"/>
          <cell r="V425"/>
          <cell r="W425"/>
          <cell r="X425"/>
          <cell r="Y425"/>
          <cell r="Z425"/>
          <cell r="AA425"/>
          <cell r="AB425"/>
          <cell r="AC425"/>
          <cell r="AD425"/>
          <cell r="AE425"/>
        </row>
        <row r="426">
          <cell r="G426"/>
          <cell r="H426"/>
          <cell r="I426"/>
          <cell r="J426"/>
          <cell r="K426"/>
          <cell r="L426"/>
          <cell r="M426"/>
          <cell r="N426"/>
          <cell r="O426"/>
          <cell r="P426"/>
          <cell r="Q426"/>
          <cell r="R426"/>
          <cell r="S426"/>
          <cell r="T426"/>
          <cell r="U426"/>
          <cell r="V426"/>
          <cell r="W426"/>
          <cell r="X426"/>
          <cell r="Y426"/>
          <cell r="Z426"/>
          <cell r="AA426"/>
          <cell r="AB426"/>
          <cell r="AC426"/>
          <cell r="AD426"/>
          <cell r="AE426"/>
        </row>
        <row r="427">
          <cell r="G427"/>
          <cell r="H427"/>
          <cell r="I427"/>
          <cell r="J427"/>
          <cell r="K427"/>
          <cell r="L427"/>
          <cell r="M427"/>
          <cell r="N427"/>
          <cell r="O427"/>
          <cell r="P427"/>
          <cell r="Q427"/>
          <cell r="R427"/>
          <cell r="S427"/>
          <cell r="T427"/>
          <cell r="U427"/>
          <cell r="V427"/>
          <cell r="W427"/>
          <cell r="X427"/>
          <cell r="Y427"/>
          <cell r="Z427"/>
          <cell r="AA427"/>
          <cell r="AB427"/>
          <cell r="AC427"/>
          <cell r="AD427"/>
          <cell r="AE427"/>
        </row>
        <row r="428">
          <cell r="G428"/>
          <cell r="H428"/>
          <cell r="I428"/>
          <cell r="J428"/>
          <cell r="K428"/>
          <cell r="L428"/>
          <cell r="M428"/>
          <cell r="N428"/>
          <cell r="O428"/>
          <cell r="P428"/>
          <cell r="Q428"/>
          <cell r="R428"/>
          <cell r="S428"/>
          <cell r="T428"/>
          <cell r="U428"/>
          <cell r="V428"/>
          <cell r="W428"/>
          <cell r="X428"/>
          <cell r="Y428"/>
          <cell r="Z428"/>
          <cell r="AA428"/>
          <cell r="AB428"/>
          <cell r="AC428"/>
          <cell r="AD428"/>
          <cell r="AE428"/>
        </row>
        <row r="429">
          <cell r="G429"/>
          <cell r="H429"/>
          <cell r="I429"/>
          <cell r="J429"/>
          <cell r="K429"/>
          <cell r="L429"/>
          <cell r="M429"/>
          <cell r="N429"/>
          <cell r="O429"/>
          <cell r="P429"/>
          <cell r="Q429"/>
          <cell r="R429"/>
          <cell r="S429"/>
          <cell r="T429"/>
          <cell r="U429"/>
          <cell r="V429"/>
          <cell r="W429"/>
          <cell r="X429"/>
          <cell r="Y429"/>
          <cell r="Z429"/>
          <cell r="AA429"/>
          <cell r="AB429"/>
          <cell r="AC429"/>
          <cell r="AD429"/>
          <cell r="AE429"/>
        </row>
        <row r="430">
          <cell r="G430"/>
          <cell r="H430"/>
          <cell r="I430"/>
          <cell r="J430"/>
          <cell r="K430"/>
          <cell r="L430"/>
          <cell r="M430"/>
          <cell r="N430"/>
          <cell r="O430"/>
          <cell r="P430"/>
          <cell r="Q430"/>
          <cell r="R430"/>
          <cell r="S430"/>
          <cell r="T430"/>
          <cell r="U430"/>
          <cell r="V430"/>
          <cell r="W430"/>
          <cell r="X430"/>
          <cell r="Y430"/>
          <cell r="Z430"/>
          <cell r="AA430"/>
          <cell r="AB430"/>
          <cell r="AC430"/>
          <cell r="AD430"/>
          <cell r="AE430"/>
        </row>
        <row r="431">
          <cell r="G431"/>
          <cell r="H431"/>
          <cell r="I431"/>
          <cell r="J431"/>
          <cell r="K431"/>
          <cell r="L431"/>
          <cell r="M431"/>
          <cell r="N431"/>
          <cell r="O431"/>
          <cell r="P431"/>
          <cell r="Q431"/>
          <cell r="R431"/>
          <cell r="S431"/>
          <cell r="T431"/>
          <cell r="U431"/>
          <cell r="V431"/>
          <cell r="W431"/>
          <cell r="X431"/>
          <cell r="Y431"/>
          <cell r="Z431"/>
          <cell r="AA431"/>
          <cell r="AB431"/>
          <cell r="AC431"/>
          <cell r="AD431"/>
          <cell r="AE431"/>
        </row>
        <row r="432">
          <cell r="G432"/>
          <cell r="H432"/>
          <cell r="I432"/>
          <cell r="J432"/>
          <cell r="K432"/>
          <cell r="L432"/>
          <cell r="M432"/>
          <cell r="N432"/>
          <cell r="O432"/>
          <cell r="P432"/>
          <cell r="Q432"/>
          <cell r="R432"/>
          <cell r="S432"/>
          <cell r="T432"/>
          <cell r="U432"/>
          <cell r="V432"/>
          <cell r="W432"/>
          <cell r="X432"/>
          <cell r="Y432"/>
          <cell r="Z432"/>
          <cell r="AA432"/>
          <cell r="AB432"/>
          <cell r="AC432"/>
          <cell r="AD432"/>
          <cell r="AE432"/>
        </row>
        <row r="433">
          <cell r="G433"/>
          <cell r="H433"/>
          <cell r="I433"/>
          <cell r="J433"/>
          <cell r="K433"/>
          <cell r="L433"/>
          <cell r="M433"/>
          <cell r="N433"/>
          <cell r="O433"/>
          <cell r="P433"/>
          <cell r="Q433"/>
          <cell r="R433"/>
          <cell r="S433"/>
          <cell r="T433"/>
          <cell r="U433"/>
          <cell r="V433"/>
          <cell r="W433"/>
          <cell r="X433"/>
          <cell r="Y433"/>
          <cell r="Z433"/>
          <cell r="AA433"/>
          <cell r="AB433"/>
          <cell r="AC433"/>
          <cell r="AD433"/>
          <cell r="AE433"/>
        </row>
        <row r="434">
          <cell r="G434"/>
          <cell r="H434"/>
          <cell r="I434"/>
          <cell r="J434"/>
          <cell r="K434"/>
          <cell r="L434"/>
          <cell r="M434"/>
          <cell r="N434"/>
          <cell r="O434"/>
          <cell r="P434"/>
          <cell r="Q434"/>
          <cell r="R434"/>
          <cell r="S434"/>
          <cell r="T434"/>
          <cell r="U434"/>
          <cell r="V434"/>
          <cell r="W434"/>
          <cell r="X434"/>
          <cell r="Y434"/>
          <cell r="Z434"/>
          <cell r="AA434"/>
          <cell r="AB434"/>
          <cell r="AC434"/>
          <cell r="AD434"/>
          <cell r="AE434"/>
        </row>
        <row r="435">
          <cell r="G435"/>
          <cell r="H435"/>
          <cell r="I435"/>
          <cell r="J435"/>
          <cell r="K435"/>
          <cell r="L435"/>
          <cell r="M435"/>
          <cell r="N435"/>
          <cell r="O435"/>
          <cell r="P435"/>
          <cell r="Q435"/>
          <cell r="R435"/>
          <cell r="S435"/>
          <cell r="T435"/>
          <cell r="U435"/>
          <cell r="V435"/>
          <cell r="W435"/>
          <cell r="X435"/>
          <cell r="Y435"/>
          <cell r="Z435"/>
          <cell r="AA435"/>
          <cell r="AB435"/>
          <cell r="AC435"/>
          <cell r="AD435"/>
          <cell r="AE435"/>
        </row>
        <row r="436">
          <cell r="G436"/>
          <cell r="H436"/>
          <cell r="I436"/>
          <cell r="J436"/>
          <cell r="K436"/>
          <cell r="L436"/>
          <cell r="M436"/>
          <cell r="N436"/>
          <cell r="O436"/>
          <cell r="P436"/>
          <cell r="Q436"/>
          <cell r="R436"/>
          <cell r="S436"/>
          <cell r="T436"/>
          <cell r="U436"/>
          <cell r="V436"/>
          <cell r="W436"/>
          <cell r="X436"/>
          <cell r="Y436"/>
          <cell r="Z436"/>
          <cell r="AA436"/>
          <cell r="AB436"/>
          <cell r="AC436"/>
          <cell r="AD436"/>
          <cell r="AE436"/>
        </row>
        <row r="437">
          <cell r="G437"/>
          <cell r="H437"/>
          <cell r="I437"/>
          <cell r="J437"/>
          <cell r="K437"/>
          <cell r="L437"/>
          <cell r="M437"/>
          <cell r="N437"/>
          <cell r="O437"/>
          <cell r="P437"/>
          <cell r="Q437"/>
          <cell r="R437"/>
          <cell r="S437"/>
          <cell r="T437"/>
          <cell r="U437"/>
          <cell r="V437"/>
          <cell r="W437"/>
          <cell r="X437"/>
          <cell r="Y437"/>
          <cell r="Z437"/>
          <cell r="AA437"/>
          <cell r="AB437"/>
          <cell r="AC437"/>
          <cell r="AD437"/>
          <cell r="AE437"/>
        </row>
        <row r="438">
          <cell r="G438"/>
          <cell r="H438"/>
          <cell r="I438"/>
          <cell r="J438"/>
          <cell r="K438"/>
          <cell r="L438"/>
          <cell r="M438"/>
          <cell r="N438"/>
          <cell r="O438"/>
          <cell r="P438"/>
          <cell r="Q438"/>
          <cell r="R438"/>
          <cell r="S438"/>
          <cell r="T438"/>
          <cell r="U438"/>
          <cell r="V438"/>
          <cell r="W438"/>
          <cell r="X438"/>
          <cell r="Y438"/>
          <cell r="Z438"/>
          <cell r="AA438"/>
          <cell r="AB438"/>
          <cell r="AC438"/>
          <cell r="AD438"/>
          <cell r="AE438"/>
        </row>
        <row r="439">
          <cell r="G439"/>
          <cell r="H439"/>
          <cell r="I439"/>
          <cell r="J439"/>
          <cell r="K439"/>
          <cell r="L439"/>
          <cell r="M439"/>
          <cell r="N439"/>
          <cell r="O439"/>
          <cell r="P439"/>
          <cell r="Q439"/>
          <cell r="R439"/>
          <cell r="S439"/>
          <cell r="T439"/>
          <cell r="U439"/>
          <cell r="V439"/>
          <cell r="W439"/>
          <cell r="X439"/>
          <cell r="Y439"/>
          <cell r="Z439"/>
          <cell r="AA439"/>
          <cell r="AB439"/>
          <cell r="AC439"/>
          <cell r="AD439"/>
          <cell r="AE439"/>
        </row>
        <row r="440">
          <cell r="G440"/>
          <cell r="H440"/>
          <cell r="I440"/>
          <cell r="J440"/>
          <cell r="K440"/>
          <cell r="L440"/>
          <cell r="M440"/>
          <cell r="N440"/>
          <cell r="O440"/>
          <cell r="P440"/>
          <cell r="Q440"/>
          <cell r="R440"/>
          <cell r="S440"/>
          <cell r="T440"/>
          <cell r="U440"/>
          <cell r="V440"/>
          <cell r="W440"/>
          <cell r="X440"/>
          <cell r="Y440"/>
          <cell r="Z440"/>
          <cell r="AA440"/>
          <cell r="AB440"/>
          <cell r="AC440"/>
          <cell r="AD440"/>
          <cell r="AE440"/>
        </row>
        <row r="441">
          <cell r="G441"/>
          <cell r="H441"/>
          <cell r="I441"/>
          <cell r="J441"/>
          <cell r="K441"/>
          <cell r="L441"/>
          <cell r="M441"/>
          <cell r="N441"/>
          <cell r="O441"/>
          <cell r="P441"/>
          <cell r="Q441"/>
          <cell r="R441"/>
          <cell r="S441"/>
          <cell r="T441"/>
          <cell r="U441"/>
          <cell r="V441"/>
          <cell r="W441"/>
          <cell r="X441"/>
          <cell r="Y441"/>
          <cell r="Z441"/>
          <cell r="AA441"/>
          <cell r="AB441"/>
          <cell r="AC441"/>
          <cell r="AD441"/>
          <cell r="AE441"/>
        </row>
        <row r="442">
          <cell r="G442"/>
          <cell r="H442"/>
          <cell r="I442"/>
          <cell r="J442"/>
          <cell r="K442"/>
          <cell r="L442"/>
          <cell r="M442"/>
          <cell r="N442"/>
          <cell r="O442"/>
          <cell r="P442"/>
          <cell r="Q442"/>
          <cell r="R442"/>
          <cell r="S442"/>
          <cell r="T442"/>
          <cell r="U442"/>
          <cell r="V442"/>
          <cell r="W442"/>
          <cell r="X442"/>
          <cell r="Y442"/>
          <cell r="Z442"/>
          <cell r="AA442"/>
          <cell r="AB442"/>
          <cell r="AC442"/>
          <cell r="AD442"/>
          <cell r="AE442"/>
        </row>
        <row r="443">
          <cell r="G443"/>
          <cell r="H443"/>
          <cell r="I443"/>
          <cell r="J443"/>
          <cell r="K443"/>
          <cell r="L443"/>
          <cell r="M443"/>
          <cell r="N443"/>
          <cell r="O443"/>
          <cell r="P443"/>
          <cell r="Q443"/>
          <cell r="R443"/>
          <cell r="S443"/>
          <cell r="T443"/>
          <cell r="U443"/>
          <cell r="V443"/>
          <cell r="W443"/>
          <cell r="X443"/>
          <cell r="Y443"/>
          <cell r="Z443"/>
          <cell r="AA443"/>
          <cell r="AB443"/>
          <cell r="AC443"/>
          <cell r="AD443"/>
          <cell r="AE443"/>
        </row>
        <row r="444">
          <cell r="G444"/>
          <cell r="H444"/>
          <cell r="I444"/>
          <cell r="J444"/>
          <cell r="K444"/>
          <cell r="L444"/>
          <cell r="M444"/>
          <cell r="N444"/>
          <cell r="O444"/>
          <cell r="P444"/>
          <cell r="Q444"/>
          <cell r="R444"/>
          <cell r="S444"/>
          <cell r="T444"/>
          <cell r="U444"/>
          <cell r="V444"/>
          <cell r="W444"/>
          <cell r="X444"/>
          <cell r="Y444"/>
          <cell r="Z444"/>
          <cell r="AA444"/>
          <cell r="AB444"/>
          <cell r="AC444"/>
          <cell r="AD444"/>
          <cell r="AE444"/>
        </row>
        <row r="445">
          <cell r="G445"/>
          <cell r="H445"/>
          <cell r="I445"/>
          <cell r="J445"/>
          <cell r="K445"/>
          <cell r="L445"/>
          <cell r="M445"/>
          <cell r="N445"/>
          <cell r="O445"/>
          <cell r="P445"/>
          <cell r="Q445"/>
          <cell r="R445"/>
          <cell r="S445"/>
          <cell r="T445"/>
          <cell r="U445"/>
          <cell r="V445"/>
          <cell r="W445"/>
          <cell r="X445"/>
          <cell r="Y445"/>
          <cell r="Z445"/>
          <cell r="AA445"/>
          <cell r="AB445"/>
          <cell r="AC445"/>
          <cell r="AD445"/>
          <cell r="AE445"/>
        </row>
        <row r="446">
          <cell r="G446"/>
          <cell r="H446"/>
          <cell r="I446"/>
          <cell r="J446"/>
          <cell r="K446"/>
          <cell r="L446"/>
          <cell r="M446"/>
          <cell r="N446"/>
          <cell r="O446"/>
          <cell r="P446"/>
          <cell r="Q446"/>
          <cell r="R446"/>
          <cell r="S446"/>
          <cell r="T446"/>
          <cell r="U446"/>
          <cell r="V446"/>
          <cell r="W446"/>
          <cell r="X446"/>
          <cell r="Y446"/>
          <cell r="Z446"/>
          <cell r="AA446"/>
          <cell r="AB446"/>
          <cell r="AC446"/>
          <cell r="AD446"/>
          <cell r="AE446"/>
        </row>
        <row r="447">
          <cell r="G447"/>
          <cell r="H447"/>
          <cell r="I447"/>
          <cell r="J447"/>
          <cell r="K447"/>
          <cell r="L447"/>
          <cell r="M447"/>
          <cell r="N447"/>
          <cell r="O447"/>
          <cell r="P447"/>
          <cell r="Q447"/>
          <cell r="R447"/>
          <cell r="S447"/>
          <cell r="T447"/>
          <cell r="U447"/>
          <cell r="V447"/>
          <cell r="W447"/>
          <cell r="X447"/>
          <cell r="Y447"/>
          <cell r="Z447"/>
          <cell r="AA447"/>
          <cell r="AB447"/>
          <cell r="AC447"/>
          <cell r="AD447"/>
          <cell r="AE447"/>
        </row>
        <row r="448">
          <cell r="G448"/>
          <cell r="H448"/>
          <cell r="I448"/>
          <cell r="J448"/>
          <cell r="K448"/>
          <cell r="L448"/>
          <cell r="M448"/>
          <cell r="N448"/>
          <cell r="O448"/>
          <cell r="P448"/>
          <cell r="Q448"/>
          <cell r="R448"/>
          <cell r="S448"/>
          <cell r="T448"/>
          <cell r="U448"/>
          <cell r="V448"/>
          <cell r="W448"/>
          <cell r="X448"/>
          <cell r="Y448"/>
          <cell r="Z448"/>
          <cell r="AA448"/>
          <cell r="AB448"/>
          <cell r="AC448"/>
          <cell r="AD448"/>
          <cell r="AE448"/>
        </row>
        <row r="449">
          <cell r="G449"/>
          <cell r="H449"/>
          <cell r="I449"/>
          <cell r="J449"/>
          <cell r="K449"/>
          <cell r="L449"/>
          <cell r="M449"/>
          <cell r="N449"/>
          <cell r="O449"/>
          <cell r="P449"/>
          <cell r="Q449"/>
          <cell r="R449"/>
          <cell r="S449"/>
          <cell r="T449"/>
          <cell r="U449"/>
          <cell r="V449"/>
          <cell r="W449"/>
          <cell r="X449"/>
          <cell r="Y449"/>
          <cell r="Z449"/>
          <cell r="AA449"/>
          <cell r="AB449"/>
          <cell r="AC449"/>
          <cell r="AD449"/>
          <cell r="AE449"/>
        </row>
        <row r="450">
          <cell r="G450"/>
          <cell r="H450"/>
          <cell r="I450"/>
          <cell r="J450"/>
          <cell r="K450"/>
          <cell r="L450"/>
          <cell r="M450"/>
          <cell r="N450"/>
          <cell r="O450"/>
          <cell r="P450"/>
          <cell r="Q450"/>
          <cell r="R450"/>
          <cell r="S450"/>
          <cell r="T450"/>
          <cell r="U450"/>
          <cell r="V450"/>
          <cell r="W450"/>
          <cell r="X450"/>
          <cell r="Y450"/>
          <cell r="Z450"/>
          <cell r="AA450"/>
          <cell r="AB450"/>
          <cell r="AC450"/>
          <cell r="AD450"/>
          <cell r="AE450"/>
        </row>
        <row r="451">
          <cell r="G451"/>
          <cell r="H451"/>
          <cell r="I451"/>
          <cell r="J451"/>
          <cell r="K451"/>
          <cell r="L451"/>
          <cell r="M451"/>
          <cell r="N451"/>
          <cell r="O451"/>
          <cell r="P451"/>
          <cell r="Q451"/>
          <cell r="R451"/>
          <cell r="S451"/>
          <cell r="T451"/>
          <cell r="U451"/>
          <cell r="V451"/>
          <cell r="W451"/>
          <cell r="X451"/>
          <cell r="Y451"/>
          <cell r="Z451"/>
          <cell r="AA451"/>
          <cell r="AB451"/>
          <cell r="AC451"/>
          <cell r="AD451"/>
          <cell r="AE451"/>
        </row>
        <row r="452">
          <cell r="G452"/>
          <cell r="H452"/>
          <cell r="I452"/>
          <cell r="J452"/>
          <cell r="K452"/>
          <cell r="L452"/>
          <cell r="M452"/>
          <cell r="N452"/>
          <cell r="O452"/>
          <cell r="P452"/>
          <cell r="Q452"/>
          <cell r="R452"/>
          <cell r="S452"/>
          <cell r="T452"/>
          <cell r="U452"/>
          <cell r="V452"/>
          <cell r="W452"/>
          <cell r="X452"/>
          <cell r="Y452"/>
          <cell r="Z452"/>
          <cell r="AA452"/>
          <cell r="AB452"/>
          <cell r="AC452"/>
          <cell r="AD452"/>
          <cell r="AE452"/>
        </row>
        <row r="453">
          <cell r="G453"/>
          <cell r="H453"/>
          <cell r="I453"/>
          <cell r="J453"/>
          <cell r="K453"/>
          <cell r="L453"/>
          <cell r="M453"/>
          <cell r="N453"/>
          <cell r="O453"/>
          <cell r="P453"/>
          <cell r="Q453"/>
          <cell r="R453"/>
          <cell r="S453"/>
          <cell r="T453"/>
          <cell r="U453"/>
          <cell r="V453"/>
          <cell r="W453"/>
          <cell r="X453"/>
          <cell r="Y453"/>
          <cell r="Z453"/>
          <cell r="AA453"/>
          <cell r="AB453"/>
          <cell r="AC453"/>
          <cell r="AD453"/>
          <cell r="AE453"/>
        </row>
        <row r="454">
          <cell r="G454"/>
          <cell r="H454"/>
          <cell r="I454"/>
          <cell r="J454"/>
          <cell r="K454"/>
          <cell r="L454"/>
          <cell r="M454"/>
          <cell r="N454"/>
          <cell r="O454"/>
          <cell r="P454"/>
          <cell r="Q454"/>
          <cell r="R454"/>
          <cell r="S454"/>
          <cell r="T454"/>
          <cell r="U454"/>
          <cell r="V454"/>
          <cell r="W454"/>
          <cell r="X454"/>
          <cell r="Y454"/>
          <cell r="Z454"/>
          <cell r="AA454"/>
          <cell r="AB454"/>
          <cell r="AC454"/>
          <cell r="AD454"/>
          <cell r="AE454"/>
        </row>
        <row r="455">
          <cell r="G455"/>
          <cell r="H455"/>
          <cell r="I455"/>
          <cell r="J455"/>
          <cell r="K455"/>
          <cell r="L455"/>
          <cell r="M455"/>
          <cell r="N455"/>
          <cell r="O455"/>
          <cell r="P455"/>
          <cell r="Q455"/>
          <cell r="R455"/>
          <cell r="S455"/>
          <cell r="T455"/>
          <cell r="U455"/>
          <cell r="V455"/>
          <cell r="W455"/>
          <cell r="X455"/>
          <cell r="Y455"/>
          <cell r="Z455"/>
          <cell r="AA455"/>
          <cell r="AB455"/>
          <cell r="AC455"/>
          <cell r="AD455"/>
          <cell r="AE455"/>
        </row>
        <row r="456">
          <cell r="G456"/>
          <cell r="H456"/>
          <cell r="I456"/>
          <cell r="J456"/>
          <cell r="K456"/>
          <cell r="L456"/>
          <cell r="M456"/>
          <cell r="N456"/>
          <cell r="O456"/>
          <cell r="P456"/>
          <cell r="Q456"/>
          <cell r="R456"/>
          <cell r="S456"/>
          <cell r="T456"/>
          <cell r="U456"/>
          <cell r="V456"/>
          <cell r="W456"/>
          <cell r="X456"/>
          <cell r="Y456"/>
          <cell r="Z456"/>
          <cell r="AA456"/>
          <cell r="AB456"/>
          <cell r="AC456"/>
          <cell r="AD456"/>
          <cell r="AE456"/>
        </row>
        <row r="457">
          <cell r="G457"/>
          <cell r="H457"/>
          <cell r="I457"/>
          <cell r="J457"/>
          <cell r="K457"/>
          <cell r="L457"/>
          <cell r="M457"/>
          <cell r="N457"/>
          <cell r="O457"/>
          <cell r="P457"/>
          <cell r="Q457"/>
          <cell r="R457"/>
          <cell r="S457"/>
          <cell r="T457"/>
          <cell r="U457"/>
          <cell r="V457"/>
          <cell r="W457"/>
          <cell r="X457"/>
          <cell r="Y457"/>
          <cell r="Z457"/>
          <cell r="AA457"/>
          <cell r="AB457"/>
          <cell r="AC457"/>
          <cell r="AD457"/>
          <cell r="AE457"/>
        </row>
        <row r="458">
          <cell r="G458"/>
          <cell r="H458"/>
          <cell r="I458"/>
          <cell r="J458"/>
          <cell r="K458"/>
          <cell r="L458"/>
          <cell r="M458"/>
          <cell r="N458"/>
          <cell r="O458"/>
          <cell r="P458"/>
          <cell r="Q458"/>
          <cell r="R458"/>
          <cell r="S458"/>
          <cell r="T458"/>
          <cell r="U458"/>
          <cell r="V458"/>
          <cell r="W458"/>
          <cell r="X458"/>
          <cell r="Y458"/>
          <cell r="Z458"/>
          <cell r="AA458"/>
          <cell r="AB458"/>
          <cell r="AC458"/>
          <cell r="AD458"/>
          <cell r="AE458"/>
        </row>
        <row r="459">
          <cell r="G459"/>
          <cell r="H459"/>
          <cell r="I459"/>
          <cell r="J459"/>
          <cell r="K459"/>
          <cell r="L459"/>
          <cell r="M459"/>
          <cell r="N459"/>
          <cell r="O459"/>
          <cell r="P459"/>
          <cell r="Q459"/>
          <cell r="R459"/>
          <cell r="S459"/>
          <cell r="T459"/>
          <cell r="U459"/>
          <cell r="V459"/>
          <cell r="W459"/>
          <cell r="X459"/>
          <cell r="Y459"/>
          <cell r="Z459"/>
          <cell r="AA459"/>
          <cell r="AB459"/>
          <cell r="AC459"/>
          <cell r="AD459"/>
          <cell r="AE459"/>
        </row>
        <row r="460">
          <cell r="G460"/>
          <cell r="H460"/>
          <cell r="I460"/>
          <cell r="J460"/>
          <cell r="K460"/>
          <cell r="L460"/>
          <cell r="M460"/>
          <cell r="N460"/>
          <cell r="O460"/>
          <cell r="P460"/>
          <cell r="Q460"/>
          <cell r="R460"/>
          <cell r="S460"/>
          <cell r="T460"/>
          <cell r="U460"/>
          <cell r="V460"/>
          <cell r="W460"/>
          <cell r="X460"/>
          <cell r="Y460"/>
          <cell r="Z460"/>
          <cell r="AA460"/>
          <cell r="AB460"/>
          <cell r="AC460"/>
          <cell r="AD460"/>
          <cell r="AE460"/>
        </row>
        <row r="461">
          <cell r="G461"/>
          <cell r="H461"/>
          <cell r="I461"/>
          <cell r="J461"/>
          <cell r="K461"/>
          <cell r="L461"/>
          <cell r="M461"/>
          <cell r="N461"/>
          <cell r="O461"/>
          <cell r="P461"/>
          <cell r="Q461"/>
          <cell r="R461"/>
          <cell r="S461"/>
          <cell r="T461"/>
          <cell r="U461"/>
          <cell r="V461"/>
          <cell r="W461"/>
          <cell r="X461"/>
          <cell r="Y461"/>
          <cell r="Z461"/>
          <cell r="AA461"/>
          <cell r="AB461"/>
          <cell r="AC461"/>
          <cell r="AD461"/>
          <cell r="AE461"/>
        </row>
        <row r="462">
          <cell r="G462"/>
          <cell r="H462"/>
          <cell r="I462"/>
          <cell r="J462"/>
          <cell r="K462"/>
          <cell r="L462"/>
          <cell r="M462"/>
          <cell r="N462"/>
          <cell r="O462"/>
          <cell r="P462"/>
          <cell r="Q462"/>
          <cell r="R462"/>
          <cell r="S462"/>
          <cell r="T462"/>
          <cell r="U462"/>
          <cell r="V462"/>
          <cell r="W462"/>
          <cell r="X462"/>
          <cell r="Y462"/>
          <cell r="Z462"/>
          <cell r="AA462"/>
          <cell r="AB462"/>
          <cell r="AC462"/>
          <cell r="AD462"/>
          <cell r="AE462"/>
        </row>
        <row r="463">
          <cell r="G463"/>
          <cell r="H463"/>
          <cell r="I463"/>
          <cell r="J463"/>
          <cell r="K463"/>
          <cell r="L463"/>
          <cell r="M463"/>
          <cell r="N463"/>
          <cell r="O463"/>
          <cell r="P463"/>
          <cell r="Q463"/>
          <cell r="R463"/>
          <cell r="S463"/>
          <cell r="T463"/>
          <cell r="U463"/>
          <cell r="V463"/>
          <cell r="W463"/>
          <cell r="X463"/>
          <cell r="Y463"/>
          <cell r="Z463"/>
          <cell r="AA463"/>
          <cell r="AB463"/>
          <cell r="AC463"/>
          <cell r="AD463"/>
          <cell r="AE463"/>
        </row>
        <row r="464">
          <cell r="G464"/>
          <cell r="H464"/>
          <cell r="I464"/>
          <cell r="J464"/>
          <cell r="K464"/>
          <cell r="L464"/>
          <cell r="M464"/>
          <cell r="N464"/>
          <cell r="O464"/>
          <cell r="P464"/>
          <cell r="Q464"/>
          <cell r="R464"/>
          <cell r="S464"/>
          <cell r="T464"/>
          <cell r="U464"/>
          <cell r="V464"/>
          <cell r="W464"/>
          <cell r="X464"/>
          <cell r="Y464"/>
          <cell r="Z464"/>
          <cell r="AA464"/>
          <cell r="AB464"/>
          <cell r="AC464"/>
          <cell r="AD464"/>
          <cell r="AE464"/>
        </row>
        <row r="465">
          <cell r="G465"/>
          <cell r="H465"/>
          <cell r="I465"/>
          <cell r="J465"/>
          <cell r="K465"/>
          <cell r="L465"/>
          <cell r="M465"/>
          <cell r="N465"/>
          <cell r="O465"/>
          <cell r="P465"/>
          <cell r="Q465"/>
          <cell r="R465"/>
          <cell r="S465"/>
          <cell r="T465"/>
          <cell r="U465"/>
          <cell r="V465"/>
          <cell r="W465"/>
          <cell r="X465"/>
          <cell r="Y465"/>
          <cell r="Z465"/>
          <cell r="AA465"/>
          <cell r="AB465"/>
          <cell r="AC465"/>
          <cell r="AD465"/>
          <cell r="AE465"/>
        </row>
        <row r="466">
          <cell r="G466"/>
          <cell r="H466"/>
          <cell r="I466"/>
          <cell r="J466"/>
          <cell r="K466"/>
          <cell r="L466"/>
          <cell r="M466"/>
          <cell r="N466"/>
          <cell r="O466"/>
          <cell r="P466"/>
          <cell r="Q466"/>
          <cell r="R466"/>
          <cell r="S466"/>
          <cell r="T466"/>
          <cell r="U466"/>
          <cell r="V466"/>
          <cell r="W466"/>
          <cell r="X466"/>
          <cell r="Y466"/>
          <cell r="Z466"/>
          <cell r="AA466"/>
          <cell r="AB466"/>
          <cell r="AC466"/>
          <cell r="AD466"/>
          <cell r="AE466"/>
        </row>
        <row r="467">
          <cell r="G467"/>
          <cell r="H467"/>
          <cell r="I467"/>
          <cell r="J467"/>
          <cell r="K467"/>
          <cell r="L467"/>
          <cell r="M467"/>
          <cell r="N467"/>
          <cell r="O467"/>
          <cell r="P467"/>
          <cell r="Q467"/>
          <cell r="R467"/>
          <cell r="S467"/>
          <cell r="T467"/>
          <cell r="U467"/>
          <cell r="V467"/>
          <cell r="W467"/>
          <cell r="X467"/>
          <cell r="Y467"/>
          <cell r="Z467"/>
          <cell r="AA467"/>
          <cell r="AB467"/>
          <cell r="AC467"/>
          <cell r="AD467"/>
          <cell r="AE467"/>
        </row>
        <row r="468">
          <cell r="G468"/>
          <cell r="H468"/>
          <cell r="I468"/>
          <cell r="J468"/>
          <cell r="K468"/>
          <cell r="L468"/>
          <cell r="M468"/>
          <cell r="N468"/>
          <cell r="O468"/>
          <cell r="P468"/>
          <cell r="Q468"/>
          <cell r="R468"/>
          <cell r="S468"/>
          <cell r="T468"/>
          <cell r="U468"/>
          <cell r="V468"/>
          <cell r="W468"/>
          <cell r="X468"/>
          <cell r="Y468"/>
          <cell r="Z468"/>
          <cell r="AA468"/>
          <cell r="AB468"/>
          <cell r="AC468"/>
          <cell r="AD468"/>
          <cell r="AE468"/>
        </row>
        <row r="469">
          <cell r="G469"/>
          <cell r="H469"/>
          <cell r="I469"/>
          <cell r="J469"/>
          <cell r="K469"/>
          <cell r="L469"/>
          <cell r="M469"/>
          <cell r="N469"/>
          <cell r="O469"/>
          <cell r="P469"/>
          <cell r="Q469"/>
          <cell r="R469"/>
          <cell r="S469"/>
          <cell r="T469"/>
          <cell r="U469"/>
          <cell r="V469"/>
          <cell r="W469"/>
          <cell r="X469"/>
          <cell r="Y469"/>
          <cell r="Z469"/>
          <cell r="AA469"/>
          <cell r="AB469"/>
          <cell r="AC469"/>
          <cell r="AD469"/>
          <cell r="AE469"/>
        </row>
        <row r="470">
          <cell r="G470"/>
          <cell r="H470"/>
          <cell r="I470"/>
          <cell r="J470"/>
          <cell r="K470"/>
          <cell r="L470"/>
          <cell r="M470"/>
          <cell r="N470"/>
          <cell r="O470"/>
          <cell r="P470"/>
          <cell r="Q470"/>
          <cell r="R470"/>
          <cell r="S470"/>
          <cell r="T470"/>
          <cell r="U470"/>
          <cell r="V470"/>
          <cell r="W470"/>
          <cell r="X470"/>
          <cell r="Y470"/>
          <cell r="Z470"/>
          <cell r="AA470"/>
          <cell r="AB470"/>
          <cell r="AC470"/>
          <cell r="AD470"/>
          <cell r="AE470"/>
        </row>
        <row r="471">
          <cell r="G471"/>
          <cell r="H471"/>
          <cell r="I471"/>
          <cell r="J471"/>
          <cell r="K471"/>
          <cell r="L471"/>
          <cell r="M471"/>
          <cell r="N471"/>
          <cell r="O471"/>
          <cell r="P471"/>
          <cell r="Q471"/>
          <cell r="R471"/>
          <cell r="S471"/>
          <cell r="T471"/>
          <cell r="U471"/>
          <cell r="V471"/>
          <cell r="W471"/>
          <cell r="X471"/>
          <cell r="Y471"/>
          <cell r="Z471"/>
          <cell r="AA471"/>
          <cell r="AB471"/>
          <cell r="AC471"/>
          <cell r="AD471"/>
          <cell r="AE471"/>
        </row>
        <row r="472">
          <cell r="G472"/>
          <cell r="H472"/>
          <cell r="I472"/>
          <cell r="J472"/>
          <cell r="K472"/>
          <cell r="L472"/>
          <cell r="M472"/>
          <cell r="N472"/>
          <cell r="O472"/>
          <cell r="P472"/>
          <cell r="Q472"/>
          <cell r="R472"/>
          <cell r="S472"/>
          <cell r="T472"/>
          <cell r="U472"/>
          <cell r="V472"/>
          <cell r="W472"/>
          <cell r="X472"/>
          <cell r="Y472"/>
          <cell r="Z472"/>
          <cell r="AA472"/>
          <cell r="AB472"/>
          <cell r="AC472"/>
          <cell r="AD472"/>
          <cell r="AE472"/>
        </row>
        <row r="473">
          <cell r="G473"/>
          <cell r="H473"/>
          <cell r="I473"/>
          <cell r="J473"/>
          <cell r="K473"/>
          <cell r="L473"/>
          <cell r="M473"/>
          <cell r="N473"/>
          <cell r="O473"/>
          <cell r="P473"/>
          <cell r="Q473"/>
          <cell r="R473"/>
          <cell r="S473"/>
          <cell r="T473"/>
          <cell r="U473"/>
          <cell r="V473"/>
          <cell r="W473"/>
          <cell r="X473"/>
          <cell r="Y473"/>
          <cell r="Z473"/>
          <cell r="AA473"/>
          <cell r="AB473"/>
          <cell r="AC473"/>
          <cell r="AD473"/>
          <cell r="AE473"/>
        </row>
        <row r="474">
          <cell r="G474"/>
          <cell r="H474"/>
          <cell r="I474"/>
          <cell r="J474"/>
          <cell r="K474"/>
          <cell r="L474"/>
          <cell r="M474"/>
          <cell r="N474"/>
          <cell r="O474"/>
          <cell r="P474"/>
          <cell r="Q474"/>
          <cell r="R474"/>
          <cell r="S474"/>
          <cell r="T474"/>
          <cell r="U474"/>
          <cell r="V474"/>
          <cell r="W474"/>
          <cell r="X474"/>
          <cell r="Y474"/>
          <cell r="Z474"/>
          <cell r="AA474"/>
          <cell r="AB474"/>
          <cell r="AC474"/>
          <cell r="AD474"/>
          <cell r="AE474"/>
        </row>
        <row r="475">
          <cell r="G475"/>
          <cell r="H475"/>
          <cell r="I475"/>
          <cell r="J475"/>
          <cell r="K475"/>
          <cell r="L475"/>
          <cell r="M475"/>
          <cell r="N475"/>
          <cell r="O475"/>
          <cell r="P475"/>
          <cell r="Q475"/>
          <cell r="R475"/>
          <cell r="S475"/>
          <cell r="T475"/>
          <cell r="U475"/>
          <cell r="V475"/>
          <cell r="W475"/>
          <cell r="X475"/>
          <cell r="Y475"/>
          <cell r="Z475"/>
          <cell r="AA475"/>
          <cell r="AB475"/>
          <cell r="AC475"/>
          <cell r="AD475"/>
          <cell r="AE475"/>
        </row>
        <row r="476">
          <cell r="G476"/>
          <cell r="H476"/>
          <cell r="I476"/>
          <cell r="J476"/>
          <cell r="K476"/>
          <cell r="L476"/>
          <cell r="M476"/>
          <cell r="N476"/>
          <cell r="O476"/>
          <cell r="P476"/>
          <cell r="Q476"/>
          <cell r="R476"/>
          <cell r="S476"/>
          <cell r="T476"/>
          <cell r="U476"/>
          <cell r="V476"/>
          <cell r="W476"/>
          <cell r="X476"/>
          <cell r="Y476"/>
          <cell r="Z476"/>
          <cell r="AA476"/>
          <cell r="AB476"/>
          <cell r="AC476"/>
          <cell r="AD476"/>
          <cell r="AE476"/>
        </row>
        <row r="477">
          <cell r="G477"/>
          <cell r="H477"/>
          <cell r="I477"/>
          <cell r="J477"/>
          <cell r="K477"/>
          <cell r="L477"/>
          <cell r="M477"/>
          <cell r="N477"/>
          <cell r="O477"/>
          <cell r="P477"/>
          <cell r="Q477"/>
          <cell r="R477"/>
          <cell r="S477"/>
          <cell r="T477"/>
          <cell r="U477"/>
          <cell r="V477"/>
          <cell r="W477"/>
          <cell r="X477"/>
          <cell r="Y477"/>
          <cell r="Z477"/>
          <cell r="AA477"/>
          <cell r="AB477"/>
          <cell r="AC477"/>
          <cell r="AD477"/>
          <cell r="AE477"/>
        </row>
        <row r="478">
          <cell r="G478"/>
          <cell r="H478"/>
          <cell r="I478"/>
          <cell r="J478"/>
          <cell r="K478"/>
          <cell r="L478"/>
          <cell r="M478"/>
          <cell r="N478"/>
          <cell r="O478"/>
          <cell r="P478"/>
          <cell r="Q478"/>
          <cell r="R478"/>
          <cell r="S478"/>
          <cell r="T478"/>
          <cell r="U478"/>
          <cell r="V478"/>
          <cell r="W478"/>
          <cell r="X478"/>
          <cell r="Y478"/>
          <cell r="Z478"/>
          <cell r="AA478"/>
          <cell r="AB478"/>
          <cell r="AC478"/>
          <cell r="AD478"/>
          <cell r="AE478"/>
        </row>
        <row r="479">
          <cell r="G479"/>
          <cell r="H479"/>
          <cell r="I479"/>
          <cell r="J479"/>
          <cell r="K479"/>
          <cell r="L479"/>
          <cell r="M479"/>
          <cell r="N479"/>
          <cell r="O479"/>
          <cell r="P479"/>
          <cell r="Q479"/>
          <cell r="R479"/>
          <cell r="S479"/>
          <cell r="T479"/>
          <cell r="U479"/>
          <cell r="V479"/>
          <cell r="W479"/>
          <cell r="X479"/>
          <cell r="Y479"/>
          <cell r="Z479"/>
          <cell r="AA479"/>
          <cell r="AB479"/>
          <cell r="AC479"/>
          <cell r="AD479"/>
          <cell r="AE479"/>
        </row>
        <row r="480">
          <cell r="G480"/>
          <cell r="H480"/>
          <cell r="I480"/>
          <cell r="J480"/>
          <cell r="K480"/>
          <cell r="L480"/>
          <cell r="M480"/>
          <cell r="N480"/>
          <cell r="O480"/>
          <cell r="P480"/>
          <cell r="Q480"/>
          <cell r="R480"/>
          <cell r="S480"/>
          <cell r="T480"/>
          <cell r="U480"/>
          <cell r="V480"/>
          <cell r="W480"/>
          <cell r="X480"/>
          <cell r="Y480"/>
          <cell r="Z480"/>
          <cell r="AA480"/>
          <cell r="AB480"/>
          <cell r="AC480"/>
          <cell r="AD480"/>
          <cell r="AE480"/>
        </row>
        <row r="481">
          <cell r="G481"/>
          <cell r="H481"/>
          <cell r="I481"/>
          <cell r="J481"/>
          <cell r="K481"/>
          <cell r="L481"/>
          <cell r="M481"/>
          <cell r="N481"/>
          <cell r="O481"/>
          <cell r="P481"/>
          <cell r="Q481"/>
          <cell r="R481"/>
          <cell r="S481"/>
          <cell r="T481"/>
          <cell r="U481"/>
          <cell r="V481"/>
          <cell r="W481"/>
          <cell r="X481"/>
          <cell r="Y481"/>
          <cell r="Z481"/>
          <cell r="AA481"/>
          <cell r="AB481"/>
          <cell r="AC481"/>
          <cell r="AD481"/>
          <cell r="AE481"/>
        </row>
        <row r="482">
          <cell r="G482"/>
          <cell r="H482"/>
          <cell r="I482"/>
          <cell r="J482"/>
          <cell r="K482"/>
          <cell r="L482"/>
          <cell r="M482"/>
          <cell r="N482"/>
          <cell r="O482"/>
          <cell r="P482"/>
          <cell r="Q482"/>
          <cell r="R482"/>
          <cell r="S482"/>
          <cell r="T482"/>
          <cell r="U482"/>
          <cell r="V482"/>
          <cell r="W482"/>
          <cell r="X482"/>
          <cell r="Y482"/>
          <cell r="Z482"/>
          <cell r="AA482"/>
          <cell r="AB482"/>
          <cell r="AC482"/>
          <cell r="AD482"/>
          <cell r="AE482"/>
        </row>
        <row r="483">
          <cell r="G483"/>
          <cell r="H483"/>
          <cell r="I483"/>
          <cell r="J483"/>
          <cell r="K483"/>
          <cell r="L483"/>
          <cell r="M483"/>
          <cell r="N483"/>
          <cell r="O483"/>
          <cell r="P483"/>
          <cell r="Q483"/>
          <cell r="R483"/>
          <cell r="S483"/>
          <cell r="T483"/>
          <cell r="U483"/>
          <cell r="V483"/>
          <cell r="W483"/>
          <cell r="X483"/>
          <cell r="Y483"/>
          <cell r="Z483"/>
          <cell r="AA483"/>
          <cell r="AB483"/>
          <cell r="AC483"/>
          <cell r="AD483"/>
          <cell r="AE483"/>
        </row>
        <row r="484">
          <cell r="G484"/>
          <cell r="H484"/>
          <cell r="I484"/>
          <cell r="J484"/>
          <cell r="K484"/>
          <cell r="L484"/>
          <cell r="M484"/>
          <cell r="N484"/>
          <cell r="O484"/>
          <cell r="P484"/>
          <cell r="Q484"/>
          <cell r="R484"/>
          <cell r="S484"/>
          <cell r="T484"/>
          <cell r="U484"/>
          <cell r="V484"/>
          <cell r="W484"/>
          <cell r="X484"/>
          <cell r="Y484"/>
          <cell r="Z484"/>
          <cell r="AA484"/>
          <cell r="AB484"/>
          <cell r="AC484"/>
          <cell r="AD484"/>
          <cell r="AE484"/>
        </row>
        <row r="485">
          <cell r="G485"/>
          <cell r="H485"/>
          <cell r="I485"/>
          <cell r="J485"/>
          <cell r="K485"/>
          <cell r="L485"/>
          <cell r="M485"/>
          <cell r="N485"/>
          <cell r="O485"/>
          <cell r="P485"/>
          <cell r="Q485"/>
          <cell r="R485"/>
          <cell r="S485"/>
          <cell r="T485"/>
          <cell r="U485"/>
          <cell r="V485"/>
          <cell r="W485"/>
          <cell r="X485"/>
          <cell r="Y485"/>
          <cell r="Z485"/>
          <cell r="AA485"/>
          <cell r="AB485"/>
          <cell r="AC485"/>
          <cell r="AD485"/>
          <cell r="AE485"/>
        </row>
        <row r="486">
          <cell r="G486"/>
          <cell r="H486"/>
          <cell r="I486"/>
          <cell r="J486"/>
          <cell r="K486"/>
          <cell r="L486"/>
          <cell r="M486"/>
          <cell r="N486"/>
          <cell r="O486"/>
          <cell r="P486"/>
          <cell r="Q486"/>
          <cell r="R486"/>
          <cell r="S486"/>
          <cell r="T486"/>
          <cell r="U486"/>
          <cell r="V486"/>
          <cell r="W486"/>
          <cell r="X486"/>
          <cell r="Y486"/>
          <cell r="Z486"/>
          <cell r="AA486"/>
          <cell r="AB486"/>
          <cell r="AC486"/>
          <cell r="AD486"/>
          <cell r="AE486"/>
        </row>
        <row r="487">
          <cell r="G487"/>
          <cell r="H487"/>
          <cell r="I487"/>
          <cell r="J487"/>
          <cell r="K487"/>
          <cell r="L487"/>
          <cell r="M487"/>
          <cell r="N487"/>
          <cell r="O487"/>
          <cell r="P487"/>
          <cell r="Q487"/>
          <cell r="R487"/>
          <cell r="S487"/>
          <cell r="T487"/>
          <cell r="U487"/>
          <cell r="V487"/>
          <cell r="W487"/>
          <cell r="X487"/>
          <cell r="Y487"/>
          <cell r="Z487"/>
          <cell r="AA487"/>
          <cell r="AB487"/>
          <cell r="AC487"/>
          <cell r="AD487"/>
          <cell r="AE487"/>
        </row>
        <row r="488">
          <cell r="G488"/>
          <cell r="H488"/>
          <cell r="I488"/>
          <cell r="J488"/>
          <cell r="K488"/>
          <cell r="L488"/>
          <cell r="M488"/>
          <cell r="N488"/>
          <cell r="O488"/>
          <cell r="P488"/>
          <cell r="Q488"/>
          <cell r="R488"/>
          <cell r="S488"/>
          <cell r="T488"/>
          <cell r="U488"/>
          <cell r="V488"/>
          <cell r="W488"/>
          <cell r="X488"/>
          <cell r="Y488"/>
          <cell r="Z488"/>
          <cell r="AA488"/>
          <cell r="AB488"/>
          <cell r="AC488"/>
          <cell r="AD488"/>
          <cell r="AE488"/>
        </row>
        <row r="489">
          <cell r="G489"/>
          <cell r="H489"/>
          <cell r="I489"/>
          <cell r="J489"/>
          <cell r="K489"/>
          <cell r="L489"/>
          <cell r="M489"/>
          <cell r="N489"/>
          <cell r="O489"/>
          <cell r="P489"/>
          <cell r="Q489"/>
          <cell r="R489"/>
          <cell r="S489"/>
          <cell r="T489"/>
          <cell r="U489"/>
          <cell r="V489"/>
          <cell r="W489"/>
          <cell r="X489"/>
          <cell r="Y489"/>
          <cell r="Z489"/>
          <cell r="AA489"/>
          <cell r="AB489"/>
          <cell r="AC489"/>
          <cell r="AD489"/>
          <cell r="AE489"/>
        </row>
        <row r="490">
          <cell r="G490"/>
          <cell r="H490"/>
          <cell r="I490"/>
          <cell r="J490"/>
          <cell r="K490"/>
          <cell r="L490"/>
          <cell r="M490"/>
          <cell r="N490"/>
          <cell r="O490"/>
          <cell r="P490"/>
          <cell r="Q490"/>
          <cell r="R490"/>
          <cell r="S490"/>
          <cell r="T490"/>
          <cell r="U490"/>
          <cell r="V490"/>
          <cell r="W490"/>
          <cell r="X490"/>
          <cell r="Y490"/>
          <cell r="Z490"/>
          <cell r="AA490"/>
          <cell r="AB490"/>
          <cell r="AC490"/>
          <cell r="AD490"/>
          <cell r="AE490"/>
        </row>
        <row r="491">
          <cell r="G491"/>
          <cell r="H491"/>
          <cell r="I491"/>
          <cell r="J491"/>
          <cell r="K491"/>
          <cell r="L491"/>
          <cell r="M491"/>
          <cell r="N491"/>
          <cell r="O491"/>
          <cell r="P491"/>
          <cell r="Q491"/>
          <cell r="R491"/>
          <cell r="S491"/>
          <cell r="T491"/>
          <cell r="U491"/>
          <cell r="V491"/>
          <cell r="W491"/>
          <cell r="X491"/>
          <cell r="Y491"/>
          <cell r="Z491"/>
          <cell r="AA491"/>
          <cell r="AB491"/>
          <cell r="AC491"/>
          <cell r="AD491"/>
          <cell r="AE491"/>
        </row>
        <row r="492">
          <cell r="G492"/>
          <cell r="H492"/>
          <cell r="I492"/>
          <cell r="J492"/>
          <cell r="K492"/>
          <cell r="L492"/>
          <cell r="M492"/>
          <cell r="N492"/>
          <cell r="O492"/>
          <cell r="P492"/>
          <cell r="Q492"/>
          <cell r="R492"/>
          <cell r="S492"/>
          <cell r="T492"/>
          <cell r="U492"/>
          <cell r="V492"/>
          <cell r="W492"/>
          <cell r="X492"/>
          <cell r="Y492"/>
          <cell r="Z492"/>
          <cell r="AA492"/>
          <cell r="AB492"/>
          <cell r="AC492"/>
          <cell r="AD492"/>
          <cell r="AE492"/>
        </row>
        <row r="493">
          <cell r="G493"/>
          <cell r="H493"/>
          <cell r="I493"/>
          <cell r="J493"/>
          <cell r="K493"/>
          <cell r="L493"/>
          <cell r="M493"/>
          <cell r="N493"/>
          <cell r="O493"/>
          <cell r="P493"/>
          <cell r="Q493"/>
          <cell r="R493"/>
          <cell r="S493"/>
          <cell r="T493"/>
          <cell r="U493"/>
          <cell r="V493"/>
          <cell r="W493"/>
          <cell r="X493"/>
          <cell r="Y493"/>
          <cell r="Z493"/>
          <cell r="AA493"/>
          <cell r="AB493"/>
          <cell r="AC493"/>
          <cell r="AD493"/>
          <cell r="AE493"/>
        </row>
        <row r="494">
          <cell r="G494"/>
          <cell r="H494"/>
          <cell r="I494"/>
          <cell r="J494"/>
          <cell r="K494"/>
          <cell r="L494"/>
          <cell r="M494"/>
          <cell r="N494"/>
          <cell r="O494"/>
          <cell r="P494"/>
          <cell r="Q494"/>
          <cell r="R494"/>
          <cell r="S494"/>
          <cell r="T494"/>
          <cell r="U494"/>
          <cell r="V494"/>
          <cell r="W494"/>
          <cell r="X494"/>
          <cell r="Y494"/>
          <cell r="Z494"/>
          <cell r="AA494"/>
          <cell r="AB494"/>
          <cell r="AC494"/>
          <cell r="AD494"/>
          <cell r="AE494"/>
        </row>
        <row r="495">
          <cell r="G495"/>
          <cell r="H495"/>
          <cell r="I495"/>
          <cell r="J495"/>
          <cell r="K495"/>
          <cell r="L495"/>
          <cell r="M495"/>
          <cell r="N495"/>
          <cell r="O495"/>
          <cell r="P495"/>
          <cell r="Q495"/>
          <cell r="R495"/>
          <cell r="S495"/>
          <cell r="T495"/>
          <cell r="U495"/>
          <cell r="V495"/>
          <cell r="W495"/>
          <cell r="X495"/>
          <cell r="Y495"/>
          <cell r="Z495"/>
          <cell r="AA495"/>
          <cell r="AB495"/>
          <cell r="AC495"/>
          <cell r="AD495"/>
          <cell r="AE495"/>
        </row>
        <row r="496">
          <cell r="G496"/>
          <cell r="H496"/>
          <cell r="I496"/>
          <cell r="J496"/>
          <cell r="K496"/>
          <cell r="L496"/>
          <cell r="M496"/>
          <cell r="N496"/>
          <cell r="O496"/>
          <cell r="P496"/>
          <cell r="Q496"/>
          <cell r="R496"/>
          <cell r="S496"/>
          <cell r="T496"/>
          <cell r="U496"/>
          <cell r="V496"/>
          <cell r="W496"/>
          <cell r="X496"/>
          <cell r="Y496"/>
          <cell r="Z496"/>
          <cell r="AA496"/>
          <cell r="AB496"/>
          <cell r="AC496"/>
          <cell r="AD496"/>
          <cell r="AE496"/>
        </row>
        <row r="497">
          <cell r="G497"/>
          <cell r="H497"/>
          <cell r="I497"/>
          <cell r="J497"/>
          <cell r="K497"/>
          <cell r="L497"/>
          <cell r="M497"/>
          <cell r="N497"/>
          <cell r="O497"/>
          <cell r="P497"/>
          <cell r="Q497"/>
          <cell r="R497"/>
          <cell r="S497"/>
          <cell r="T497"/>
          <cell r="U497"/>
          <cell r="V497"/>
          <cell r="W497"/>
          <cell r="X497"/>
          <cell r="Y497"/>
          <cell r="Z497"/>
          <cell r="AA497"/>
          <cell r="AB497"/>
          <cell r="AC497"/>
          <cell r="AD497"/>
          <cell r="AE497"/>
        </row>
        <row r="498">
          <cell r="G498"/>
          <cell r="H498"/>
          <cell r="I498"/>
          <cell r="J498"/>
          <cell r="K498"/>
          <cell r="L498"/>
          <cell r="M498"/>
          <cell r="N498"/>
          <cell r="O498"/>
          <cell r="P498"/>
          <cell r="Q498"/>
          <cell r="R498"/>
          <cell r="S498"/>
          <cell r="T498"/>
          <cell r="U498"/>
          <cell r="V498"/>
          <cell r="W498"/>
          <cell r="X498"/>
          <cell r="Y498"/>
          <cell r="Z498"/>
          <cell r="AA498"/>
          <cell r="AB498"/>
          <cell r="AC498"/>
          <cell r="AD498"/>
          <cell r="AE498"/>
        </row>
        <row r="499">
          <cell r="G499"/>
          <cell r="H499"/>
          <cell r="I499"/>
          <cell r="J499"/>
          <cell r="K499"/>
          <cell r="L499"/>
          <cell r="M499"/>
          <cell r="N499"/>
          <cell r="O499"/>
          <cell r="P499"/>
          <cell r="Q499"/>
          <cell r="R499"/>
          <cell r="S499"/>
          <cell r="T499"/>
          <cell r="U499"/>
          <cell r="V499"/>
          <cell r="W499"/>
          <cell r="X499"/>
          <cell r="Y499"/>
          <cell r="Z499"/>
          <cell r="AA499"/>
          <cell r="AB499"/>
          <cell r="AC499"/>
          <cell r="AD499"/>
          <cell r="AE499"/>
        </row>
        <row r="500">
          <cell r="G500"/>
          <cell r="H500"/>
          <cell r="I500"/>
          <cell r="J500"/>
          <cell r="K500"/>
          <cell r="L500"/>
          <cell r="M500"/>
          <cell r="N500"/>
          <cell r="O500"/>
          <cell r="P500"/>
          <cell r="Q500"/>
          <cell r="R500"/>
          <cell r="S500"/>
          <cell r="T500"/>
          <cell r="U500"/>
          <cell r="V500"/>
          <cell r="W500"/>
          <cell r="X500"/>
          <cell r="Y500"/>
          <cell r="Z500"/>
          <cell r="AA500"/>
          <cell r="AB500"/>
          <cell r="AC500"/>
          <cell r="AD500"/>
          <cell r="AE500"/>
        </row>
      </sheetData>
      <sheetData sheetId="2"/>
      <sheetData sheetId="3"/>
      <sheetData sheetId="4">
        <row r="14">
          <cell r="C14" t="str">
            <v>OR_Single Family</v>
          </cell>
          <cell r="D14" t="str">
            <v>Single Family</v>
          </cell>
          <cell r="E14" t="str">
            <v>New</v>
          </cell>
          <cell r="F14">
            <v>6704</v>
          </cell>
          <cell r="G14">
            <v>6968</v>
          </cell>
          <cell r="H14">
            <v>8205</v>
          </cell>
          <cell r="I14">
            <v>9300</v>
          </cell>
          <cell r="J14">
            <v>11414</v>
          </cell>
          <cell r="K14">
            <v>13600</v>
          </cell>
          <cell r="L14">
            <v>12406</v>
          </cell>
          <cell r="M14">
            <v>14907</v>
          </cell>
          <cell r="N14">
            <v>16765</v>
          </cell>
          <cell r="O14">
            <v>17498</v>
          </cell>
          <cell r="P14">
            <v>16395</v>
          </cell>
          <cell r="Q14">
            <v>18008</v>
          </cell>
          <cell r="R14">
            <v>16935</v>
          </cell>
          <cell r="S14">
            <v>17518</v>
          </cell>
          <cell r="T14">
            <v>16687</v>
          </cell>
          <cell r="U14">
            <v>15476</v>
          </cell>
          <cell r="V14">
            <v>15963</v>
          </cell>
          <cell r="W14">
            <v>17418</v>
          </cell>
          <cell r="X14">
            <v>18681</v>
          </cell>
          <cell r="Y14">
            <v>20556</v>
          </cell>
          <cell r="Z14">
            <v>23352</v>
          </cell>
          <cell r="AA14">
            <v>20383</v>
          </cell>
          <cell r="AB14">
            <v>15397</v>
          </cell>
          <cell r="AC14">
            <v>8164.9999999999991</v>
          </cell>
          <cell r="AD14">
            <v>5328</v>
          </cell>
          <cell r="AE14">
            <v>5305</v>
          </cell>
          <cell r="AF14">
            <v>5050</v>
          </cell>
          <cell r="AG14">
            <v>6513</v>
          </cell>
          <cell r="AH14">
            <v>8720</v>
          </cell>
          <cell r="AI14">
            <v>11272</v>
          </cell>
          <cell r="AJ14">
            <v>15952</v>
          </cell>
          <cell r="AK14">
            <v>17272</v>
          </cell>
          <cell r="AL14">
            <v>16727</v>
          </cell>
          <cell r="AM14">
            <v>16202.000000000002</v>
          </cell>
          <cell r="AN14">
            <v>15889</v>
          </cell>
          <cell r="AO14">
            <v>15686</v>
          </cell>
          <cell r="AP14">
            <v>15088</v>
          </cell>
          <cell r="AQ14">
            <v>14772</v>
          </cell>
          <cell r="AR14">
            <v>14734</v>
          </cell>
          <cell r="AS14">
            <v>14757</v>
          </cell>
          <cell r="AT14">
            <v>15342</v>
          </cell>
          <cell r="AU14">
            <v>15526</v>
          </cell>
          <cell r="AV14">
            <v>15254</v>
          </cell>
          <cell r="AW14">
            <v>14608</v>
          </cell>
          <cell r="AX14">
            <v>14523</v>
          </cell>
          <cell r="AY14">
            <v>14775</v>
          </cell>
          <cell r="AZ14">
            <v>14714</v>
          </cell>
          <cell r="BA14">
            <v>14158</v>
          </cell>
          <cell r="BB14">
            <v>14093</v>
          </cell>
          <cell r="BC14">
            <v>14173</v>
          </cell>
          <cell r="BD14">
            <v>14330</v>
          </cell>
        </row>
        <row r="15">
          <cell r="C15" t="str">
            <v>OR_Multi Family</v>
          </cell>
          <cell r="D15" t="str">
            <v>Multifamily - Low Rise</v>
          </cell>
          <cell r="E15" t="str">
            <v>New</v>
          </cell>
          <cell r="F15">
            <v>3772.8448706752683</v>
          </cell>
          <cell r="G15">
            <v>2941.0349178883071</v>
          </cell>
          <cell r="H15">
            <v>3202.3298129108261</v>
          </cell>
          <cell r="I15">
            <v>2714.899092549962</v>
          </cell>
          <cell r="J15">
            <v>8896.7022428480705</v>
          </cell>
          <cell r="K15">
            <v>8252.2238816719419</v>
          </cell>
          <cell r="L15">
            <v>3301.122737123248</v>
          </cell>
          <cell r="M15">
            <v>2811.4691158519631</v>
          </cell>
          <cell r="N15">
            <v>2637.894836250196</v>
          </cell>
          <cell r="O15">
            <v>4819.5855773579242</v>
          </cell>
          <cell r="P15">
            <v>6713.3146314455371</v>
          </cell>
          <cell r="Q15">
            <v>8721.3694621543327</v>
          </cell>
          <cell r="R15">
            <v>7555.8808889387019</v>
          </cell>
          <cell r="S15">
            <v>6573.1222265963652</v>
          </cell>
          <cell r="T15">
            <v>4692.7024347114893</v>
          </cell>
          <cell r="U15">
            <v>2354.7720492520393</v>
          </cell>
          <cell r="V15">
            <v>2899.5066232946756</v>
          </cell>
          <cell r="W15">
            <v>2562.0870522389155</v>
          </cell>
          <cell r="X15">
            <v>3686.8568040688797</v>
          </cell>
          <cell r="Y15">
            <v>3834.8880826444029</v>
          </cell>
          <cell r="Z15">
            <v>3263.6700424474207</v>
          </cell>
          <cell r="AA15">
            <v>4388.1347752705051</v>
          </cell>
          <cell r="AB15">
            <v>2959.161886968971</v>
          </cell>
          <cell r="AC15">
            <v>2360.9550283740805</v>
          </cell>
          <cell r="AD15">
            <v>671.9841739580163</v>
          </cell>
          <cell r="AE15">
            <v>66.596429394015331</v>
          </cell>
          <cell r="AF15">
            <v>949.87426015052506</v>
          </cell>
          <cell r="AG15">
            <v>2297.5049440684579</v>
          </cell>
          <cell r="AH15">
            <v>4512.1309043270476</v>
          </cell>
          <cell r="AI15">
            <v>4834.4211617459714</v>
          </cell>
          <cell r="AJ15">
            <v>6816.6588407441923</v>
          </cell>
          <cell r="AK15">
            <v>7232.862016530873</v>
          </cell>
          <cell r="AL15">
            <v>7009.2519401018944</v>
          </cell>
          <cell r="AM15">
            <v>7026.167603814305</v>
          </cell>
          <cell r="AN15">
            <v>7441.1769135052737</v>
          </cell>
          <cell r="AO15">
            <v>7431.377897912399</v>
          </cell>
          <cell r="AP15">
            <v>6971.963329889757</v>
          </cell>
          <cell r="AQ15">
            <v>6761.3209416287918</v>
          </cell>
          <cell r="AR15">
            <v>6554.7240085809162</v>
          </cell>
          <cell r="AS15">
            <v>6621.6730773670097</v>
          </cell>
          <cell r="AT15">
            <v>6557.8368230103088</v>
          </cell>
          <cell r="AU15">
            <v>6522.0493084879608</v>
          </cell>
          <cell r="AV15">
            <v>6282.365298704045</v>
          </cell>
          <cell r="AW15">
            <v>6009.1462390877323</v>
          </cell>
          <cell r="AX15">
            <v>5504.874605946914</v>
          </cell>
          <cell r="AY15">
            <v>5132.8554374960586</v>
          </cell>
          <cell r="AZ15">
            <v>4866.3598178070824</v>
          </cell>
          <cell r="BA15">
            <v>4605.8340776656614</v>
          </cell>
          <cell r="BB15">
            <v>4391.1894980251245</v>
          </cell>
          <cell r="BC15">
            <v>3931.255214930798</v>
          </cell>
          <cell r="BD15">
            <v>3779.4583907174715</v>
          </cell>
        </row>
        <row r="16">
          <cell r="C16" t="str">
            <v>OR</v>
          </cell>
          <cell r="D16" t="str">
            <v>Multifamily - High Rise</v>
          </cell>
          <cell r="E16" t="str">
            <v>New</v>
          </cell>
          <cell r="F16">
            <v>468.15512932473166</v>
          </cell>
          <cell r="G16">
            <v>512.96508211169294</v>
          </cell>
          <cell r="H16">
            <v>567.67018708917408</v>
          </cell>
          <cell r="I16">
            <v>1440.100907450038</v>
          </cell>
          <cell r="J16">
            <v>1235.2977571519298</v>
          </cell>
          <cell r="K16">
            <v>508.77611832805769</v>
          </cell>
          <cell r="L16">
            <v>504.87726287675196</v>
          </cell>
          <cell r="M16">
            <v>979.53088414803699</v>
          </cell>
          <cell r="N16">
            <v>1373.1051637498038</v>
          </cell>
          <cell r="O16">
            <v>1730.4144226420756</v>
          </cell>
          <cell r="P16">
            <v>2043.6853685544634</v>
          </cell>
          <cell r="Q16">
            <v>1875.6305378456677</v>
          </cell>
          <cell r="R16">
            <v>1705.1191110612986</v>
          </cell>
          <cell r="S16">
            <v>1382.877773403635</v>
          </cell>
          <cell r="T16">
            <v>1045.2975652885109</v>
          </cell>
          <cell r="U16">
            <v>1145.2279507479607</v>
          </cell>
          <cell r="V16">
            <v>1138.4933767053251</v>
          </cell>
          <cell r="W16">
            <v>1344.9129477610845</v>
          </cell>
          <cell r="X16">
            <v>1380.1431959311205</v>
          </cell>
          <cell r="Y16">
            <v>1332.1119173555971</v>
          </cell>
          <cell r="Z16">
            <v>1508.3299575525793</v>
          </cell>
          <cell r="AA16">
            <v>1311.8652247294947</v>
          </cell>
          <cell r="AB16">
            <v>1171.838113031029</v>
          </cell>
          <cell r="AC16">
            <v>876.04497162591952</v>
          </cell>
          <cell r="AD16">
            <v>822.0158260419837</v>
          </cell>
          <cell r="AE16">
            <v>1092.4035706059847</v>
          </cell>
          <cell r="AF16">
            <v>1676.1257398494749</v>
          </cell>
          <cell r="AG16">
            <v>1050.4950559315419</v>
          </cell>
          <cell r="AH16">
            <v>1179.8690956729522</v>
          </cell>
          <cell r="AI16">
            <v>1558.5788382540286</v>
          </cell>
          <cell r="AJ16">
            <v>1628.3411592558075</v>
          </cell>
          <cell r="AK16">
            <v>1590.137983469127</v>
          </cell>
          <cell r="AL16">
            <v>1606.7480598981056</v>
          </cell>
          <cell r="AM16">
            <v>1679.8323961856952</v>
          </cell>
          <cell r="AN16">
            <v>1660.8230864947266</v>
          </cell>
          <cell r="AO16">
            <v>1567.6221020876008</v>
          </cell>
          <cell r="AP16">
            <v>1522.0366701102428</v>
          </cell>
          <cell r="AQ16">
            <v>1485.6790583712077</v>
          </cell>
          <cell r="AR16">
            <v>1495.2759914190849</v>
          </cell>
          <cell r="AS16">
            <v>1480.3269226329903</v>
          </cell>
          <cell r="AT16">
            <v>1463.1631769896919</v>
          </cell>
          <cell r="AU16">
            <v>1405.9506915120394</v>
          </cell>
          <cell r="AV16">
            <v>1335.6347012959552</v>
          </cell>
          <cell r="AW16">
            <v>1227.8537609122679</v>
          </cell>
          <cell r="AX16">
            <v>1148.1253940530855</v>
          </cell>
          <cell r="AY16">
            <v>1088.1445625039419</v>
          </cell>
          <cell r="AZ16">
            <v>1029.6401821929173</v>
          </cell>
          <cell r="BA16">
            <v>973.16592233433857</v>
          </cell>
          <cell r="BB16">
            <v>881.81050197487571</v>
          </cell>
          <cell r="BC16">
            <v>846.74478506920184</v>
          </cell>
          <cell r="BD16">
            <v>808.54160928252838</v>
          </cell>
        </row>
        <row r="17">
          <cell r="C17" t="str">
            <v>OR_Other Family</v>
          </cell>
          <cell r="D17" t="str">
            <v>Manufactured</v>
          </cell>
          <cell r="E17" t="str">
            <v>New</v>
          </cell>
          <cell r="F17">
            <v>2370</v>
          </cell>
          <cell r="G17">
            <v>2297</v>
          </cell>
          <cell r="H17">
            <v>2910</v>
          </cell>
          <cell r="I17">
            <v>3852</v>
          </cell>
          <cell r="J17">
            <v>4387</v>
          </cell>
          <cell r="K17">
            <v>4905</v>
          </cell>
          <cell r="L17">
            <v>4720</v>
          </cell>
          <cell r="M17">
            <v>5103</v>
          </cell>
          <cell r="N17">
            <v>6454</v>
          </cell>
          <cell r="O17">
            <v>7597</v>
          </cell>
          <cell r="P17">
            <v>7450</v>
          </cell>
          <cell r="Q17">
            <v>6484</v>
          </cell>
          <cell r="R17">
            <v>6567</v>
          </cell>
          <cell r="S17">
            <v>6223</v>
          </cell>
          <cell r="T17">
            <v>5202</v>
          </cell>
          <cell r="U17">
            <v>3199</v>
          </cell>
          <cell r="V17">
            <v>2392</v>
          </cell>
          <cell r="W17">
            <v>2517</v>
          </cell>
          <cell r="X17">
            <v>2415</v>
          </cell>
          <cell r="Y17">
            <v>2492</v>
          </cell>
          <cell r="Z17">
            <v>2495</v>
          </cell>
          <cell r="AA17">
            <v>2230</v>
          </cell>
          <cell r="AB17">
            <v>1772</v>
          </cell>
          <cell r="AC17">
            <v>1278</v>
          </cell>
          <cell r="AD17">
            <v>717</v>
          </cell>
          <cell r="AE17">
            <v>647</v>
          </cell>
          <cell r="AF17">
            <v>445</v>
          </cell>
          <cell r="AG17">
            <v>473</v>
          </cell>
          <cell r="AH17">
            <v>888.66666666666663</v>
          </cell>
          <cell r="AI17">
            <v>741.44444444444446</v>
          </cell>
          <cell r="AJ17">
            <v>652.01851851851848</v>
          </cell>
          <cell r="AK17">
            <v>641.18827160493822</v>
          </cell>
          <cell r="AL17">
            <v>640.21965020576124</v>
          </cell>
          <cell r="AM17">
            <v>672.75625857338821</v>
          </cell>
          <cell r="AN17">
            <v>706.04896833561952</v>
          </cell>
          <cell r="AO17">
            <v>675.61268528044502</v>
          </cell>
          <cell r="AP17">
            <v>664.64072541977851</v>
          </cell>
          <cell r="AQ17">
            <v>666.74442656998838</v>
          </cell>
          <cell r="AR17">
            <v>671.00378573083015</v>
          </cell>
          <cell r="AS17">
            <v>676.1344749850083</v>
          </cell>
          <cell r="AT17">
            <v>676.69751105361161</v>
          </cell>
          <cell r="AU17">
            <v>671.80560150661029</v>
          </cell>
          <cell r="AV17">
            <v>671.17108754430456</v>
          </cell>
          <cell r="AW17">
            <v>672.25948123172554</v>
          </cell>
          <cell r="AX17">
            <v>673.17865700868174</v>
          </cell>
          <cell r="AY17">
            <v>673.54113555499043</v>
          </cell>
          <cell r="AZ17">
            <v>673.10891231665403</v>
          </cell>
          <cell r="BA17">
            <v>672.51081252716119</v>
          </cell>
          <cell r="BB17">
            <v>672.62834769725293</v>
          </cell>
          <cell r="BC17">
            <v>672.87122438941094</v>
          </cell>
          <cell r="BD17">
            <v>672.97318158235862</v>
          </cell>
        </row>
        <row r="18">
          <cell r="C18" t="str">
            <v>OR_Single Family</v>
          </cell>
          <cell r="D18" t="str">
            <v>Single Family</v>
          </cell>
          <cell r="E18" t="str">
            <v>Existing</v>
          </cell>
          <cell r="F18"/>
          <cell r="G18"/>
          <cell r="H18"/>
          <cell r="I18"/>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v>1281442</v>
          </cell>
          <cell r="AL18">
            <v>1278532.125467059</v>
          </cell>
          <cell r="AM18">
            <v>1275628.858622798</v>
          </cell>
          <cell r="AN18">
            <v>1272732.1844626011</v>
          </cell>
          <cell r="AO18">
            <v>1269842.0880159247</v>
          </cell>
          <cell r="AP18">
            <v>1266958.5543462196</v>
          </cell>
          <cell r="AQ18">
            <v>1264081.5685508549</v>
          </cell>
          <cell r="AR18">
            <v>1261211.1157610398</v>
          </cell>
          <cell r="AS18">
            <v>1258347.1811417476</v>
          </cell>
          <cell r="AT18">
            <v>1255489.7498916385</v>
          </cell>
          <cell r="AU18">
            <v>1252638.8072429833</v>
          </cell>
          <cell r="AV18">
            <v>1249794.338461587</v>
          </cell>
          <cell r="AW18">
            <v>1246956.3288467131</v>
          </cell>
          <cell r="AX18">
            <v>1244124.763731007</v>
          </cell>
          <cell r="AY18">
            <v>1241299.6284804204</v>
          </cell>
          <cell r="AZ18">
            <v>1238480.9084941361</v>
          </cell>
          <cell r="BA18">
            <v>1235668.5892044916</v>
          </cell>
          <cell r="BB18">
            <v>1232862.6560769046</v>
          </cell>
          <cell r="BC18">
            <v>1230063.0946097979</v>
          </cell>
          <cell r="BD18">
            <v>1227269.890334524</v>
          </cell>
        </row>
        <row r="19">
          <cell r="C19" t="str">
            <v>OR_Multi Family</v>
          </cell>
          <cell r="D19" t="str">
            <v>Multifamily - Low Rise</v>
          </cell>
          <cell r="E19" t="str">
            <v>Existing</v>
          </cell>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v>277837.92835758231</v>
          </cell>
          <cell r="AL19">
            <v>277207.00904135435</v>
          </cell>
          <cell r="AM19">
            <v>276577.52242794685</v>
          </cell>
          <cell r="AN19">
            <v>275949.46526395273</v>
          </cell>
          <cell r="AO19">
            <v>275322.83430335281</v>
          </cell>
          <cell r="AP19">
            <v>274697.62630749901</v>
          </cell>
          <cell r="AQ19">
            <v>274073.83804509765</v>
          </cell>
          <cell r="AR19">
            <v>273451.46629219269</v>
          </cell>
          <cell r="AS19">
            <v>272830.50783214916</v>
          </cell>
          <cell r="AT19">
            <v>272210.95945563645</v>
          </cell>
          <cell r="AU19">
            <v>271592.81796061178</v>
          </cell>
          <cell r="AV19">
            <v>270976.08015230362</v>
          </cell>
          <cell r="AW19">
            <v>270360.74284319516</v>
          </cell>
          <cell r="AX19">
            <v>269746.80285300786</v>
          </cell>
          <cell r="AY19">
            <v>269134.25700868503</v>
          </cell>
          <cell r="AZ19">
            <v>268523.10214437544</v>
          </cell>
          <cell r="BA19">
            <v>267913.33510141686</v>
          </cell>
          <cell r="BB19">
            <v>267304.95272831985</v>
          </cell>
          <cell r="BC19">
            <v>266697.95188075147</v>
          </cell>
          <cell r="BD19">
            <v>266092.32942151889</v>
          </cell>
        </row>
        <row r="20">
          <cell r="D20" t="str">
            <v>Multifamily - High Rise</v>
          </cell>
          <cell r="E20" t="str">
            <v>Existing</v>
          </cell>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v>63346.033033662934</v>
          </cell>
          <cell r="AL20">
            <v>63202.185733607068</v>
          </cell>
          <cell r="AM20">
            <v>63058.665084562206</v>
          </cell>
          <cell r="AN20">
            <v>62915.470344763409</v>
          </cell>
          <cell r="AO20">
            <v>62772.600774130158</v>
          </cell>
          <cell r="AP20">
            <v>62630.05563426252</v>
          </cell>
          <cell r="AQ20">
            <v>62487.834188437337</v>
          </cell>
          <cell r="AR20">
            <v>62345.935701604409</v>
          </cell>
          <cell r="AS20">
            <v>62204.359440382708</v>
          </cell>
          <cell r="AT20">
            <v>62063.104673056572</v>
          </cell>
          <cell r="AU20">
            <v>61922.17066957194</v>
          </cell>
          <cell r="AV20">
            <v>61781.556701532572</v>
          </cell>
          <cell r="AW20">
            <v>61641.262042196271</v>
          </cell>
          <cell r="AX20">
            <v>61501.28596647115</v>
          </cell>
          <cell r="AY20">
            <v>61361.627750911874</v>
          </cell>
          <cell r="AZ20">
            <v>61222.286673715913</v>
          </cell>
          <cell r="BA20">
            <v>61083.262014719818</v>
          </cell>
          <cell r="BB20">
            <v>60944.55305539551</v>
          </cell>
          <cell r="BC20">
            <v>60806.159078846555</v>
          </cell>
          <cell r="BD20">
            <v>60668.079369804451</v>
          </cell>
        </row>
        <row r="21">
          <cell r="C21" t="str">
            <v>OR_Other Family</v>
          </cell>
          <cell r="D21" t="str">
            <v>Manufactured</v>
          </cell>
          <cell r="E21" t="str">
            <v>Existing</v>
          </cell>
          <cell r="F21"/>
          <cell r="G21"/>
          <cell r="H21"/>
          <cell r="I21"/>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v>202413.31790123455</v>
          </cell>
          <cell r="AL21">
            <v>200250.12950997456</v>
          </cell>
          <cell r="AM21">
            <v>198110.05908380006</v>
          </cell>
          <cell r="AN21">
            <v>195992.85956133081</v>
          </cell>
          <cell r="AO21">
            <v>193898.28652152821</v>
          </cell>
          <cell r="AP21">
            <v>191826.09815547793</v>
          </cell>
          <cell r="AQ21">
            <v>189776.05523847431</v>
          </cell>
          <cell r="AR21">
            <v>187747.92110240282</v>
          </cell>
          <cell r="AS21">
            <v>185741.46160841791</v>
          </cell>
          <cell r="AT21">
            <v>183756.44511991271</v>
          </cell>
          <cell r="AU21">
            <v>181792.64247577763</v>
          </cell>
          <cell r="AV21">
            <v>179849.82696394474</v>
          </cell>
          <cell r="AW21">
            <v>177927.77429521491</v>
          </cell>
          <cell r="AX21">
            <v>176026.26257736469</v>
          </cell>
          <cell r="AY21">
            <v>174145.07228952978</v>
          </cell>
          <cell r="AZ21">
            <v>172283.98625686244</v>
          </cell>
          <cell r="BA21">
            <v>170442.78962545953</v>
          </cell>
          <cell r="BB21">
            <v>168621.26983755868</v>
          </cell>
          <cell r="BC21">
            <v>166819.21660699949</v>
          </cell>
          <cell r="BD21">
            <v>165036.42189494686</v>
          </cell>
        </row>
        <row r="22">
          <cell r="BD22"/>
        </row>
        <row r="23">
          <cell r="D23" t="str">
            <v>WASHINGTON</v>
          </cell>
          <cell r="E23"/>
          <cell r="F23"/>
          <cell r="G23"/>
          <cell r="BD23"/>
        </row>
        <row r="24">
          <cell r="C24" t="str">
            <v>WA_Single Family</v>
          </cell>
          <cell r="D24" t="str">
            <v>Single Family</v>
          </cell>
          <cell r="E24" t="str">
            <v>New</v>
          </cell>
          <cell r="F24">
            <v>17836</v>
          </cell>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cell r="AF24">
            <v>13829</v>
          </cell>
          <cell r="AG24">
            <v>16887</v>
          </cell>
          <cell r="AH24">
            <v>18274</v>
          </cell>
          <cell r="AI24">
            <v>24247</v>
          </cell>
          <cell r="AJ24">
            <v>30852</v>
          </cell>
          <cell r="AK24">
            <v>33055</v>
          </cell>
          <cell r="AL24">
            <v>31044</v>
          </cell>
          <cell r="AM24">
            <v>28849</v>
          </cell>
          <cell r="AN24">
            <v>27415</v>
          </cell>
          <cell r="AO24">
            <v>26216</v>
          </cell>
          <cell r="AP24">
            <v>24554</v>
          </cell>
          <cell r="AQ24">
            <v>23488</v>
          </cell>
          <cell r="AR24">
            <v>23152</v>
          </cell>
          <cell r="AS24">
            <v>22514</v>
          </cell>
          <cell r="AT24">
            <v>22375</v>
          </cell>
          <cell r="AU24">
            <v>22305</v>
          </cell>
          <cell r="AV24">
            <v>21816</v>
          </cell>
          <cell r="AW24">
            <v>21213</v>
          </cell>
          <cell r="AX24">
            <v>21215</v>
          </cell>
          <cell r="AY24">
            <v>21402</v>
          </cell>
          <cell r="AZ24">
            <v>21237</v>
          </cell>
          <cell r="BA24">
            <v>20416</v>
          </cell>
          <cell r="BB24">
            <v>20299</v>
          </cell>
          <cell r="BC24">
            <v>20303</v>
          </cell>
          <cell r="BD24">
            <v>20372</v>
          </cell>
        </row>
        <row r="25">
          <cell r="C25" t="str">
            <v>WA_Multi Family</v>
          </cell>
          <cell r="D25" t="str">
            <v>Multifamily - Low Rise</v>
          </cell>
          <cell r="E25" t="str">
            <v>New</v>
          </cell>
          <cell r="F25">
            <v>15061.883667534441</v>
          </cell>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cell r="AF25">
            <v>5265.721927064159</v>
          </cell>
          <cell r="AG25">
            <v>8692.3033155335615</v>
          </cell>
          <cell r="AH25">
            <v>12312.39973222512</v>
          </cell>
          <cell r="AI25">
            <v>11883.279860328872</v>
          </cell>
          <cell r="AJ25">
            <v>13265.608797275603</v>
          </cell>
          <cell r="AK25">
            <v>13028.433829152391</v>
          </cell>
          <cell r="AL25">
            <v>13080.239965534132</v>
          </cell>
          <cell r="AM25">
            <v>12923.202614626804</v>
          </cell>
          <cell r="AN25">
            <v>11912.982955180836</v>
          </cell>
          <cell r="AO25">
            <v>10886.573878115541</v>
          </cell>
          <cell r="AP25">
            <v>10714.966051350757</v>
          </cell>
          <cell r="AQ25">
            <v>10719.822876636612</v>
          </cell>
          <cell r="AR25">
            <v>11250.835774550411</v>
          </cell>
          <cell r="AS25">
            <v>11653.142802390561</v>
          </cell>
          <cell r="AT25">
            <v>12252.151254305772</v>
          </cell>
          <cell r="AU25">
            <v>12363.048764997984</v>
          </cell>
          <cell r="AV25">
            <v>12613.98473809777</v>
          </cell>
          <cell r="AW25">
            <v>12900.537429959741</v>
          </cell>
          <cell r="AX25">
            <v>13132.046101915988</v>
          </cell>
          <cell r="AY25">
            <v>13215.421602655624</v>
          </cell>
          <cell r="AZ25">
            <v>13014.672824175932</v>
          </cell>
          <cell r="BA25">
            <v>12900.537429959741</v>
          </cell>
          <cell r="BB25">
            <v>12809.067220410498</v>
          </cell>
          <cell r="BC25">
            <v>12840.636584768163</v>
          </cell>
          <cell r="BD25">
            <v>12863.301769435224</v>
          </cell>
        </row>
        <row r="26">
          <cell r="C26" t="str">
            <v>WA</v>
          </cell>
          <cell r="D26" t="str">
            <v>Multifamily - High Rise</v>
          </cell>
          <cell r="E26" t="str">
            <v>New</v>
          </cell>
          <cell r="F26">
            <v>926.11633246555948</v>
          </cell>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cell r="AF26">
            <v>1217.2780729358408</v>
          </cell>
          <cell r="AG26">
            <v>806.69668446643777</v>
          </cell>
          <cell r="AH26">
            <v>792.60026777487974</v>
          </cell>
          <cell r="AI26">
            <v>992.72013967112821</v>
          </cell>
          <cell r="AJ26">
            <v>3024.5103613152296</v>
          </cell>
          <cell r="AK26">
            <v>2970.4353347186084</v>
          </cell>
          <cell r="AL26">
            <v>2982.246944623661</v>
          </cell>
          <cell r="AM26">
            <v>2946.4430020989594</v>
          </cell>
          <cell r="AN26">
            <v>2716.1166089502017</v>
          </cell>
          <cell r="AO26">
            <v>2482.099087706139</v>
          </cell>
          <cell r="AP26">
            <v>2442.9731298956272</v>
          </cell>
          <cell r="AQ26">
            <v>2444.0804683242377</v>
          </cell>
          <cell r="AR26">
            <v>2565.1494698511356</v>
          </cell>
          <cell r="AS26">
            <v>2656.874003020107</v>
          </cell>
          <cell r="AT26">
            <v>2793.4457425474475</v>
          </cell>
          <cell r="AU26">
            <v>2818.729970000426</v>
          </cell>
          <cell r="AV26">
            <v>2875.9424554781176</v>
          </cell>
          <cell r="AW26">
            <v>2941.2754227654787</v>
          </cell>
          <cell r="AX26">
            <v>2994.0585545287277</v>
          </cell>
          <cell r="AY26">
            <v>3013.0678642196926</v>
          </cell>
          <cell r="AZ26">
            <v>2967.2978758375662</v>
          </cell>
          <cell r="BA26">
            <v>2941.2754227654787</v>
          </cell>
          <cell r="BB26">
            <v>2920.4205490268364</v>
          </cell>
          <cell r="BC26">
            <v>2927.6182488127561</v>
          </cell>
          <cell r="BD26">
            <v>2932.7858281462154</v>
          </cell>
        </row>
        <row r="27">
          <cell r="C27" t="str">
            <v>WA_Other Family</v>
          </cell>
          <cell r="D27" t="str">
            <v>Manufactured</v>
          </cell>
          <cell r="E27" t="str">
            <v>New</v>
          </cell>
          <cell r="F27">
            <v>5597</v>
          </cell>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cell r="AF27">
            <v>563</v>
          </cell>
          <cell r="AG27">
            <v>560</v>
          </cell>
          <cell r="AH27">
            <v>1057.8333333333333</v>
          </cell>
          <cell r="AI27">
            <v>890.30555555555554</v>
          </cell>
          <cell r="AJ27">
            <v>768.52314814814815</v>
          </cell>
          <cell r="AK27">
            <v>753.44367283950612</v>
          </cell>
          <cell r="AL27">
            <v>765.51761831275724</v>
          </cell>
          <cell r="AM27">
            <v>799.27055469821664</v>
          </cell>
          <cell r="AN27">
            <v>839.14898048125281</v>
          </cell>
          <cell r="AO27">
            <v>802.70158833923949</v>
          </cell>
          <cell r="AP27">
            <v>788.10092713652</v>
          </cell>
          <cell r="AQ27">
            <v>791.36389030124872</v>
          </cell>
          <cell r="AR27">
            <v>797.68392654487252</v>
          </cell>
          <cell r="AS27">
            <v>803.04497791689175</v>
          </cell>
          <cell r="AT27">
            <v>803.6740484533376</v>
          </cell>
          <cell r="AU27">
            <v>797.76155978201825</v>
          </cell>
          <cell r="AV27">
            <v>796.93822168914812</v>
          </cell>
          <cell r="AW27">
            <v>798.41110411458612</v>
          </cell>
          <cell r="AX27">
            <v>799.58563975014238</v>
          </cell>
          <cell r="AY27">
            <v>799.90259195102078</v>
          </cell>
          <cell r="AZ27">
            <v>799.37886095670899</v>
          </cell>
          <cell r="BA27">
            <v>798.6629963739374</v>
          </cell>
          <cell r="BB27">
            <v>798.81323580592414</v>
          </cell>
          <cell r="BC27">
            <v>799.12573815872008</v>
          </cell>
          <cell r="BD27">
            <v>799.24484383274228</v>
          </cell>
        </row>
        <row r="28">
          <cell r="C28" t="str">
            <v>WA_Single Family</v>
          </cell>
          <cell r="D28" t="str">
            <v>Single Family</v>
          </cell>
          <cell r="E28" t="str">
            <v>Existing</v>
          </cell>
          <cell r="F28"/>
          <cell r="G28"/>
          <cell r="H28"/>
          <cell r="I28"/>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v>2177155</v>
          </cell>
          <cell r="AL28">
            <v>2172211.1571348798</v>
          </cell>
          <cell r="AM28">
            <v>2167278.5406556972</v>
          </cell>
          <cell r="AN28">
            <v>2162357.1250697845</v>
          </cell>
          <cell r="AO28">
            <v>2157446.8849423626</v>
          </cell>
          <cell r="AP28">
            <v>2152547.7948964094</v>
          </cell>
          <cell r="AQ28">
            <v>2147659.8296125284</v>
          </cell>
          <cell r="AR28">
            <v>2142782.9638288179</v>
          </cell>
          <cell r="AS28">
            <v>2137917.1723407404</v>
          </cell>
          <cell r="AT28">
            <v>2133062.4300009925</v>
          </cell>
          <cell r="AU28">
            <v>2128218.7117193746</v>
          </cell>
          <cell r="AV28">
            <v>2123385.9924626616</v>
          </cell>
          <cell r="AW28">
            <v>2118564.2472544736</v>
          </cell>
          <cell r="AX28">
            <v>2113753.4511751467</v>
          </cell>
          <cell r="AY28">
            <v>2108953.5793616036</v>
          </cell>
          <cell r="AZ28">
            <v>2104164.6070072255</v>
          </cell>
          <cell r="BA28">
            <v>2099386.5093617244</v>
          </cell>
          <cell r="BB28">
            <v>2094619.2617310151</v>
          </cell>
          <cell r="BC28">
            <v>2089862.8394770864</v>
          </cell>
          <cell r="BD28">
            <v>2085117.2180178757</v>
          </cell>
        </row>
        <row r="29">
          <cell r="C29" t="str">
            <v>WA_Multi Family</v>
          </cell>
          <cell r="D29" t="str">
            <v>Multifamily - Low Rise</v>
          </cell>
          <cell r="E29" t="str">
            <v>Existing</v>
          </cell>
          <cell r="F29"/>
          <cell r="G29"/>
          <cell r="H29"/>
          <cell r="I29"/>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v>558037.0832749434</v>
          </cell>
          <cell r="AL29">
            <v>556769.88272716023</v>
          </cell>
          <cell r="AM29">
            <v>555505.55976095074</v>
          </cell>
          <cell r="AN29">
            <v>554244.10784185154</v>
          </cell>
          <cell r="AO29">
            <v>552985.52045023767</v>
          </cell>
          <cell r="AP29">
            <v>551729.79108128918</v>
          </cell>
          <cell r="AQ29">
            <v>550476.91324495722</v>
          </cell>
          <cell r="AR29">
            <v>549226.88046593068</v>
          </cell>
          <cell r="AS29">
            <v>547979.68628360284</v>
          </cell>
          <cell r="AT29">
            <v>546735.3242520378</v>
          </cell>
          <cell r="AU29">
            <v>545493.78793993709</v>
          </cell>
          <cell r="AV29">
            <v>544255.07093060669</v>
          </cell>
          <cell r="AW29">
            <v>543019.16682192357</v>
          </cell>
          <cell r="AX29">
            <v>541786.06922630291</v>
          </cell>
          <cell r="AY29">
            <v>540555.77177066484</v>
          </cell>
          <cell r="AZ29">
            <v>539328.26809640159</v>
          </cell>
          <cell r="BA29">
            <v>538103.55185934459</v>
          </cell>
          <cell r="BB29">
            <v>536881.6167297319</v>
          </cell>
          <cell r="BC29">
            <v>535662.45639217517</v>
          </cell>
          <cell r="BD29">
            <v>534446.06454562722</v>
          </cell>
        </row>
        <row r="30">
          <cell r="D30" t="str">
            <v>Multifamily - High Rise</v>
          </cell>
          <cell r="E30" t="str">
            <v>Existing</v>
          </cell>
          <cell r="F30"/>
          <cell r="G30"/>
          <cell r="H30"/>
          <cell r="I30"/>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v>127230.41710003006</v>
          </cell>
          <cell r="AL30">
            <v>126941.50000280481</v>
          </cell>
          <cell r="AM30">
            <v>126653.23898366978</v>
          </cell>
          <cell r="AN30">
            <v>126365.63255279115</v>
          </cell>
          <cell r="AO30">
            <v>126078.67922371827</v>
          </cell>
          <cell r="AP30">
            <v>125792.3775133759</v>
          </cell>
          <cell r="AQ30">
            <v>125506.72594205666</v>
          </cell>
          <cell r="AR30">
            <v>125221.72303341323</v>
          </cell>
          <cell r="AS30">
            <v>124937.36731445088</v>
          </cell>
          <cell r="AT30">
            <v>124653.65731551975</v>
          </cell>
          <cell r="AU30">
            <v>124370.5915703073</v>
          </cell>
          <cell r="AV30">
            <v>124088.1686158307</v>
          </cell>
          <cell r="AW30">
            <v>123806.3869924293</v>
          </cell>
          <cell r="AX30">
            <v>123525.24524375708</v>
          </cell>
          <cell r="AY30">
            <v>123244.74191677509</v>
          </cell>
          <cell r="AZ30">
            <v>122964.875561744</v>
          </cell>
          <cell r="BA30">
            <v>122685.64473221656</v>
          </cell>
          <cell r="BB30">
            <v>122407.04798503013</v>
          </cell>
          <cell r="BC30">
            <v>122129.08388029925</v>
          </cell>
          <cell r="BD30">
            <v>121851.75098140814</v>
          </cell>
        </row>
        <row r="31">
          <cell r="C31" t="str">
            <v>WA_Other Family</v>
          </cell>
          <cell r="D31" t="str">
            <v>Manufactured</v>
          </cell>
          <cell r="E31" t="str">
            <v>Existing</v>
          </cell>
          <cell r="F31"/>
          <cell r="G31"/>
          <cell r="H31"/>
          <cell r="I31"/>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v>244055.10570987655</v>
          </cell>
          <cell r="AL31">
            <v>241446.89209541003</v>
          </cell>
          <cell r="AM31">
            <v>238866.55242457156</v>
          </cell>
          <cell r="AN31">
            <v>236313.78880890249</v>
          </cell>
          <cell r="AO31">
            <v>233788.30654347411</v>
          </cell>
          <cell r="AP31">
            <v>231289.81407286532</v>
          </cell>
          <cell r="AQ31">
            <v>228818.02295750388</v>
          </cell>
          <cell r="AR31">
            <v>226372.64784036731</v>
          </cell>
          <cell r="AS31">
            <v>223953.40641403978</v>
          </cell>
          <cell r="AT31">
            <v>221560.01938812103</v>
          </cell>
          <cell r="AU31">
            <v>219192.21045698351</v>
          </cell>
          <cell r="AV31">
            <v>216849.70626787416</v>
          </cell>
          <cell r="AW31">
            <v>214532.23638935713</v>
          </cell>
          <cell r="AX31">
            <v>212239.53328009363</v>
          </cell>
          <cell r="AY31">
            <v>209971.33225795557</v>
          </cell>
          <cell r="AZ31">
            <v>207727.37146946916</v>
          </cell>
          <cell r="BA31">
            <v>205507.39185958516</v>
          </cell>
          <cell r="BB31">
            <v>203311.13714177214</v>
          </cell>
          <cell r="BC31">
            <v>201138.35376842934</v>
          </cell>
          <cell r="BD31">
            <v>198988.79090161584</v>
          </cell>
        </row>
        <row r="32">
          <cell r="BD32"/>
        </row>
        <row r="33">
          <cell r="D33" t="str">
            <v>IDAHO</v>
          </cell>
          <cell r="E33"/>
          <cell r="F33"/>
          <cell r="G33"/>
          <cell r="BD33"/>
        </row>
        <row r="34">
          <cell r="C34" t="str">
            <v>ID_Single Family</v>
          </cell>
          <cell r="D34" t="str">
            <v>Single Family</v>
          </cell>
          <cell r="E34" t="str">
            <v>New</v>
          </cell>
          <cell r="F34">
            <v>3059</v>
          </cell>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cell r="AF34">
            <v>3258</v>
          </cell>
          <cell r="AG34">
            <v>5091</v>
          </cell>
          <cell r="AH34">
            <v>7002</v>
          </cell>
          <cell r="AI34">
            <v>7509</v>
          </cell>
          <cell r="AJ34">
            <v>9778</v>
          </cell>
          <cell r="AK34">
            <v>10507</v>
          </cell>
          <cell r="AL34">
            <v>10382</v>
          </cell>
          <cell r="AM34">
            <v>10055</v>
          </cell>
          <cell r="AN34">
            <v>10071</v>
          </cell>
          <cell r="AO34">
            <v>10039</v>
          </cell>
          <cell r="AP34">
            <v>9821</v>
          </cell>
          <cell r="AQ34">
            <v>9813</v>
          </cell>
          <cell r="AR34">
            <v>9958</v>
          </cell>
          <cell r="AS34">
            <v>10085</v>
          </cell>
          <cell r="AT34">
            <v>10505</v>
          </cell>
          <cell r="AU34">
            <v>10749</v>
          </cell>
          <cell r="AV34">
            <v>10878</v>
          </cell>
          <cell r="AW34">
            <v>10846</v>
          </cell>
          <cell r="AX34">
            <v>10975</v>
          </cell>
          <cell r="AY34">
            <v>11099</v>
          </cell>
          <cell r="AZ34">
            <v>11121</v>
          </cell>
          <cell r="BA34">
            <v>10926</v>
          </cell>
          <cell r="BB34">
            <v>11030</v>
          </cell>
          <cell r="BC34">
            <v>11073</v>
          </cell>
          <cell r="BD34">
            <v>11167</v>
          </cell>
        </row>
        <row r="35">
          <cell r="C35" t="str">
            <v>ID_Multi Family</v>
          </cell>
          <cell r="D35" t="str">
            <v>Multifamily - Low Rise</v>
          </cell>
          <cell r="E35" t="str">
            <v>New</v>
          </cell>
          <cell r="F35">
            <v>945.31021109984124</v>
          </cell>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cell r="AF35">
            <v>511.5577769900774</v>
          </cell>
          <cell r="AG35">
            <v>753.64796270668967</v>
          </cell>
          <cell r="AH35">
            <v>1498.8895230864375</v>
          </cell>
          <cell r="AI35">
            <v>1723.6804258697659</v>
          </cell>
          <cell r="AJ35">
            <v>2047.1518579637404</v>
          </cell>
          <cell r="AK35">
            <v>2037.4382073921424</v>
          </cell>
          <cell r="AL35">
            <v>2026.9150859395779</v>
          </cell>
          <cell r="AM35">
            <v>2022.8677315347454</v>
          </cell>
          <cell r="AN35">
            <v>1909.5418081994781</v>
          </cell>
          <cell r="AO35">
            <v>1724.9824473391584</v>
          </cell>
          <cell r="AP35">
            <v>1653.7490098141207</v>
          </cell>
          <cell r="AQ35">
            <v>1669.9384274334507</v>
          </cell>
          <cell r="AR35">
            <v>1698.2699082672639</v>
          </cell>
          <cell r="AS35">
            <v>1706.3646170769289</v>
          </cell>
          <cell r="AT35">
            <v>1733.8866270297899</v>
          </cell>
          <cell r="AU35">
            <v>1733.0771561488234</v>
          </cell>
          <cell r="AV35">
            <v>1759.7896952207038</v>
          </cell>
          <cell r="AW35">
            <v>1788.1211760545311</v>
          </cell>
          <cell r="AX35">
            <v>1819.6905404122106</v>
          </cell>
          <cell r="AY35">
            <v>1830.2136618647751</v>
          </cell>
          <cell r="AZ35">
            <v>1848.8314921269903</v>
          </cell>
          <cell r="BA35">
            <v>1873.925089436952</v>
          </cell>
          <cell r="BB35">
            <v>1904.6849829136791</v>
          </cell>
          <cell r="BC35">
            <v>1945.9679978429422</v>
          </cell>
          <cell r="BD35">
            <v>1994.5362507009463</v>
          </cell>
        </row>
        <row r="36">
          <cell r="C36" t="str">
            <v>ID</v>
          </cell>
          <cell r="D36" t="str">
            <v>Multifamily - High Rise</v>
          </cell>
          <cell r="E36" t="str">
            <v>New</v>
          </cell>
          <cell r="F36">
            <v>60.689788900158746</v>
          </cell>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cell r="AF36">
            <v>121.44222300992257</v>
          </cell>
          <cell r="AG36">
            <v>99.352037293310332</v>
          </cell>
          <cell r="AH36">
            <v>115.11047691356247</v>
          </cell>
          <cell r="AI36">
            <v>146.31957413023412</v>
          </cell>
          <cell r="AJ36">
            <v>466.74314765475788</v>
          </cell>
          <cell r="AK36">
            <v>464.52847079755878</v>
          </cell>
          <cell r="AL36">
            <v>462.12923753559477</v>
          </cell>
          <cell r="AM36">
            <v>461.20645551175875</v>
          </cell>
          <cell r="AN36">
            <v>435.3685588444369</v>
          </cell>
          <cell r="AO36">
            <v>393.28969855764842</v>
          </cell>
          <cell r="AP36">
            <v>377.04873493818434</v>
          </cell>
          <cell r="AQ36">
            <v>380.7398630335195</v>
          </cell>
          <cell r="AR36">
            <v>387.1993372003484</v>
          </cell>
          <cell r="AS36">
            <v>389.04490124801771</v>
          </cell>
          <cell r="AT36">
            <v>395.31981901007907</v>
          </cell>
          <cell r="AU36">
            <v>395.13526260531506</v>
          </cell>
          <cell r="AV36">
            <v>401.22562396261065</v>
          </cell>
          <cell r="AW36">
            <v>407.6850981294449</v>
          </cell>
          <cell r="AX36">
            <v>414.88279791534046</v>
          </cell>
          <cell r="AY36">
            <v>417.28203117730709</v>
          </cell>
          <cell r="AZ36">
            <v>421.52682848694133</v>
          </cell>
          <cell r="BA36">
            <v>427.24807703470356</v>
          </cell>
          <cell r="BB36">
            <v>434.26122041583335</v>
          </cell>
          <cell r="BC36">
            <v>443.67359705893341</v>
          </cell>
          <cell r="BD36">
            <v>454.74698134493076</v>
          </cell>
        </row>
        <row r="37">
          <cell r="C37" t="str">
            <v>ID_Other Family</v>
          </cell>
          <cell r="D37" t="str">
            <v>Manufactured</v>
          </cell>
          <cell r="E37" t="str">
            <v>New</v>
          </cell>
          <cell r="F37">
            <v>1200</v>
          </cell>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cell r="AF37">
            <v>264</v>
          </cell>
          <cell r="AG37">
            <v>217</v>
          </cell>
          <cell r="AH37">
            <v>268.84999999999997</v>
          </cell>
          <cell r="AI37">
            <v>305.30833333333334</v>
          </cell>
          <cell r="AJ37">
            <v>268.5263888888889</v>
          </cell>
          <cell r="AK37">
            <v>267.78078703703704</v>
          </cell>
          <cell r="AL37">
            <v>265.24425154320988</v>
          </cell>
          <cell r="AM37">
            <v>265.45162680041153</v>
          </cell>
          <cell r="AN37">
            <v>273.52689793381347</v>
          </cell>
          <cell r="AO37">
            <v>274.30638092278235</v>
          </cell>
          <cell r="AP37">
            <v>269.13938885435721</v>
          </cell>
          <cell r="AQ37">
            <v>269.2415555152686</v>
          </cell>
          <cell r="AR37">
            <v>269.48501692830718</v>
          </cell>
          <cell r="AS37">
            <v>270.19181115915677</v>
          </cell>
          <cell r="AT37">
            <v>270.9818418856143</v>
          </cell>
          <cell r="AU37">
            <v>270.55766587758109</v>
          </cell>
          <cell r="AV37">
            <v>269.93288003671415</v>
          </cell>
          <cell r="AW37">
            <v>270.06512856710702</v>
          </cell>
          <cell r="AX37">
            <v>270.2023907424134</v>
          </cell>
          <cell r="AY37">
            <v>270.32195304476443</v>
          </cell>
          <cell r="AZ37">
            <v>270.34364335903234</v>
          </cell>
          <cell r="BA37">
            <v>270.23727693793541</v>
          </cell>
          <cell r="BB37">
            <v>270.18387878132779</v>
          </cell>
          <cell r="BC37">
            <v>270.22571190543005</v>
          </cell>
          <cell r="BD37">
            <v>270.25247579515059</v>
          </cell>
        </row>
        <row r="38">
          <cell r="C38" t="str">
            <v>ID_Single Family</v>
          </cell>
          <cell r="D38" t="str">
            <v>Single Family</v>
          </cell>
          <cell r="E38" t="str">
            <v>Existing</v>
          </cell>
          <cell r="F38"/>
          <cell r="G38"/>
          <cell r="H38"/>
          <cell r="I38"/>
          <cell r="J38"/>
          <cell r="K38"/>
          <cell r="L38"/>
          <cell r="M38"/>
          <cell r="N38"/>
          <cell r="O38"/>
          <cell r="P38"/>
          <cell r="Q38"/>
          <cell r="R38"/>
          <cell r="S38"/>
          <cell r="T38"/>
          <cell r="U38"/>
          <cell r="V38"/>
          <cell r="W38"/>
          <cell r="X38"/>
          <cell r="Y38"/>
          <cell r="Z38"/>
          <cell r="AA38"/>
          <cell r="AB38"/>
          <cell r="AC38"/>
          <cell r="AD38"/>
          <cell r="AE38"/>
          <cell r="AF38"/>
          <cell r="AG38"/>
          <cell r="AH38"/>
          <cell r="AI38"/>
          <cell r="AJ38"/>
          <cell r="AK38">
            <v>560451</v>
          </cell>
          <cell r="AL38">
            <v>559178.33834862499</v>
          </cell>
          <cell r="AM38">
            <v>557908.56663353147</v>
          </cell>
          <cell r="AN38">
            <v>556641.67829230614</v>
          </cell>
          <cell r="AO38">
            <v>555377.66677743755</v>
          </cell>
          <cell r="AP38">
            <v>554116.52555628214</v>
          </cell>
          <cell r="AQ38">
            <v>552858.24811103067</v>
          </cell>
          <cell r="AR38">
            <v>551602.82793867437</v>
          </cell>
          <cell r="AS38">
            <v>550350.25855097128</v>
          </cell>
          <cell r="AT38">
            <v>549100.5334744131</v>
          </cell>
          <cell r="AU38">
            <v>547853.64625019114</v>
          </cell>
          <cell r="AV38">
            <v>546609.59043416334</v>
          </cell>
          <cell r="AW38">
            <v>545368.35959682101</v>
          </cell>
          <cell r="AX38">
            <v>544129.94732325536</v>
          </cell>
          <cell r="AY38">
            <v>542894.34721312439</v>
          </cell>
          <cell r="AZ38">
            <v>541661.55288062</v>
          </cell>
          <cell r="BA38">
            <v>540431.55795443489</v>
          </cell>
          <cell r="BB38">
            <v>539204.35607772938</v>
          </cell>
          <cell r="BC38">
            <v>537979.94090809906</v>
          </cell>
          <cell r="BD38">
            <v>536758.30611754162</v>
          </cell>
        </row>
        <row r="39">
          <cell r="C39" t="str">
            <v>ID_Multi Family</v>
          </cell>
          <cell r="D39" t="str">
            <v>Multifamily - Low Rise</v>
          </cell>
          <cell r="E39" t="str">
            <v>Existing</v>
          </cell>
          <cell r="F39"/>
          <cell r="G39"/>
          <cell r="H39"/>
          <cell r="I39"/>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v>62297.688470046371</v>
          </cell>
          <cell r="AL39">
            <v>62156.22176949741</v>
          </cell>
          <cell r="AM39">
            <v>62015.076314051694</v>
          </cell>
          <cell r="AN39">
            <v>61874.251374220112</v>
          </cell>
          <cell r="AO39">
            <v>61733.746222170106</v>
          </cell>
          <cell r="AP39">
            <v>61593.560131721882</v>
          </cell>
          <cell r="AQ39">
            <v>61453.692378344676</v>
          </cell>
          <cell r="AR39">
            <v>61314.142239152992</v>
          </cell>
          <cell r="AS39">
            <v>61174.908992902885</v>
          </cell>
          <cell r="AT39">
            <v>61035.991919988213</v>
          </cell>
          <cell r="AU39">
            <v>60897.390302436943</v>
          </cell>
          <cell r="AV39">
            <v>60759.103423907414</v>
          </cell>
          <cell r="AW39">
            <v>60621.130569684647</v>
          </cell>
          <cell r="AX39">
            <v>60483.471026676656</v>
          </cell>
          <cell r="AY39">
            <v>60346.124083410752</v>
          </cell>
          <cell r="AZ39">
            <v>60209.089030029871</v>
          </cell>
          <cell r="BA39">
            <v>60072.365158288914</v>
          </cell>
          <cell r="BB39">
            <v>59935.951761551063</v>
          </cell>
          <cell r="BC39">
            <v>59799.848134784159</v>
          </cell>
          <cell r="BD39">
            <v>59664.053574557031</v>
          </cell>
        </row>
        <row r="40">
          <cell r="D40" t="str">
            <v>Multifamily - High Rise</v>
          </cell>
          <cell r="E40" t="str">
            <v>Existing</v>
          </cell>
          <cell r="F40"/>
          <cell r="G40"/>
          <cell r="H40"/>
          <cell r="I40"/>
          <cell r="J40"/>
          <cell r="K40"/>
          <cell r="L40"/>
          <cell r="M40"/>
          <cell r="N40"/>
          <cell r="O40"/>
          <cell r="P40"/>
          <cell r="Q40"/>
          <cell r="R40"/>
          <cell r="S40"/>
          <cell r="T40"/>
          <cell r="U40"/>
          <cell r="V40"/>
          <cell r="W40"/>
          <cell r="X40"/>
          <cell r="Y40"/>
          <cell r="Z40"/>
          <cell r="AA40"/>
          <cell r="AB40"/>
          <cell r="AC40"/>
          <cell r="AD40"/>
          <cell r="AE40"/>
          <cell r="AF40"/>
          <cell r="AG40"/>
          <cell r="AH40"/>
          <cell r="AI40"/>
          <cell r="AJ40"/>
          <cell r="AK40">
            <v>14203.645467243141</v>
          </cell>
          <cell r="AL40">
            <v>14171.391576137949</v>
          </cell>
          <cell r="AM40">
            <v>14139.210927743146</v>
          </cell>
          <cell r="AN40">
            <v>14107.103355737881</v>
          </cell>
          <cell r="AO40">
            <v>14075.068694178986</v>
          </cell>
          <cell r="AP40">
            <v>14043.106777500123</v>
          </cell>
          <cell r="AQ40">
            <v>14011.21744051092</v>
          </cell>
          <cell r="AR40">
            <v>13979.400518396127</v>
          </cell>
          <cell r="AS40">
            <v>13947.655846714757</v>
          </cell>
          <cell r="AT40">
            <v>13915.983261399238</v>
          </cell>
          <cell r="AU40">
            <v>13884.382598754568</v>
          </cell>
          <cell r="AV40">
            <v>13852.853695457465</v>
          </cell>
          <cell r="AW40">
            <v>13821.396388555522</v>
          </cell>
          <cell r="AX40">
            <v>13790.010515466372</v>
          </cell>
          <cell r="AY40">
            <v>13758.695913976841</v>
          </cell>
          <cell r="AZ40">
            <v>13727.45242224211</v>
          </cell>
          <cell r="BA40">
            <v>13696.279878784881</v>
          </cell>
          <cell r="BB40">
            <v>13665.178122494543</v>
          </cell>
          <cell r="BC40">
            <v>13634.146992626336</v>
          </cell>
          <cell r="BD40">
            <v>13603.186328800522</v>
          </cell>
        </row>
        <row r="41">
          <cell r="C41" t="str">
            <v>ID_Other Family</v>
          </cell>
          <cell r="D41" t="str">
            <v>Manufactured</v>
          </cell>
          <cell r="E41" t="str">
            <v>Existing</v>
          </cell>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v>84820.465509259258</v>
          </cell>
          <cell r="AL41">
            <v>83913.990341353419</v>
          </cell>
          <cell r="AM41">
            <v>83017.202661309115</v>
          </cell>
          <cell r="AN41">
            <v>82129.998939074561</v>
          </cell>
          <cell r="AO41">
            <v>81252.276751022233</v>
          </cell>
          <cell r="AP41">
            <v>80383.934768124556</v>
          </cell>
          <cell r="AQ41">
            <v>79524.872744255888</v>
          </cell>
          <cell r="AR41">
            <v>78674.991504619567</v>
          </cell>
          <cell r="AS41">
            <v>77834.19293429864</v>
          </cell>
          <cell r="AT41">
            <v>77002.379966928973</v>
          </cell>
          <cell r="AU41">
            <v>76179.456573493328</v>
          </cell>
          <cell r="AV41">
            <v>75365.32775123528</v>
          </cell>
          <cell r="AW41">
            <v>74559.899512691583</v>
          </cell>
          <cell r="AX41">
            <v>73763.07887484174</v>
          </cell>
          <cell r="AY41">
            <v>72974.773848373516</v>
          </cell>
          <cell r="AZ41">
            <v>72194.893427063245</v>
          </cell>
          <cell r="BA41">
            <v>71423.347577269524</v>
          </cell>
          <cell r="BB41">
            <v>70660.047227539253</v>
          </cell>
          <cell r="BC41">
            <v>69904.90425832475</v>
          </cell>
          <cell r="BD41">
            <v>69157.831491810764</v>
          </cell>
        </row>
        <row r="42">
          <cell r="BD42"/>
        </row>
        <row r="43">
          <cell r="D43" t="str">
            <v>MONTANA</v>
          </cell>
          <cell r="E43">
            <v>0.56999999999999995</v>
          </cell>
          <cell r="F43" t="str">
            <v>Western MT portion of state</v>
          </cell>
          <cell r="G43"/>
          <cell r="BD43"/>
        </row>
        <row r="44">
          <cell r="C44" t="str">
            <v>MT_Single Family</v>
          </cell>
          <cell r="D44" t="str">
            <v>Single Family</v>
          </cell>
          <cell r="E44" t="str">
            <v>New</v>
          </cell>
          <cell r="F44">
            <v>1313</v>
          </cell>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cell r="AF44">
            <v>1527.5</v>
          </cell>
          <cell r="AG44">
            <v>2199.6</v>
          </cell>
          <cell r="AH44">
            <v>2615.6</v>
          </cell>
          <cell r="AI44">
            <v>2434.9</v>
          </cell>
          <cell r="AJ44">
            <v>3003</v>
          </cell>
          <cell r="AK44">
            <v>3248.7000000000003</v>
          </cell>
          <cell r="AL44">
            <v>3173.3</v>
          </cell>
          <cell r="AM44">
            <v>3031.6</v>
          </cell>
          <cell r="AN44">
            <v>2824.9</v>
          </cell>
          <cell r="AO44">
            <v>2748.2000000000003</v>
          </cell>
          <cell r="AP44">
            <v>2665</v>
          </cell>
          <cell r="AQ44">
            <v>2611.7000000000003</v>
          </cell>
          <cell r="AR44">
            <v>2597.4</v>
          </cell>
          <cell r="AS44">
            <v>2561</v>
          </cell>
          <cell r="AT44">
            <v>2563.6</v>
          </cell>
          <cell r="AU44">
            <v>2544.1</v>
          </cell>
          <cell r="AV44">
            <v>2525.9</v>
          </cell>
          <cell r="AW44">
            <v>2477.8000000000002</v>
          </cell>
          <cell r="AX44">
            <v>2484.3000000000002</v>
          </cell>
          <cell r="AY44">
            <v>2481.7000000000003</v>
          </cell>
          <cell r="AZ44">
            <v>2475.2000000000003</v>
          </cell>
          <cell r="BA44">
            <v>2419.3000000000002</v>
          </cell>
          <cell r="BB44">
            <v>2415.4</v>
          </cell>
          <cell r="BC44">
            <v>2401.1</v>
          </cell>
          <cell r="BD44">
            <v>2398.5</v>
          </cell>
        </row>
        <row r="45">
          <cell r="C45" t="str">
            <v>MT_Multi Family</v>
          </cell>
          <cell r="D45" t="str">
            <v>Multifamily - Low Rise</v>
          </cell>
          <cell r="E45" t="str">
            <v>New</v>
          </cell>
          <cell r="F45">
            <v>860.82519174945844</v>
          </cell>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cell r="AF45">
            <v>584.82600096441138</v>
          </cell>
          <cell r="AG45">
            <v>746.00336992138523</v>
          </cell>
          <cell r="AH45">
            <v>1413.6131024199028</v>
          </cell>
          <cell r="AI45">
            <v>1716.9789419190136</v>
          </cell>
          <cell r="AJ45">
            <v>1648.045460109282</v>
          </cell>
          <cell r="AK45">
            <v>1722.1281540862396</v>
          </cell>
          <cell r="AL45">
            <v>1580.7212534439332</v>
          </cell>
          <cell r="AM45">
            <v>1472.5799608727305</v>
          </cell>
          <cell r="AN45">
            <v>1442.4819321350953</v>
          </cell>
          <cell r="AO45">
            <v>1359.5082188973515</v>
          </cell>
          <cell r="AP45">
            <v>1280.00164720679</v>
          </cell>
          <cell r="AQ45">
            <v>1292.5421730399576</v>
          </cell>
          <cell r="AR45">
            <v>1322.3745937064909</v>
          </cell>
          <cell r="AS45">
            <v>1349.4518116826594</v>
          </cell>
          <cell r="AT45">
            <v>1351.6834656111594</v>
          </cell>
          <cell r="AU45">
            <v>1377.387737087626</v>
          </cell>
          <cell r="AV45">
            <v>1321.0487447305225</v>
          </cell>
          <cell r="AW45">
            <v>1307.9885038256584</v>
          </cell>
          <cell r="AX45">
            <v>1321.4989092063927</v>
          </cell>
          <cell r="AY45">
            <v>1360.8548786347953</v>
          </cell>
          <cell r="AZ45">
            <v>1395.7475402061953</v>
          </cell>
          <cell r="BA45">
            <v>1395.1035096345979</v>
          </cell>
          <cell r="BB45">
            <v>1429.4425019916998</v>
          </cell>
          <cell r="BC45">
            <v>1435.6741559201971</v>
          </cell>
          <cell r="BD45">
            <v>1447.3521406344007</v>
          </cell>
        </row>
        <row r="46">
          <cell r="C46" t="str">
            <v>MT</v>
          </cell>
          <cell r="D46" t="str">
            <v>Multifamily - High Rise</v>
          </cell>
          <cell r="E46" t="str">
            <v>New</v>
          </cell>
          <cell r="F46">
            <v>42.174808250541538</v>
          </cell>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cell r="AF46">
            <v>105.17399903558866</v>
          </cell>
          <cell r="AG46">
            <v>93.9966300786148</v>
          </cell>
          <cell r="AH46">
            <v>113.38689758009713</v>
          </cell>
          <cell r="AI46">
            <v>125.02105808098651</v>
          </cell>
          <cell r="AJ46">
            <v>382.95453989071814</v>
          </cell>
          <cell r="AK46">
            <v>352.8718459137603</v>
          </cell>
          <cell r="AL46">
            <v>331.27874655606695</v>
          </cell>
          <cell r="AM46">
            <v>322.42003912726955</v>
          </cell>
          <cell r="AN46">
            <v>304.51806786490465</v>
          </cell>
          <cell r="AO46">
            <v>290.49178110264859</v>
          </cell>
          <cell r="AP46">
            <v>293.99835279320996</v>
          </cell>
          <cell r="AQ46">
            <v>300.45782696004244</v>
          </cell>
          <cell r="AR46">
            <v>305.62540629350912</v>
          </cell>
          <cell r="AS46">
            <v>306.54818831734065</v>
          </cell>
          <cell r="AT46">
            <v>309.31653438884064</v>
          </cell>
          <cell r="AU46">
            <v>298.61226291237398</v>
          </cell>
          <cell r="AV46">
            <v>296.95125526947754</v>
          </cell>
          <cell r="AW46">
            <v>301.01149617434152</v>
          </cell>
          <cell r="AX46">
            <v>309.50109079360732</v>
          </cell>
          <cell r="AY46">
            <v>316.14512136520466</v>
          </cell>
          <cell r="AZ46">
            <v>317.25245979380469</v>
          </cell>
          <cell r="BA46">
            <v>323.89649036540203</v>
          </cell>
          <cell r="BB46">
            <v>325.55749800830023</v>
          </cell>
          <cell r="BC46">
            <v>328.32584407980289</v>
          </cell>
          <cell r="BD46">
            <v>331.6478593655994</v>
          </cell>
        </row>
        <row r="47">
          <cell r="C47" t="str">
            <v>MT_Other Family</v>
          </cell>
          <cell r="D47" t="str">
            <v>Manufactured</v>
          </cell>
          <cell r="E47" t="str">
            <v>New</v>
          </cell>
          <cell r="F47">
            <v>923</v>
          </cell>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cell r="AF47">
            <v>361</v>
          </cell>
          <cell r="AG47">
            <v>468</v>
          </cell>
          <cell r="AH47">
            <v>308.75</v>
          </cell>
          <cell r="AI47">
            <v>364.95833333333331</v>
          </cell>
          <cell r="AJ47">
            <v>352.95138888888891</v>
          </cell>
          <cell r="AK47">
            <v>363.44328703703701</v>
          </cell>
          <cell r="AL47">
            <v>369.85050154320987</v>
          </cell>
          <cell r="AM47">
            <v>371.32558513374482</v>
          </cell>
          <cell r="AN47">
            <v>355.2131826560356</v>
          </cell>
          <cell r="AO47">
            <v>362.95704643204158</v>
          </cell>
          <cell r="AP47">
            <v>362.62349861515963</v>
          </cell>
          <cell r="AQ47">
            <v>364.23551690287144</v>
          </cell>
          <cell r="AR47">
            <v>364.36755521384384</v>
          </cell>
          <cell r="AS47">
            <v>363.45373082561611</v>
          </cell>
          <cell r="AT47">
            <v>362.14175510759469</v>
          </cell>
          <cell r="AU47">
            <v>363.29651718285459</v>
          </cell>
          <cell r="AV47">
            <v>363.35309564132336</v>
          </cell>
          <cell r="AW47">
            <v>363.47469514568405</v>
          </cell>
          <cell r="AX47">
            <v>363.34789151948604</v>
          </cell>
          <cell r="AY47">
            <v>363.17794757042651</v>
          </cell>
          <cell r="AZ47">
            <v>363.13198369456154</v>
          </cell>
          <cell r="BA47">
            <v>363.29702179238939</v>
          </cell>
          <cell r="BB47">
            <v>363.29710589397854</v>
          </cell>
          <cell r="BC47">
            <v>363.28777426942105</v>
          </cell>
          <cell r="BD47">
            <v>363.25662079004383</v>
          </cell>
        </row>
        <row r="48">
          <cell r="C48" t="str">
            <v>MT_Single Family</v>
          </cell>
          <cell r="D48" t="str">
            <v>Single Family</v>
          </cell>
          <cell r="E48" t="str">
            <v>Existing</v>
          </cell>
          <cell r="F48"/>
          <cell r="G48"/>
          <cell r="H48"/>
          <cell r="I48"/>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v>323649.60000000009</v>
          </cell>
          <cell r="AL48">
            <v>322914.66253998509</v>
          </cell>
          <cell r="AM48">
            <v>322181.39396221231</v>
          </cell>
          <cell r="AN48">
            <v>321449.79047701514</v>
          </cell>
          <cell r="AO48">
            <v>320719.84830333246</v>
          </cell>
          <cell r="AP48">
            <v>319991.56366868917</v>
          </cell>
          <cell r="AQ48">
            <v>319264.93280917662</v>
          </cell>
          <cell r="AR48">
            <v>318539.95196943317</v>
          </cell>
          <cell r="AS48">
            <v>317816.61740262475</v>
          </cell>
          <cell r="AT48">
            <v>317094.92537042563</v>
          </cell>
          <cell r="AU48">
            <v>316374.87214299885</v>
          </cell>
          <cell r="AV48">
            <v>315656.4539989772</v>
          </cell>
          <cell r="AW48">
            <v>314939.66722544387</v>
          </cell>
          <cell r="AX48">
            <v>314224.50811791327</v>
          </cell>
          <cell r="AY48">
            <v>313510.9729803119</v>
          </cell>
          <cell r="AZ48">
            <v>312799.05812495912</v>
          </cell>
          <cell r="BA48">
            <v>312088.7598725484</v>
          </cell>
          <cell r="BB48">
            <v>311380.07455212792</v>
          </cell>
          <cell r="BC48">
            <v>310672.99850108189</v>
          </cell>
          <cell r="BD48">
            <v>309967.52806511155</v>
          </cell>
        </row>
        <row r="49">
          <cell r="C49" t="str">
            <v>MT_Multi Family</v>
          </cell>
          <cell r="D49" t="str">
            <v>Multifamily - Low Rise</v>
          </cell>
          <cell r="E49" t="str">
            <v>Existing</v>
          </cell>
          <cell r="F49"/>
          <cell r="G49"/>
          <cell r="H49"/>
          <cell r="I49"/>
          <cell r="J49"/>
          <cell r="K49"/>
          <cell r="L49"/>
          <cell r="M49"/>
          <cell r="N49"/>
          <cell r="O49"/>
          <cell r="P49"/>
          <cell r="Q49"/>
          <cell r="R49"/>
          <cell r="S49"/>
          <cell r="T49"/>
          <cell r="U49"/>
          <cell r="V49"/>
          <cell r="W49"/>
          <cell r="X49"/>
          <cell r="Y49"/>
          <cell r="Z49"/>
          <cell r="AA49"/>
          <cell r="AB49"/>
          <cell r="AC49"/>
          <cell r="AD49"/>
          <cell r="AE49"/>
          <cell r="AF49"/>
          <cell r="AG49"/>
          <cell r="AH49"/>
          <cell r="AI49"/>
          <cell r="AJ49"/>
          <cell r="AK49">
            <v>49246.589456226939</v>
          </cell>
          <cell r="AL49">
            <v>49134.75942376897</v>
          </cell>
          <cell r="AM49">
            <v>49023.183336940492</v>
          </cell>
          <cell r="AN49">
            <v>48911.860619077241</v>
          </cell>
          <cell r="AO49">
            <v>48800.790694824464</v>
          </cell>
          <cell r="AP49">
            <v>48689.972990133923</v>
          </cell>
          <cell r="AQ49">
            <v>48579.406932260943</v>
          </cell>
          <cell r="AR49">
            <v>48469.091949761445</v>
          </cell>
          <cell r="AS49">
            <v>48359.027472489004</v>
          </cell>
          <cell r="AT49">
            <v>48249.212931591894</v>
          </cell>
          <cell r="AU49">
            <v>48139.647759510139</v>
          </cell>
          <cell r="AV49">
            <v>48030.331389972584</v>
          </cell>
          <cell r="AW49">
            <v>47921.263257993989</v>
          </cell>
          <cell r="AX49">
            <v>47812.442799872078</v>
          </cell>
          <cell r="AY49">
            <v>47703.869453184649</v>
          </cell>
          <cell r="AZ49">
            <v>47595.54265678666</v>
          </cell>
          <cell r="BA49">
            <v>47487.461850807311</v>
          </cell>
          <cell r="BB49">
            <v>47379.626476647187</v>
          </cell>
          <cell r="BC49">
            <v>47272.035976975341</v>
          </cell>
          <cell r="BD49">
            <v>47164.689795726423</v>
          </cell>
        </row>
        <row r="50">
          <cell r="C50" t="str">
            <v>MT</v>
          </cell>
          <cell r="D50" t="str">
            <v>Multifamily - High Rise</v>
          </cell>
          <cell r="E50" t="str">
            <v>Existing</v>
          </cell>
          <cell r="F50"/>
          <cell r="G50"/>
          <cell r="H50"/>
          <cell r="I50"/>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v>11228.042553191075</v>
          </cell>
          <cell r="AL50">
            <v>11202.545714180957</v>
          </cell>
          <cell r="AM50">
            <v>11177.106773846983</v>
          </cell>
          <cell r="AN50">
            <v>11151.725600711807</v>
          </cell>
          <cell r="AO50">
            <v>11126.402063596644</v>
          </cell>
          <cell r="AP50">
            <v>11101.136031620596</v>
          </cell>
          <cell r="AQ50">
            <v>11075.927374199966</v>
          </cell>
          <cell r="AR50">
            <v>11050.775961047593</v>
          </cell>
          <cell r="AS50">
            <v>11025.681662172174</v>
          </cell>
          <cell r="AT50">
            <v>11000.644347877589</v>
          </cell>
          <cell r="AU50">
            <v>10975.663888762239</v>
          </cell>
          <cell r="AV50">
            <v>10950.740155718371</v>
          </cell>
          <cell r="AW50">
            <v>10925.87301993141</v>
          </cell>
          <cell r="AX50">
            <v>10901.062352879297</v>
          </cell>
          <cell r="AY50">
            <v>10876.308026331822</v>
          </cell>
          <cell r="AZ50">
            <v>10851.609912349968</v>
          </cell>
          <cell r="BA50">
            <v>10826.967883285235</v>
          </cell>
          <cell r="BB50">
            <v>10802.381811778998</v>
          </cell>
          <cell r="BC50">
            <v>10777.851570761834</v>
          </cell>
          <cell r="BD50">
            <v>10753.377033452874</v>
          </cell>
        </row>
        <row r="51">
          <cell r="C51" t="str">
            <v>MT_Other Family</v>
          </cell>
          <cell r="D51" t="str">
            <v>Manufactured</v>
          </cell>
          <cell r="E51" t="str">
            <v>Existing</v>
          </cell>
          <cell r="F51"/>
          <cell r="G51"/>
          <cell r="H51"/>
          <cell r="I51"/>
          <cell r="J51"/>
          <cell r="K51"/>
          <cell r="L51"/>
          <cell r="M51"/>
          <cell r="N51"/>
          <cell r="O51"/>
          <cell r="P51"/>
          <cell r="Q51"/>
          <cell r="R51"/>
          <cell r="S51"/>
          <cell r="T51"/>
          <cell r="U51"/>
          <cell r="V51"/>
          <cell r="W51"/>
          <cell r="X51"/>
          <cell r="Y51"/>
          <cell r="Z51"/>
          <cell r="AA51"/>
          <cell r="AB51"/>
          <cell r="AC51"/>
          <cell r="AD51"/>
          <cell r="AE51"/>
          <cell r="AF51"/>
          <cell r="AG51"/>
          <cell r="AH51"/>
          <cell r="AI51"/>
          <cell r="AJ51"/>
          <cell r="AK51">
            <v>71434.103009259255</v>
          </cell>
          <cell r="AL51">
            <v>70670.687716372748</v>
          </cell>
          <cell r="AM51">
            <v>69915.431032397973</v>
          </cell>
          <cell r="AN51">
            <v>69168.245766391818</v>
          </cell>
          <cell r="AO51">
            <v>68429.045659219599</v>
          </cell>
          <cell r="AP51">
            <v>67697.74537359683</v>
          </cell>
          <cell r="AQ51">
            <v>66974.260484237457</v>
          </cell>
          <cell r="AR51">
            <v>66258.507468107273</v>
          </cell>
          <cell r="AS51">
            <v>65550.403694781649</v>
          </cell>
          <cell r="AT51">
            <v>64849.867416906163</v>
          </cell>
          <cell r="AU51">
            <v>64156.817760759273</v>
          </cell>
          <cell r="AV51">
            <v>63471.174716915804</v>
          </cell>
          <cell r="AW51">
            <v>62792.859131010227</v>
          </cell>
          <cell r="AX51">
            <v>62121.792694598647</v>
          </cell>
          <cell r="AY51">
            <v>61457.897936118447</v>
          </cell>
          <cell r="AZ51">
            <v>60801.098211944554</v>
          </cell>
          <cell r="BA51">
            <v>60151.317697541279</v>
          </cell>
          <cell r="BB51">
            <v>59508.481378708726</v>
          </cell>
          <cell r="BC51">
            <v>58872.515042922729</v>
          </cell>
          <cell r="BD51">
            <v>58243.345270767371</v>
          </cell>
        </row>
        <row r="53">
          <cell r="D53" t="str">
            <v>REGION</v>
          </cell>
          <cell r="E53"/>
          <cell r="F53"/>
          <cell r="G53"/>
          <cell r="BD53"/>
        </row>
        <row r="54">
          <cell r="C54"/>
          <cell r="D54" t="str">
            <v>Single Family</v>
          </cell>
          <cell r="E54" t="str">
            <v>New</v>
          </cell>
          <cell r="F54">
            <v>28347.41</v>
          </cell>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cell r="AF54">
            <v>23007.674999999999</v>
          </cell>
          <cell r="AG54">
            <v>29744.772000000001</v>
          </cell>
          <cell r="AH54">
            <v>35486.892</v>
          </cell>
          <cell r="AI54">
            <v>44415.892999999996</v>
          </cell>
          <cell r="AJ54">
            <v>58293.71</v>
          </cell>
          <cell r="AK54">
            <v>62685.758999999998</v>
          </cell>
          <cell r="AL54">
            <v>59961.781000000003</v>
          </cell>
          <cell r="AM54">
            <v>56834.012000000002</v>
          </cell>
          <cell r="AN54">
            <v>54985.192999999999</v>
          </cell>
          <cell r="AO54">
            <v>53507.474000000002</v>
          </cell>
          <cell r="AP54">
            <v>50982.05</v>
          </cell>
          <cell r="AQ54">
            <v>49561.669000000002</v>
          </cell>
          <cell r="AR54">
            <v>49324.517999999996</v>
          </cell>
          <cell r="AS54">
            <v>48815.77</v>
          </cell>
          <cell r="AT54">
            <v>49683.252</v>
          </cell>
          <cell r="AU54">
            <v>50030.137000000002</v>
          </cell>
          <cell r="AV54">
            <v>49387.762999999999</v>
          </cell>
          <cell r="AW54">
            <v>48079.345999999998</v>
          </cell>
          <cell r="AX54">
            <v>48129.050999999999</v>
          </cell>
          <cell r="AY54">
            <v>48690.569000000003</v>
          </cell>
          <cell r="AZ54">
            <v>48482.864000000001</v>
          </cell>
          <cell r="BA54">
            <v>46879.000999999997</v>
          </cell>
          <cell r="BB54">
            <v>46798.777999999998</v>
          </cell>
          <cell r="BC54">
            <v>46917.627</v>
          </cell>
          <cell r="BD54">
            <v>47236.144999999997</v>
          </cell>
        </row>
        <row r="55">
          <cell r="C55"/>
          <cell r="D55" t="str">
            <v>Multifamily - Low Rise</v>
          </cell>
          <cell r="E55" t="str">
            <v>New</v>
          </cell>
          <cell r="F55">
            <v>20270.709108606741</v>
          </cell>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cell r="AF55">
            <v>7060.5047847544756</v>
          </cell>
          <cell r="AG55">
            <v>12168.678143163897</v>
          </cell>
          <cell r="AH55">
            <v>19129.179628017948</v>
          </cell>
          <cell r="AI55">
            <v>19420.059444838447</v>
          </cell>
          <cell r="AJ55">
            <v>23068.805408245826</v>
          </cell>
          <cell r="AK55">
            <v>23280.347100904564</v>
          </cell>
          <cell r="AL55">
            <v>23017.418106038647</v>
          </cell>
          <cell r="AM55">
            <v>22811.60852767331</v>
          </cell>
          <cell r="AN55">
            <v>22085.916378202593</v>
          </cell>
          <cell r="AO55">
            <v>20817.853908138593</v>
          </cell>
          <cell r="AP55">
            <v>20070.279329962508</v>
          </cell>
          <cell r="AQ55">
            <v>19887.831284331631</v>
          </cell>
          <cell r="AR55">
            <v>20257.583209811291</v>
          </cell>
          <cell r="AS55">
            <v>20750.368029493613</v>
          </cell>
          <cell r="AT55">
            <v>21314.334279744231</v>
          </cell>
          <cell r="AU55">
            <v>21403.286239774712</v>
          </cell>
          <cell r="AV55">
            <v>21409.137516518917</v>
          </cell>
          <cell r="AW55">
            <v>21443.358292282628</v>
          </cell>
          <cell r="AX55">
            <v>21209.865626522758</v>
          </cell>
          <cell r="AY55">
            <v>20954.17798283829</v>
          </cell>
          <cell r="AZ55">
            <v>20525.44023202754</v>
          </cell>
          <cell r="BA55">
            <v>20175.505597554071</v>
          </cell>
          <cell r="BB55">
            <v>19919.723927484571</v>
          </cell>
          <cell r="BC55">
            <v>19536.194066416414</v>
          </cell>
          <cell r="BD55">
            <v>19462.287131015248</v>
          </cell>
        </row>
        <row r="56">
          <cell r="D56" t="str">
            <v>Multifamily - High Rise</v>
          </cell>
          <cell r="E56" t="str">
            <v>New</v>
          </cell>
          <cell r="F56">
            <v>1479.0008913932584</v>
          </cell>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cell r="AF56">
            <v>3074.7952152455237</v>
          </cell>
          <cell r="AG56">
            <v>2010.1218568361005</v>
          </cell>
          <cell r="AH56">
            <v>2152.2103719820498</v>
          </cell>
          <cell r="AI56">
            <v>2768.8805551615533</v>
          </cell>
          <cell r="AJ56">
            <v>5337.8787559635048</v>
          </cell>
          <cell r="AK56">
            <v>5226.2387411561367</v>
          </cell>
          <cell r="AL56">
            <v>5239.95312759432</v>
          </cell>
          <cell r="AM56">
            <v>5271.2612760989568</v>
          </cell>
          <cell r="AN56">
            <v>4985.883552972361</v>
          </cell>
          <cell r="AO56">
            <v>4608.5912035798974</v>
          </cell>
          <cell r="AP56">
            <v>4509.6375960361838</v>
          </cell>
          <cell r="AQ56">
            <v>4481.760351096189</v>
          </cell>
          <cell r="AR56">
            <v>4621.8312800578688</v>
          </cell>
          <cell r="AS56">
            <v>4700.9782942419988</v>
          </cell>
          <cell r="AT56">
            <v>4828.2391631488581</v>
          </cell>
          <cell r="AU56">
            <v>4790.0249139778334</v>
          </cell>
          <cell r="AV56">
            <v>4782.0649962402858</v>
          </cell>
          <cell r="AW56">
            <v>4748.3908346265653</v>
          </cell>
          <cell r="AX56">
            <v>4733.4823682495089</v>
          </cell>
          <cell r="AY56">
            <v>4698.697177079107</v>
          </cell>
          <cell r="AZ56">
            <v>4599.2987885998937</v>
          </cell>
          <cell r="BA56">
            <v>4526.3104216428001</v>
          </cell>
          <cell r="BB56">
            <v>4422.0600452822764</v>
          </cell>
          <cell r="BC56">
            <v>4405.182362066379</v>
          </cell>
          <cell r="BD56">
            <v>4385.1136986120664</v>
          </cell>
        </row>
        <row r="57">
          <cell r="C57"/>
          <cell r="D57" t="str">
            <v>Manufactured</v>
          </cell>
          <cell r="E57" t="str">
            <v>New</v>
          </cell>
          <cell r="F57">
            <v>9693.11</v>
          </cell>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cell r="AF57">
            <v>1477.77</v>
          </cell>
          <cell r="AG57">
            <v>1516.76</v>
          </cell>
          <cell r="AH57">
            <v>2391.3375000000001</v>
          </cell>
          <cell r="AI57">
            <v>2145.0845833333333</v>
          </cell>
          <cell r="AJ57">
            <v>1890.2503472222222</v>
          </cell>
          <cell r="AK57">
            <v>1869.5754050925925</v>
          </cell>
          <cell r="AL57">
            <v>1881.796305941358</v>
          </cell>
          <cell r="AM57">
            <v>1949.1340235982509</v>
          </cell>
          <cell r="AN57">
            <v>2021.1963608646258</v>
          </cell>
          <cell r="AO57">
            <v>1959.5061710087307</v>
          </cell>
          <cell r="AP57">
            <v>1928.5764356212967</v>
          </cell>
          <cell r="AQ57">
            <v>1934.9641170211423</v>
          </cell>
          <cell r="AR57">
            <v>1945.862235675901</v>
          </cell>
          <cell r="AS57">
            <v>1956.539890631658</v>
          </cell>
          <cell r="AT57">
            <v>1957.7742018038925</v>
          </cell>
          <cell r="AU57">
            <v>1947.2038419604366</v>
          </cell>
          <cell r="AV57">
            <v>1945.153453785721</v>
          </cell>
          <cell r="AW57">
            <v>1947.9162901464586</v>
          </cell>
          <cell r="AX57">
            <v>1950.0749856673444</v>
          </cell>
          <cell r="AY57">
            <v>1950.7771106659191</v>
          </cell>
          <cell r="AZ57">
            <v>1949.8166473382953</v>
          </cell>
          <cell r="BA57">
            <v>1948.4903882606959</v>
          </cell>
          <cell r="BB57">
            <v>1948.7048126440727</v>
          </cell>
          <cell r="BC57">
            <v>1949.296705787131</v>
          </cell>
          <cell r="BD57">
            <v>1949.5267750605763</v>
          </cell>
        </row>
        <row r="58">
          <cell r="C58"/>
          <cell r="D58" t="str">
            <v>Single Family</v>
          </cell>
          <cell r="E58" t="str">
            <v>Existing</v>
          </cell>
          <cell r="F58"/>
          <cell r="G58"/>
          <cell r="H58"/>
          <cell r="I58"/>
          <cell r="J58"/>
          <cell r="K58"/>
          <cell r="L58"/>
          <cell r="M58"/>
          <cell r="N58"/>
          <cell r="O58"/>
          <cell r="P58"/>
          <cell r="Q58"/>
          <cell r="R58"/>
          <cell r="S58"/>
          <cell r="T58"/>
          <cell r="U58"/>
          <cell r="V58"/>
          <cell r="W58"/>
          <cell r="X58"/>
          <cell r="Y58"/>
          <cell r="Z58"/>
          <cell r="AA58"/>
          <cell r="AB58"/>
          <cell r="AC58"/>
          <cell r="AD58"/>
          <cell r="AE58"/>
          <cell r="AF58"/>
          <cell r="AG58"/>
          <cell r="AH58"/>
          <cell r="AI58"/>
          <cell r="AJ58"/>
          <cell r="AK58">
            <v>4203528.2719999999</v>
          </cell>
          <cell r="AL58">
            <v>4193982.9785983553</v>
          </cell>
          <cell r="AM58">
            <v>4184459.3604704877</v>
          </cell>
          <cell r="AN58">
            <v>4174957.36839659</v>
          </cell>
          <cell r="AO58">
            <v>4165476.9532686244</v>
          </cell>
          <cell r="AP58">
            <v>4156018.0660900641</v>
          </cell>
          <cell r="AQ58">
            <v>4146580.6579756448</v>
          </cell>
          <cell r="AR58">
            <v>4137164.6801511091</v>
          </cell>
          <cell r="AS58">
            <v>4127770.0839529554</v>
          </cell>
          <cell r="AT58">
            <v>4118396.8208281873</v>
          </cell>
          <cell r="AU58">
            <v>4109044.8423340586</v>
          </cell>
          <cell r="AV58">
            <v>4099714.1001378288</v>
          </cell>
          <cell r="AW58">
            <v>4090404.5460165106</v>
          </cell>
          <cell r="AX58">
            <v>4081116.1318566194</v>
          </cell>
          <cell r="AY58">
            <v>4071848.8096539262</v>
          </cell>
          <cell r="AZ58">
            <v>4062602.5315132081</v>
          </cell>
          <cell r="BA58">
            <v>4053377.2496480034</v>
          </cell>
          <cell r="BB58">
            <v>4044172.9163803621</v>
          </cell>
          <cell r="BC58">
            <v>4034989.4841406001</v>
          </cell>
          <cell r="BD58">
            <v>4025826.9054670548</v>
          </cell>
        </row>
        <row r="59">
          <cell r="C59"/>
          <cell r="D59" t="str">
            <v>Multifamily - Low Rise</v>
          </cell>
          <cell r="E59" t="str">
            <v>Existing</v>
          </cell>
          <cell r="F59"/>
          <cell r="G59"/>
          <cell r="H59"/>
          <cell r="I59"/>
          <cell r="J59"/>
          <cell r="K59"/>
          <cell r="L59"/>
          <cell r="M59"/>
          <cell r="N59"/>
          <cell r="O59"/>
          <cell r="P59"/>
          <cell r="Q59"/>
          <cell r="R59"/>
          <cell r="S59"/>
          <cell r="T59"/>
          <cell r="U59"/>
          <cell r="V59"/>
          <cell r="W59"/>
          <cell r="X59"/>
          <cell r="Y59"/>
          <cell r="Z59"/>
          <cell r="AA59"/>
          <cell r="AB59"/>
          <cell r="AC59"/>
          <cell r="AD59"/>
          <cell r="AE59"/>
          <cell r="AF59"/>
          <cell r="AG59"/>
          <cell r="AH59"/>
          <cell r="AI59"/>
          <cell r="AJ59"/>
          <cell r="AK59">
            <v>926243.25609262148</v>
          </cell>
          <cell r="AL59">
            <v>924139.92640956037</v>
          </cell>
          <cell r="AM59">
            <v>922041.3730050053</v>
          </cell>
          <cell r="AN59">
            <v>919947.58503289847</v>
          </cell>
          <cell r="AO59">
            <v>917858.55167181045</v>
          </cell>
          <cell r="AP59">
            <v>915774.26212488639</v>
          </cell>
          <cell r="AQ59">
            <v>913694.70561978838</v>
          </cell>
          <cell r="AR59">
            <v>911619.87140864041</v>
          </cell>
          <cell r="AS59">
            <v>909549.74876797362</v>
          </cell>
          <cell r="AT59">
            <v>907484.32699866977</v>
          </cell>
          <cell r="AU59">
            <v>905423.59542590659</v>
          </cell>
          <cell r="AV59">
            <v>903367.54339910217</v>
          </cell>
          <cell r="AW59">
            <v>901316.16029185988</v>
          </cell>
          <cell r="AX59">
            <v>899269.43550191447</v>
          </cell>
          <cell r="AY59">
            <v>897227.35845107585</v>
          </cell>
          <cell r="AZ59">
            <v>895189.9185851753</v>
          </cell>
          <cell r="BA59">
            <v>893157.10537401051</v>
          </cell>
          <cell r="BB59">
            <v>891128.90831129183</v>
          </cell>
          <cell r="BC59">
            <v>889105.31691458682</v>
          </cell>
          <cell r="BD59">
            <v>887086.32072526717</v>
          </cell>
        </row>
        <row r="60">
          <cell r="D60" t="str">
            <v>Multifamily - High Rise</v>
          </cell>
          <cell r="E60" t="str">
            <v>Existing</v>
          </cell>
          <cell r="F60"/>
          <cell r="G60"/>
          <cell r="H60"/>
          <cell r="I60"/>
          <cell r="J60"/>
          <cell r="K60"/>
          <cell r="L60"/>
          <cell r="M60"/>
          <cell r="N60"/>
          <cell r="O60"/>
          <cell r="P60"/>
          <cell r="Q60"/>
          <cell r="R60"/>
          <cell r="S60"/>
          <cell r="T60"/>
          <cell r="U60"/>
          <cell r="V60"/>
          <cell r="W60"/>
          <cell r="X60"/>
          <cell r="Y60"/>
          <cell r="Z60"/>
          <cell r="AA60"/>
          <cell r="AB60"/>
          <cell r="AC60"/>
          <cell r="AD60"/>
          <cell r="AE60"/>
          <cell r="AF60"/>
          <cell r="AG60"/>
          <cell r="AH60"/>
          <cell r="AI60"/>
          <cell r="AJ60"/>
          <cell r="AK60">
            <v>211180.07985625503</v>
          </cell>
          <cell r="AL60">
            <v>210700.52836963299</v>
          </cell>
          <cell r="AM60">
            <v>210222.06585706791</v>
          </cell>
          <cell r="AN60">
            <v>209744.68984569819</v>
          </cell>
          <cell r="AO60">
            <v>209268.39786827751</v>
          </cell>
          <cell r="AP60">
            <v>208793.18746316229</v>
          </cell>
          <cell r="AQ60">
            <v>208319.05617429892</v>
          </cell>
          <cell r="AR60">
            <v>207846.00155121088</v>
          </cell>
          <cell r="AS60">
            <v>207374.0211489865</v>
          </cell>
          <cell r="AT60">
            <v>206903.11252826577</v>
          </cell>
          <cell r="AU60">
            <v>206433.27325522827</v>
          </cell>
          <cell r="AV60">
            <v>205964.50090158021</v>
          </cell>
          <cell r="AW60">
            <v>205496.79304454199</v>
          </cell>
          <cell r="AX60">
            <v>205030.14726683579</v>
          </cell>
          <cell r="AY60">
            <v>204564.56115667295</v>
          </cell>
          <cell r="AZ60">
            <v>204100.03230774152</v>
          </cell>
          <cell r="BA60">
            <v>203636.55831919383</v>
          </cell>
          <cell r="BB60">
            <v>203174.13679563423</v>
          </cell>
          <cell r="BC60">
            <v>202712.76534710638</v>
          </cell>
          <cell r="BD60">
            <v>202252.44158908122</v>
          </cell>
        </row>
        <row r="61">
          <cell r="C61"/>
          <cell r="D61" t="str">
            <v>Manufactured</v>
          </cell>
          <cell r="E61" t="str">
            <v>Existing</v>
          </cell>
          <cell r="F61"/>
          <cell r="G61"/>
          <cell r="H61"/>
          <cell r="I61"/>
          <cell r="J61"/>
          <cell r="K61"/>
          <cell r="L61"/>
          <cell r="M61"/>
          <cell r="N61"/>
          <cell r="O61"/>
          <cell r="P61"/>
          <cell r="Q61"/>
          <cell r="R61"/>
          <cell r="S61"/>
          <cell r="T61"/>
          <cell r="U61"/>
          <cell r="V61"/>
          <cell r="W61"/>
          <cell r="X61"/>
          <cell r="Y61"/>
          <cell r="Z61"/>
          <cell r="AA61"/>
          <cell r="AB61"/>
          <cell r="AC61"/>
          <cell r="AD61"/>
          <cell r="AE61"/>
          <cell r="AF61"/>
          <cell r="AG61"/>
          <cell r="AH61"/>
          <cell r="AI61"/>
          <cell r="AJ61"/>
          <cell r="AK61">
            <v>572006.3278356482</v>
          </cell>
          <cell r="AL61">
            <v>565893.30394507048</v>
          </cell>
          <cell r="AM61">
            <v>559845.60985814757</v>
          </cell>
          <cell r="AN61">
            <v>553862.54739615123</v>
          </cell>
          <cell r="AO61">
            <v>547943.42584177968</v>
          </cell>
          <cell r="AP61">
            <v>542087.56185941794</v>
          </cell>
          <cell r="AQ61">
            <v>536294.27941624937</v>
          </cell>
          <cell r="AR61">
            <v>530562.90970421082</v>
          </cell>
          <cell r="AS61">
            <v>524892.79106278194</v>
          </cell>
          <cell r="AT61">
            <v>519283.26890259917</v>
          </cell>
          <cell r="AU61">
            <v>513733.69562988722</v>
          </cell>
          <cell r="AV61">
            <v>508243.4305716962</v>
          </cell>
          <cell r="AW61">
            <v>502811.8399019395</v>
          </cell>
          <cell r="AX61">
            <v>497438.2965682213</v>
          </cell>
          <cell r="AY61">
            <v>492122.18021944637</v>
          </cell>
          <cell r="AZ61">
            <v>486862.87713420321</v>
          </cell>
          <cell r="BA61">
            <v>481659.78014991269</v>
          </cell>
          <cell r="BB61">
            <v>476512.28859273402</v>
          </cell>
          <cell r="BC61">
            <v>471419.80820821953</v>
          </cell>
          <cell r="BD61">
            <v>466381.75109271082</v>
          </cell>
        </row>
        <row r="69">
          <cell r="BD69">
            <v>2101.6360784241224</v>
          </cell>
        </row>
        <row r="79">
          <cell r="BD79">
            <v>2293.172814087286</v>
          </cell>
        </row>
        <row r="89">
          <cell r="BD89">
            <v>2235.631051340652</v>
          </cell>
        </row>
        <row r="99">
          <cell r="BD99">
            <v>2422.0857250920008</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 val="Res_Master"/>
    </sheetNames>
    <definedNames>
      <definedName name="ResApplic" refersTo="='APPLIC'!$B$8:$F$119"/>
    </definedNames>
    <sheetDataSet>
      <sheetData sheetId="0"/>
      <sheetData sheetId="1"/>
      <sheetData sheetId="2">
        <row r="21">
          <cell r="B21" t="str">
            <v>EV Supply Equip</v>
          </cell>
        </row>
        <row r="53">
          <cell r="B53" t="str">
            <v>WIFI enabled tstats</v>
          </cell>
        </row>
        <row r="54">
          <cell r="B54" t="str">
            <v>WIFI enabled tstats</v>
          </cell>
        </row>
      </sheetData>
      <sheetData sheetId="3">
        <row r="4">
          <cell r="H4">
            <v>2035</v>
          </cell>
        </row>
      </sheetData>
      <sheetData sheetId="4">
        <row r="8">
          <cell r="B8" t="str">
            <v>Measure Index Name</v>
          </cell>
          <cell r="C8" t="str">
            <v>Single Family</v>
          </cell>
          <cell r="D8" t="str">
            <v>Multifamily - Low Rise</v>
          </cell>
          <cell r="E8" t="str">
            <v>Multifamily - High Rise</v>
          </cell>
          <cell r="F8" t="str">
            <v>Manufactured</v>
          </cell>
        </row>
        <row r="9">
          <cell r="B9" t="str">
            <v>Lighting - New</v>
          </cell>
          <cell r="C9">
            <v>0.76500000000000001</v>
          </cell>
          <cell r="D9">
            <v>0.76500000000000001</v>
          </cell>
          <cell r="E9">
            <v>0.76500000000000001</v>
          </cell>
          <cell r="F9">
            <v>0.76500000000000001</v>
          </cell>
        </row>
        <row r="10">
          <cell r="B10" t="str">
            <v>Lighting - NR</v>
          </cell>
          <cell r="C10">
            <v>0.9</v>
          </cell>
          <cell r="D10">
            <v>0.9</v>
          </cell>
          <cell r="E10">
            <v>0.9</v>
          </cell>
          <cell r="F10">
            <v>0.9</v>
          </cell>
        </row>
        <row r="11">
          <cell r="B11" t="str">
            <v>Lighting - PPA</v>
          </cell>
          <cell r="C11">
            <v>0.9</v>
          </cell>
          <cell r="D11">
            <v>0.9</v>
          </cell>
          <cell r="E11">
            <v>0.9</v>
          </cell>
          <cell r="F11">
            <v>0.9</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0.51600000000000001</v>
          </cell>
          <cell r="D17">
            <v>0.58000000000000007</v>
          </cell>
          <cell r="E17">
            <v>0.58000000000000007</v>
          </cell>
          <cell r="F17">
            <v>0.33999999999999997</v>
          </cell>
        </row>
        <row r="18">
          <cell r="B18" t="str">
            <v>Showerheads - Retro</v>
          </cell>
          <cell r="C18">
            <v>0.44247428657992416</v>
          </cell>
          <cell r="D18">
            <v>0.58000000000000007</v>
          </cell>
          <cell r="E18">
            <v>0.58000000000000007</v>
          </cell>
          <cell r="F18">
            <v>0.33999999999999997</v>
          </cell>
        </row>
        <row r="19">
          <cell r="B19" t="str">
            <v>HPWH - New</v>
          </cell>
          <cell r="C19">
            <v>0.94904999999999995</v>
          </cell>
          <cell r="D19">
            <v>0</v>
          </cell>
          <cell r="E19">
            <v>0</v>
          </cell>
          <cell r="F19">
            <v>0.95</v>
          </cell>
        </row>
        <row r="20">
          <cell r="B20" t="str">
            <v>HPWH - NR</v>
          </cell>
          <cell r="C20">
            <v>0.94904999999999995</v>
          </cell>
          <cell r="D20">
            <v>0</v>
          </cell>
          <cell r="E20">
            <v>0</v>
          </cell>
          <cell r="F20">
            <v>0.95</v>
          </cell>
        </row>
        <row r="21">
          <cell r="B21" t="str">
            <v>EV Supply Equip - NR</v>
          </cell>
          <cell r="C21">
            <v>0.89100000000000001</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0.2475</v>
          </cell>
          <cell r="D28">
            <v>0.25</v>
          </cell>
          <cell r="E28">
            <v>0</v>
          </cell>
          <cell r="F28">
            <v>0</v>
          </cell>
        </row>
        <row r="29">
          <cell r="B29" t="str">
            <v>Solar Water Heater - NR</v>
          </cell>
          <cell r="C29">
            <v>0.2475</v>
          </cell>
          <cell r="D29">
            <v>0.25</v>
          </cell>
          <cell r="E29">
            <v>0</v>
          </cell>
          <cell r="F29">
            <v>0</v>
          </cell>
        </row>
        <row r="30">
          <cell r="B30" t="str">
            <v>Solar Water Heater - Retro</v>
          </cell>
          <cell r="C30">
            <v>0.2475</v>
          </cell>
          <cell r="D30">
            <v>0.25</v>
          </cell>
          <cell r="E30">
            <v>0</v>
          </cell>
          <cell r="F30">
            <v>0</v>
          </cell>
        </row>
        <row r="31">
          <cell r="B31">
            <v>0</v>
          </cell>
          <cell r="C31">
            <v>0</v>
          </cell>
          <cell r="D31">
            <v>0</v>
          </cell>
          <cell r="E31">
            <v>0</v>
          </cell>
          <cell r="F31">
            <v>0</v>
          </cell>
        </row>
        <row r="32">
          <cell r="B32">
            <v>0</v>
          </cell>
          <cell r="C32">
            <v>0</v>
          </cell>
          <cell r="D32">
            <v>0</v>
          </cell>
          <cell r="E32">
            <v>0</v>
          </cell>
          <cell r="F32">
            <v>0</v>
          </cell>
        </row>
        <row r="33">
          <cell r="B33" t="str">
            <v>Electric Oven - New</v>
          </cell>
          <cell r="C33">
            <v>0.9</v>
          </cell>
          <cell r="D33">
            <v>0.9</v>
          </cell>
          <cell r="E33">
            <v>0.9</v>
          </cell>
          <cell r="F33">
            <v>0.9</v>
          </cell>
        </row>
        <row r="34">
          <cell r="B34" t="str">
            <v>Electric Oven - NR</v>
          </cell>
          <cell r="C34">
            <v>0.9</v>
          </cell>
          <cell r="D34">
            <v>0.9</v>
          </cell>
          <cell r="E34">
            <v>0.9</v>
          </cell>
          <cell r="F34">
            <v>0.9</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0.44999999999999996</v>
          </cell>
          <cell r="D37">
            <v>0.44999999999999996</v>
          </cell>
          <cell r="E37">
            <v>0.44999999999999996</v>
          </cell>
          <cell r="F37">
            <v>0.44999999999999996</v>
          </cell>
        </row>
        <row r="38">
          <cell r="B38" t="str">
            <v>Monitor - NR</v>
          </cell>
          <cell r="C38">
            <v>0.44999999999999996</v>
          </cell>
          <cell r="D38">
            <v>0.44999999999999996</v>
          </cell>
          <cell r="E38">
            <v>0.44999999999999996</v>
          </cell>
          <cell r="F38">
            <v>0.44999999999999996</v>
          </cell>
        </row>
        <row r="39">
          <cell r="B39" t="str">
            <v>Desktop - New</v>
          </cell>
          <cell r="C39">
            <v>0.75</v>
          </cell>
          <cell r="D39">
            <v>0.75</v>
          </cell>
          <cell r="E39">
            <v>0.75</v>
          </cell>
          <cell r="F39">
            <v>0.75</v>
          </cell>
        </row>
        <row r="40">
          <cell r="B40" t="str">
            <v>Desktop - NR</v>
          </cell>
          <cell r="C40">
            <v>0.75</v>
          </cell>
          <cell r="D40">
            <v>0.75</v>
          </cell>
          <cell r="E40">
            <v>0.75</v>
          </cell>
          <cell r="F40">
            <v>0.75</v>
          </cell>
        </row>
        <row r="41">
          <cell r="B41" t="str">
            <v>Laptop - New</v>
          </cell>
          <cell r="C41">
            <v>0.26</v>
          </cell>
          <cell r="D41">
            <v>0.26</v>
          </cell>
          <cell r="E41">
            <v>0.26</v>
          </cell>
          <cell r="F41">
            <v>0.26</v>
          </cell>
        </row>
        <row r="42">
          <cell r="B42" t="str">
            <v>Laptop - NR</v>
          </cell>
          <cell r="C42">
            <v>0.26</v>
          </cell>
          <cell r="D42">
            <v>0.26</v>
          </cell>
          <cell r="E42">
            <v>0.26</v>
          </cell>
          <cell r="F42">
            <v>0.26</v>
          </cell>
        </row>
        <row r="43">
          <cell r="B43" t="str">
            <v>Computer - New</v>
          </cell>
          <cell r="C43"/>
          <cell r="D43"/>
          <cell r="E43"/>
          <cell r="F43"/>
        </row>
        <row r="44">
          <cell r="B44" t="str">
            <v>Computer - NR</v>
          </cell>
          <cell r="C44"/>
          <cell r="D44"/>
          <cell r="E44"/>
          <cell r="F44"/>
        </row>
        <row r="45">
          <cell r="B45" t="str">
            <v>ASHP - New</v>
          </cell>
          <cell r="C45">
            <v>0.88200000000000001</v>
          </cell>
          <cell r="D45">
            <v>0.5</v>
          </cell>
          <cell r="E45">
            <v>0</v>
          </cell>
          <cell r="F45">
            <v>0.9</v>
          </cell>
        </row>
        <row r="46">
          <cell r="B46" t="str">
            <v>ASHP - NR</v>
          </cell>
          <cell r="C46">
            <v>0.73499999999999999</v>
          </cell>
          <cell r="D46">
            <v>0.5</v>
          </cell>
          <cell r="E46">
            <v>0</v>
          </cell>
          <cell r="F46">
            <v>0.25</v>
          </cell>
        </row>
        <row r="47">
          <cell r="B47" t="str">
            <v>HP - Retro</v>
          </cell>
          <cell r="C47">
            <v>0</v>
          </cell>
          <cell r="D47">
            <v>0</v>
          </cell>
          <cell r="E47">
            <v>0</v>
          </cell>
          <cell r="F47">
            <v>0</v>
          </cell>
        </row>
        <row r="48">
          <cell r="B48" t="str">
            <v>DHP - New</v>
          </cell>
          <cell r="C48">
            <v>0.97019999999999995</v>
          </cell>
          <cell r="D48">
            <v>0.99</v>
          </cell>
          <cell r="E48">
            <v>0</v>
          </cell>
          <cell r="F48">
            <v>0.99</v>
          </cell>
        </row>
        <row r="49">
          <cell r="B49" t="str">
            <v>DHP - NR</v>
          </cell>
          <cell r="C49">
            <v>0.97019999999999995</v>
          </cell>
          <cell r="D49">
            <v>0.99</v>
          </cell>
          <cell r="E49">
            <v>0</v>
          </cell>
          <cell r="F49">
            <v>0.99</v>
          </cell>
        </row>
        <row r="50">
          <cell r="B50" t="str">
            <v>DHP - Retro</v>
          </cell>
          <cell r="C50">
            <v>0</v>
          </cell>
          <cell r="D50">
            <v>0</v>
          </cell>
          <cell r="E50">
            <v>0</v>
          </cell>
          <cell r="F50">
            <v>0</v>
          </cell>
        </row>
        <row r="51">
          <cell r="B51" t="str">
            <v>Duct Sealing - New</v>
          </cell>
          <cell r="C51">
            <v>0.4519771928174614</v>
          </cell>
          <cell r="D51">
            <v>0</v>
          </cell>
          <cell r="E51">
            <v>0</v>
          </cell>
          <cell r="F51">
            <v>0.54161498247447359</v>
          </cell>
        </row>
        <row r="52">
          <cell r="B52" t="str">
            <v>Duct Sealing - Retro</v>
          </cell>
          <cell r="C52">
            <v>0.4293783331765883</v>
          </cell>
          <cell r="D52">
            <v>0</v>
          </cell>
          <cell r="E52">
            <v>0</v>
          </cell>
          <cell r="F52">
            <v>0.51453423335074988</v>
          </cell>
        </row>
        <row r="53">
          <cell r="B53" t="str">
            <v>WIFI enabled tstats - New</v>
          </cell>
          <cell r="C53">
            <v>0.2</v>
          </cell>
          <cell r="D53">
            <v>0.2</v>
          </cell>
          <cell r="E53">
            <v>0</v>
          </cell>
          <cell r="F53">
            <v>0.2</v>
          </cell>
        </row>
        <row r="54">
          <cell r="B54" t="str">
            <v>WIFI enabled tstats - Retro</v>
          </cell>
          <cell r="C54">
            <v>0.19800000000000001</v>
          </cell>
          <cell r="D54">
            <v>0.19800000000000001</v>
          </cell>
          <cell r="E54">
            <v>0</v>
          </cell>
          <cell r="F54">
            <v>0.19800000000000001</v>
          </cell>
        </row>
        <row r="55">
          <cell r="B55" t="str">
            <v>Combo DHP/HPWH units - New</v>
          </cell>
          <cell r="C55">
            <v>0</v>
          </cell>
          <cell r="D55">
            <v>0</v>
          </cell>
          <cell r="E55">
            <v>0</v>
          </cell>
          <cell r="F55">
            <v>0</v>
          </cell>
        </row>
        <row r="56">
          <cell r="B56" t="str">
            <v>Combo DHP/HPWH units - NR</v>
          </cell>
          <cell r="C56">
            <v>0</v>
          </cell>
          <cell r="D56">
            <v>0</v>
          </cell>
          <cell r="E56">
            <v>0</v>
          </cell>
          <cell r="F56">
            <v>0</v>
          </cell>
        </row>
        <row r="57">
          <cell r="B57" t="str">
            <v>Combo DHP/HPWH units - Retro</v>
          </cell>
          <cell r="C57">
            <v>0</v>
          </cell>
          <cell r="D57">
            <v>0</v>
          </cell>
          <cell r="E57">
            <v>0</v>
          </cell>
          <cell r="F57">
            <v>0</v>
          </cell>
        </row>
        <row r="58">
          <cell r="B58" t="str">
            <v>Aerator - New</v>
          </cell>
          <cell r="C58">
            <v>0.315</v>
          </cell>
          <cell r="D58">
            <v>0.315</v>
          </cell>
          <cell r="E58">
            <v>0.315</v>
          </cell>
          <cell r="F58">
            <v>0.315</v>
          </cell>
        </row>
        <row r="59">
          <cell r="B59" t="str">
            <v>Aerator - Retro</v>
          </cell>
          <cell r="C59">
            <v>0.315</v>
          </cell>
          <cell r="D59">
            <v>0.315</v>
          </cell>
          <cell r="E59">
            <v>0.315</v>
          </cell>
          <cell r="F59">
            <v>0.315</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cell r="C62">
            <v>0</v>
          </cell>
          <cell r="D62">
            <v>0</v>
          </cell>
          <cell r="E62">
            <v>0</v>
          </cell>
          <cell r="F62">
            <v>0</v>
          </cell>
        </row>
        <row r="63">
          <cell r="B63" t="str">
            <v>Heat Recovery Ventilation - New</v>
          </cell>
          <cell r="C63">
            <v>0.89100000000000001</v>
          </cell>
          <cell r="D63">
            <v>0</v>
          </cell>
          <cell r="E63">
            <v>0</v>
          </cell>
          <cell r="F63">
            <v>0</v>
          </cell>
        </row>
        <row r="64">
          <cell r="B64" t="str">
            <v>GSHP - New</v>
          </cell>
          <cell r="C64">
            <v>0.12485156673907999</v>
          </cell>
          <cell r="D64">
            <v>0</v>
          </cell>
          <cell r="E64">
            <v>0</v>
          </cell>
          <cell r="F64">
            <v>0</v>
          </cell>
        </row>
        <row r="65">
          <cell r="B65" t="str">
            <v>GSHP - NR</v>
          </cell>
          <cell r="C65">
            <v>0.12485156673907999</v>
          </cell>
          <cell r="D65">
            <v>0</v>
          </cell>
          <cell r="E65">
            <v>0</v>
          </cell>
          <cell r="F65">
            <v>0</v>
          </cell>
        </row>
        <row r="66">
          <cell r="B66">
            <v>0</v>
          </cell>
          <cell r="C66">
            <v>0</v>
          </cell>
          <cell r="D66">
            <v>0</v>
          </cell>
          <cell r="E66">
            <v>0</v>
          </cell>
          <cell r="F66">
            <v>0</v>
          </cell>
        </row>
        <row r="67">
          <cell r="B67" t="str">
            <v>ECM for HVAC ventilation - New</v>
          </cell>
          <cell r="C67">
            <v>0</v>
          </cell>
          <cell r="D67">
            <v>0</v>
          </cell>
          <cell r="E67">
            <v>0</v>
          </cell>
          <cell r="F67">
            <v>0</v>
          </cell>
        </row>
        <row r="68">
          <cell r="B68" t="str">
            <v>ECM for HVAC ventilation - NR</v>
          </cell>
          <cell r="C68">
            <v>0</v>
          </cell>
          <cell r="D68">
            <v>0</v>
          </cell>
          <cell r="E68">
            <v>0</v>
          </cell>
          <cell r="F68">
            <v>0</v>
          </cell>
        </row>
        <row r="69">
          <cell r="B69" t="str">
            <v>Whole house/attic fan - New</v>
          </cell>
          <cell r="C69">
            <v>0</v>
          </cell>
          <cell r="D69">
            <v>0</v>
          </cell>
          <cell r="E69">
            <v>0</v>
          </cell>
          <cell r="F69">
            <v>0</v>
          </cell>
        </row>
        <row r="70">
          <cell r="B70" t="str">
            <v>Whole house/attic fan - Retro</v>
          </cell>
          <cell r="C70">
            <v>0</v>
          </cell>
          <cell r="D70">
            <v>0</v>
          </cell>
          <cell r="E70">
            <v>0</v>
          </cell>
          <cell r="F70">
            <v>0</v>
          </cell>
        </row>
        <row r="71">
          <cell r="B71" t="str">
            <v>WH Pipe insulation - Retro</v>
          </cell>
          <cell r="C71">
            <v>0</v>
          </cell>
          <cell r="D71">
            <v>0</v>
          </cell>
          <cell r="E71">
            <v>0</v>
          </cell>
          <cell r="F71">
            <v>0</v>
          </cell>
        </row>
        <row r="72">
          <cell r="B72" t="str">
            <v>DHP Ducted - NR</v>
          </cell>
          <cell r="C72">
            <v>0.2475</v>
          </cell>
          <cell r="D72">
            <v>0</v>
          </cell>
          <cell r="E72">
            <v>0</v>
          </cell>
          <cell r="F72">
            <v>0.74249999999999994</v>
          </cell>
        </row>
        <row r="73">
          <cell r="B73" t="str">
            <v>Advanced Power Strips - New</v>
          </cell>
          <cell r="C73">
            <v>0.33660000000000001</v>
          </cell>
          <cell r="D73">
            <v>0.2475</v>
          </cell>
          <cell r="E73">
            <v>0.2475</v>
          </cell>
          <cell r="F73">
            <v>0.2475</v>
          </cell>
        </row>
        <row r="74">
          <cell r="B74" t="str">
            <v>Advanced Power Strips - Retro</v>
          </cell>
          <cell r="C74">
            <v>0.33660000000000001</v>
          </cell>
          <cell r="D74">
            <v>0.2475</v>
          </cell>
          <cell r="E74">
            <v>0.2475</v>
          </cell>
          <cell r="F74">
            <v>0.2475</v>
          </cell>
        </row>
        <row r="75">
          <cell r="B75" t="str">
            <v>Controls Commissioning and Sizing - New</v>
          </cell>
          <cell r="C75">
            <v>0.76</v>
          </cell>
          <cell r="D75">
            <v>0</v>
          </cell>
          <cell r="E75">
            <v>0</v>
          </cell>
          <cell r="F75">
            <v>0.76</v>
          </cell>
        </row>
        <row r="76">
          <cell r="B76" t="str">
            <v>Controls Commissioning and Sizing - NR</v>
          </cell>
          <cell r="C76">
            <v>0.76</v>
          </cell>
          <cell r="D76">
            <v>0</v>
          </cell>
          <cell r="E76">
            <v>0</v>
          </cell>
          <cell r="F76">
            <v>0.76</v>
          </cell>
        </row>
        <row r="77">
          <cell r="B77" t="str">
            <v>ResWx - Retro</v>
          </cell>
          <cell r="C77">
            <v>0.95</v>
          </cell>
          <cell r="D77">
            <v>1</v>
          </cell>
          <cell r="E77">
            <v>0</v>
          </cell>
          <cell r="F77">
            <v>0.95</v>
          </cell>
        </row>
        <row r="78">
          <cell r="B78" t="str">
            <v>ATTIC R0 - R19 - Retro</v>
          </cell>
          <cell r="C78">
            <v>0</v>
          </cell>
          <cell r="D78">
            <v>5.4136342171710254E-2</v>
          </cell>
          <cell r="E78">
            <v>0</v>
          </cell>
          <cell r="F78">
            <v>0</v>
          </cell>
        </row>
        <row r="79">
          <cell r="B79" t="str">
            <v>ATTIC R0 - R22 - Retro</v>
          </cell>
          <cell r="C79">
            <v>0</v>
          </cell>
          <cell r="D79">
            <v>0</v>
          </cell>
          <cell r="E79">
            <v>0</v>
          </cell>
          <cell r="F79">
            <v>1.7654231774693385E-2</v>
          </cell>
        </row>
        <row r="80">
          <cell r="B80" t="str">
            <v>ATTIC R0 - R30 - Retro</v>
          </cell>
          <cell r="C80">
            <v>0</v>
          </cell>
          <cell r="D80">
            <v>0</v>
          </cell>
          <cell r="E80">
            <v>0</v>
          </cell>
          <cell r="F80">
            <v>5.370909487280473E-2</v>
          </cell>
        </row>
        <row r="81">
          <cell r="B81" t="str">
            <v>ATTIC R0 - R38 - Retro</v>
          </cell>
          <cell r="C81">
            <v>3.0150417138103489E-2</v>
          </cell>
          <cell r="D81">
            <v>1.0754159339533284E-2</v>
          </cell>
          <cell r="E81">
            <v>0</v>
          </cell>
          <cell r="F81">
            <v>0</v>
          </cell>
        </row>
        <row r="82">
          <cell r="B82" t="str">
            <v>ATTIC R0 - R49 - Retro</v>
          </cell>
          <cell r="C82">
            <v>1.6064798296574784E-2</v>
          </cell>
          <cell r="D82">
            <v>6.4148166587866887E-2</v>
          </cell>
          <cell r="E82">
            <v>0</v>
          </cell>
          <cell r="F82">
            <v>0</v>
          </cell>
        </row>
        <row r="83">
          <cell r="B83" t="str">
            <v>ATTIC R11 - R30 - Retro</v>
          </cell>
          <cell r="C83">
            <v>0</v>
          </cell>
          <cell r="D83">
            <v>0</v>
          </cell>
          <cell r="E83">
            <v>0</v>
          </cell>
          <cell r="F83">
            <v>1.0533305070999921E-3</v>
          </cell>
        </row>
        <row r="84">
          <cell r="B84" t="str">
            <v>ATTIC R11 - R38 - Retro</v>
          </cell>
          <cell r="C84">
            <v>2.4846271780712467E-2</v>
          </cell>
          <cell r="D84">
            <v>0</v>
          </cell>
          <cell r="E84">
            <v>0</v>
          </cell>
          <cell r="F84">
            <v>0</v>
          </cell>
        </row>
        <row r="85">
          <cell r="B85" t="str">
            <v>ATTIC R11 - R49 - Retro</v>
          </cell>
          <cell r="C85">
            <v>1.9498021140463982E-2</v>
          </cell>
          <cell r="D85">
            <v>0</v>
          </cell>
          <cell r="E85">
            <v>0</v>
          </cell>
          <cell r="F85">
            <v>0</v>
          </cell>
        </row>
        <row r="86">
          <cell r="B86" t="str">
            <v>ATTIC R19 - R30 - Retro</v>
          </cell>
          <cell r="C86">
            <v>0</v>
          </cell>
          <cell r="D86">
            <v>6.5125260012002723E-2</v>
          </cell>
          <cell r="E86">
            <v>0</v>
          </cell>
          <cell r="F86">
            <v>0</v>
          </cell>
        </row>
        <row r="87">
          <cell r="B87" t="str">
            <v>ATTIC R19 - R38 - Retro</v>
          </cell>
          <cell r="C87">
            <v>8.2033817107202978E-3</v>
          </cell>
          <cell r="D87">
            <v>1.0053116760243517E-2</v>
          </cell>
          <cell r="E87">
            <v>0</v>
          </cell>
          <cell r="F87">
            <v>0</v>
          </cell>
        </row>
        <row r="88">
          <cell r="B88" t="str">
            <v>ATTIC R19 - R49 - Retro</v>
          </cell>
          <cell r="C88">
            <v>1.7662848312546196E-2</v>
          </cell>
          <cell r="D88">
            <v>0.14766594591946242</v>
          </cell>
          <cell r="E88">
            <v>0</v>
          </cell>
          <cell r="F88">
            <v>0</v>
          </cell>
        </row>
        <row r="89">
          <cell r="B89" t="str">
            <v>WALL R0 - R11 - Retro</v>
          </cell>
          <cell r="C89">
            <v>8.46755457988283E-2</v>
          </cell>
          <cell r="D89">
            <v>8.6999999999999966E-2</v>
          </cell>
          <cell r="E89">
            <v>0</v>
          </cell>
          <cell r="F89">
            <v>0</v>
          </cell>
        </row>
        <row r="90">
          <cell r="B90" t="str">
            <v>FLOOR R0 - R19 - Retro</v>
          </cell>
          <cell r="C90">
            <v>7.8781984396844446E-2</v>
          </cell>
          <cell r="D90">
            <v>2.1455163910870823E-2</v>
          </cell>
          <cell r="E90">
            <v>0</v>
          </cell>
          <cell r="F90">
            <v>0</v>
          </cell>
        </row>
        <row r="91">
          <cell r="B91" t="str">
            <v>FLOOR R0 - R22 - Retro</v>
          </cell>
          <cell r="C91">
            <v>0</v>
          </cell>
          <cell r="D91">
            <v>0</v>
          </cell>
          <cell r="E91">
            <v>0</v>
          </cell>
          <cell r="F91">
            <v>1.0665247527328225E-2</v>
          </cell>
        </row>
        <row r="92">
          <cell r="B92" t="str">
            <v>FLOOR R0 - R25 - Retro</v>
          </cell>
          <cell r="C92">
            <v>4.555152699293441E-2</v>
          </cell>
          <cell r="D92">
            <v>0</v>
          </cell>
          <cell r="E92">
            <v>0</v>
          </cell>
          <cell r="F92">
            <v>0</v>
          </cell>
        </row>
        <row r="93">
          <cell r="B93" t="str">
            <v>FLOOR R0 - R30 - Retro</v>
          </cell>
          <cell r="C93">
            <v>0.10512619459663457</v>
          </cell>
          <cell r="D93">
            <v>0.23754483608912919</v>
          </cell>
          <cell r="E93">
            <v>0</v>
          </cell>
          <cell r="F93">
            <v>0</v>
          </cell>
        </row>
        <row r="94">
          <cell r="B94" t="str">
            <v>FLOOR R11 - R22 - Retro</v>
          </cell>
          <cell r="C94">
            <v>0</v>
          </cell>
          <cell r="D94">
            <v>0</v>
          </cell>
          <cell r="E94">
            <v>0</v>
          </cell>
          <cell r="F94">
            <v>1.6234206236719673E-2</v>
          </cell>
        </row>
        <row r="95">
          <cell r="B95" t="str">
            <v>WINDOW CL30 Prime Window Replacement of Single Pane Base - Retro</v>
          </cell>
          <cell r="C95">
            <v>3.5442601061513916E-2</v>
          </cell>
          <cell r="D95">
            <v>0.12758359544917094</v>
          </cell>
          <cell r="E95">
            <v>0</v>
          </cell>
          <cell r="F95">
            <v>1.3677383586228942E-2</v>
          </cell>
        </row>
        <row r="96">
          <cell r="B96" t="str">
            <v>WINDOW CL30 Prime Window Replacement of Double Pane Base - Retro</v>
          </cell>
          <cell r="C96">
            <v>0.74240695226153941</v>
          </cell>
          <cell r="D96">
            <v>0.66296155480151864</v>
          </cell>
          <cell r="E96">
            <v>0</v>
          </cell>
          <cell r="F96">
            <v>6.9568000974991058E-4</v>
          </cell>
        </row>
        <row r="97">
          <cell r="B97" t="str">
            <v>WINDOW CL22 Prime Window Replacement of Single Pane Base - Retro</v>
          </cell>
          <cell r="C97">
            <v>8.860650265378479E-3</v>
          </cell>
          <cell r="D97">
            <v>3.1895898862292736E-2</v>
          </cell>
          <cell r="E97">
            <v>0</v>
          </cell>
          <cell r="F97">
            <v>3.4193458965572354E-3</v>
          </cell>
        </row>
        <row r="98">
          <cell r="B98" t="str">
            <v>WINDOW CL22 Prime Window Replacement of Double Pane Base - Retro</v>
          </cell>
          <cell r="C98">
            <v>0.18560173806538485</v>
          </cell>
          <cell r="D98">
            <v>0.16574038870037966</v>
          </cell>
          <cell r="E98">
            <v>0</v>
          </cell>
          <cell r="F98">
            <v>1.7392000243747764E-4</v>
          </cell>
        </row>
        <row r="99">
          <cell r="B99" t="str">
            <v>CFM50 Infiltration Reduction - Retro</v>
          </cell>
          <cell r="C99">
            <v>0.3489194352936118</v>
          </cell>
          <cell r="D99">
            <v>0.5</v>
          </cell>
          <cell r="E99">
            <v>0</v>
          </cell>
          <cell r="F99">
            <v>8.366655018171143E-2</v>
          </cell>
        </row>
        <row r="100">
          <cell r="B100"/>
          <cell r="C100">
            <v>0</v>
          </cell>
          <cell r="D100">
            <v>0</v>
          </cell>
          <cell r="E100">
            <v>0</v>
          </cell>
          <cell r="F100">
            <v>0</v>
          </cell>
        </row>
        <row r="101">
          <cell r="B101"/>
        </row>
        <row r="102">
          <cell r="B102"/>
        </row>
        <row r="103">
          <cell r="B103"/>
        </row>
        <row r="104">
          <cell r="B104"/>
        </row>
        <row r="105">
          <cell r="B105"/>
        </row>
        <row r="106">
          <cell r="B106"/>
        </row>
        <row r="107">
          <cell r="B107"/>
        </row>
        <row r="108">
          <cell r="B108"/>
        </row>
        <row r="109">
          <cell r="B109"/>
        </row>
        <row r="110">
          <cell r="B110"/>
        </row>
        <row r="111">
          <cell r="B111"/>
        </row>
        <row r="112">
          <cell r="B112"/>
        </row>
        <row r="113">
          <cell r="B113"/>
        </row>
        <row r="114">
          <cell r="B114"/>
        </row>
        <row r="115">
          <cell r="B115"/>
        </row>
        <row r="116">
          <cell r="B116"/>
        </row>
        <row r="117">
          <cell r="B117"/>
        </row>
        <row r="118">
          <cell r="B118"/>
        </row>
        <row r="119">
          <cell r="B119"/>
        </row>
        <row r="120">
          <cell r="B120"/>
        </row>
      </sheetData>
      <sheetData sheetId="5"/>
      <sheetData sheetId="6"/>
      <sheetData sheetId="7"/>
      <sheetData sheetId="8">
        <row r="10">
          <cell r="B10" t="str">
            <v>Lighting - NR</v>
          </cell>
          <cell r="C10">
            <v>0.125</v>
          </cell>
          <cell r="D10">
            <v>0.125</v>
          </cell>
          <cell r="E10">
            <v>0.125</v>
          </cell>
          <cell r="F10">
            <v>0.125</v>
          </cell>
        </row>
        <row r="11">
          <cell r="B11" t="str">
            <v>Lighting - PPA</v>
          </cell>
          <cell r="C11" t="str">
            <v/>
          </cell>
          <cell r="D11" t="str">
            <v/>
          </cell>
          <cell r="E11" t="str">
            <v/>
          </cell>
          <cell r="F11" t="str">
            <v/>
          </cell>
        </row>
        <row r="12">
          <cell r="B12" t="str">
            <v>Dishwasher - New</v>
          </cell>
          <cell r="C12">
            <v>1</v>
          </cell>
          <cell r="D12">
            <v>1</v>
          </cell>
          <cell r="E12">
            <v>1</v>
          </cell>
          <cell r="F12">
            <v>1</v>
          </cell>
        </row>
        <row r="13">
          <cell r="B13" t="str">
            <v>Dishwasher - NR</v>
          </cell>
          <cell r="C13">
            <v>6.4935064935064929E-2</v>
          </cell>
          <cell r="D13">
            <v>6.4935064935064929E-2</v>
          </cell>
          <cell r="E13">
            <v>6.4935064935064929E-2</v>
          </cell>
          <cell r="F13">
            <v>6.4935064935064929E-2</v>
          </cell>
        </row>
        <row r="14">
          <cell r="B14" t="str">
            <v>Clothes Washer - New</v>
          </cell>
          <cell r="C14">
            <v>1</v>
          </cell>
          <cell r="D14">
            <v>1</v>
          </cell>
          <cell r="E14">
            <v>1</v>
          </cell>
          <cell r="F14">
            <v>1</v>
          </cell>
        </row>
        <row r="15">
          <cell r="B15" t="str">
            <v>Clothes Washer - NR</v>
          </cell>
          <cell r="C15">
            <v>7.1428571428571425E-2</v>
          </cell>
          <cell r="D15">
            <v>7.1428571428571425E-2</v>
          </cell>
          <cell r="E15">
            <v>7.1428571428571425E-2</v>
          </cell>
          <cell r="F15">
            <v>7.1428571428571425E-2</v>
          </cell>
        </row>
        <row r="16">
          <cell r="B16" t="str">
            <v>WasteWater Heat Recovery - New</v>
          </cell>
          <cell r="C16">
            <v>1</v>
          </cell>
          <cell r="D16">
            <v>1</v>
          </cell>
          <cell r="E16">
            <v>1</v>
          </cell>
          <cell r="F16">
            <v>1</v>
          </cell>
        </row>
        <row r="17">
          <cell r="B17" t="str">
            <v>Showerheads - New</v>
          </cell>
          <cell r="C17">
            <v>1</v>
          </cell>
          <cell r="D17">
            <v>1</v>
          </cell>
          <cell r="E17">
            <v>1</v>
          </cell>
          <cell r="F17">
            <v>1</v>
          </cell>
        </row>
        <row r="18">
          <cell r="B18" t="str">
            <v>Showerheads - Retro</v>
          </cell>
          <cell r="C18" t="str">
            <v/>
          </cell>
          <cell r="D18" t="str">
            <v/>
          </cell>
          <cell r="E18" t="str">
            <v/>
          </cell>
          <cell r="F18" t="str">
            <v/>
          </cell>
        </row>
        <row r="19">
          <cell r="B19" t="str">
            <v>HPWH - New</v>
          </cell>
          <cell r="C19">
            <v>1</v>
          </cell>
          <cell r="D19">
            <v>1</v>
          </cell>
          <cell r="E19">
            <v>1</v>
          </cell>
          <cell r="F19">
            <v>1</v>
          </cell>
        </row>
        <row r="20">
          <cell r="B20" t="str">
            <v>HPWH - NR</v>
          </cell>
          <cell r="C20">
            <v>7.6923076923076927E-2</v>
          </cell>
          <cell r="D20">
            <v>7.6923076923076927E-2</v>
          </cell>
          <cell r="E20">
            <v>7.6923076923076927E-2</v>
          </cell>
          <cell r="F20">
            <v>7.6923076923076927E-2</v>
          </cell>
        </row>
        <row r="21">
          <cell r="B21" t="str">
            <v>EV Supply Equip - NR</v>
          </cell>
          <cell r="C21">
            <v>0.1</v>
          </cell>
          <cell r="D21">
            <v>0.1</v>
          </cell>
          <cell r="E21">
            <v>0.1</v>
          </cell>
          <cell r="F21">
            <v>0.1</v>
          </cell>
        </row>
        <row r="22">
          <cell r="B22" t="str">
            <v>Clothes Dryer - New</v>
          </cell>
          <cell r="C22">
            <v>1</v>
          </cell>
          <cell r="D22">
            <v>1</v>
          </cell>
          <cell r="E22">
            <v>1</v>
          </cell>
          <cell r="F22">
            <v>1</v>
          </cell>
        </row>
        <row r="23">
          <cell r="B23" t="str">
            <v>Clothes Dryer - NR</v>
          </cell>
          <cell r="C23">
            <v>6.25E-2</v>
          </cell>
          <cell r="D23">
            <v>6.25E-2</v>
          </cell>
          <cell r="E23">
            <v>6.25E-2</v>
          </cell>
          <cell r="F23">
            <v>6.25E-2</v>
          </cell>
        </row>
        <row r="24">
          <cell r="B24" t="str">
            <v>Refrigerator - New</v>
          </cell>
          <cell r="C24">
            <v>1</v>
          </cell>
          <cell r="D24">
            <v>1</v>
          </cell>
          <cell r="E24">
            <v>1</v>
          </cell>
          <cell r="F24">
            <v>1</v>
          </cell>
        </row>
        <row r="25">
          <cell r="B25" t="str">
            <v>Refrigerator - NR</v>
          </cell>
          <cell r="C25">
            <v>6.5789473684210523E-2</v>
          </cell>
          <cell r="D25">
            <v>6.5789473684210523E-2</v>
          </cell>
          <cell r="E25">
            <v>6.5789473684210523E-2</v>
          </cell>
          <cell r="F25">
            <v>6.5789473684210523E-2</v>
          </cell>
        </row>
        <row r="26">
          <cell r="B26" t="str">
            <v>Freezer - New</v>
          </cell>
          <cell r="C26">
            <v>1</v>
          </cell>
          <cell r="D26">
            <v>1</v>
          </cell>
          <cell r="E26">
            <v>1</v>
          </cell>
          <cell r="F26">
            <v>1</v>
          </cell>
        </row>
        <row r="27">
          <cell r="B27" t="str">
            <v>Freezer - NR</v>
          </cell>
          <cell r="C27">
            <v>4.6082949308755762E-2</v>
          </cell>
          <cell r="D27">
            <v>4.6082949308755762E-2</v>
          </cell>
          <cell r="E27">
            <v>4.6082949308755762E-2</v>
          </cell>
          <cell r="F27">
            <v>4.6082949308755762E-2</v>
          </cell>
        </row>
        <row r="28">
          <cell r="B28" t="str">
            <v>Solar Water Heater - New</v>
          </cell>
          <cell r="C28">
            <v>1</v>
          </cell>
          <cell r="D28">
            <v>1</v>
          </cell>
          <cell r="E28">
            <v>1</v>
          </cell>
          <cell r="F28">
            <v>1</v>
          </cell>
        </row>
        <row r="29">
          <cell r="B29" t="str">
            <v>Solar Water Heater - NR</v>
          </cell>
          <cell r="C29" t="e">
            <v>#DIV/0!</v>
          </cell>
          <cell r="D29" t="e">
            <v>#DIV/0!</v>
          </cell>
          <cell r="E29" t="e">
            <v>#DIV/0!</v>
          </cell>
          <cell r="F29" t="e">
            <v>#DIV/0!</v>
          </cell>
        </row>
        <row r="30">
          <cell r="B30" t="str">
            <v>Solar Water Heater - Retro</v>
          </cell>
          <cell r="C30" t="str">
            <v/>
          </cell>
          <cell r="D30" t="str">
            <v/>
          </cell>
          <cell r="E30" t="str">
            <v/>
          </cell>
          <cell r="F30" t="str">
            <v/>
          </cell>
        </row>
        <row r="31">
          <cell r="B31">
            <v>0</v>
          </cell>
          <cell r="C31" t="str">
            <v/>
          </cell>
          <cell r="D31" t="str">
            <v/>
          </cell>
          <cell r="E31" t="str">
            <v/>
          </cell>
          <cell r="F31" t="str">
            <v/>
          </cell>
        </row>
        <row r="32">
          <cell r="B32">
            <v>0</v>
          </cell>
          <cell r="C32" t="str">
            <v/>
          </cell>
          <cell r="D32" t="str">
            <v/>
          </cell>
          <cell r="E32" t="str">
            <v/>
          </cell>
          <cell r="F32" t="str">
            <v/>
          </cell>
        </row>
        <row r="33">
          <cell r="B33" t="str">
            <v>Electric Oven - New</v>
          </cell>
          <cell r="C33">
            <v>1</v>
          </cell>
          <cell r="D33">
            <v>1</v>
          </cell>
          <cell r="E33">
            <v>1</v>
          </cell>
          <cell r="F33">
            <v>1</v>
          </cell>
        </row>
        <row r="34">
          <cell r="B34" t="str">
            <v>Electric Oven - NR</v>
          </cell>
          <cell r="C34">
            <v>0.05</v>
          </cell>
          <cell r="D34">
            <v>0.05</v>
          </cell>
          <cell r="E34">
            <v>0.05</v>
          </cell>
          <cell r="F34">
            <v>0.05</v>
          </cell>
        </row>
        <row r="35">
          <cell r="B35" t="str">
            <v>Microwave - New</v>
          </cell>
          <cell r="C35">
            <v>1</v>
          </cell>
          <cell r="D35">
            <v>1</v>
          </cell>
          <cell r="E35">
            <v>1</v>
          </cell>
          <cell r="F35">
            <v>1</v>
          </cell>
        </row>
        <row r="36">
          <cell r="B36" t="str">
            <v>Microwave - NR</v>
          </cell>
          <cell r="C36">
            <v>0.1111111111111111</v>
          </cell>
          <cell r="D36">
            <v>0.1111111111111111</v>
          </cell>
          <cell r="E36">
            <v>0.1111111111111111</v>
          </cell>
          <cell r="F36">
            <v>0.1111111111111111</v>
          </cell>
        </row>
        <row r="37">
          <cell r="B37" t="str">
            <v>Monitor - New</v>
          </cell>
          <cell r="C37">
            <v>1</v>
          </cell>
          <cell r="D37">
            <v>1</v>
          </cell>
          <cell r="E37">
            <v>1</v>
          </cell>
          <cell r="F37">
            <v>1</v>
          </cell>
        </row>
        <row r="38">
          <cell r="B38" t="str">
            <v>Monitor - NR</v>
          </cell>
          <cell r="C38">
            <v>0.2</v>
          </cell>
          <cell r="D38">
            <v>0.2</v>
          </cell>
          <cell r="E38">
            <v>0.2</v>
          </cell>
          <cell r="F38">
            <v>0.2</v>
          </cell>
        </row>
        <row r="39">
          <cell r="B39" t="str">
            <v>Desktop - New</v>
          </cell>
          <cell r="C39">
            <v>1</v>
          </cell>
          <cell r="D39">
            <v>1</v>
          </cell>
          <cell r="E39">
            <v>1</v>
          </cell>
          <cell r="F39">
            <v>1</v>
          </cell>
        </row>
        <row r="40">
          <cell r="B40" t="str">
            <v>Desktop - NR</v>
          </cell>
          <cell r="C40">
            <v>0.25</v>
          </cell>
          <cell r="D40">
            <v>0.25</v>
          </cell>
          <cell r="E40">
            <v>0.25</v>
          </cell>
          <cell r="F40">
            <v>0.25</v>
          </cell>
        </row>
        <row r="41">
          <cell r="B41" t="str">
            <v>Laptop - New</v>
          </cell>
          <cell r="C41">
            <v>1</v>
          </cell>
          <cell r="D41">
            <v>1</v>
          </cell>
          <cell r="E41">
            <v>1</v>
          </cell>
          <cell r="F41">
            <v>1</v>
          </cell>
        </row>
        <row r="42">
          <cell r="B42" t="str">
            <v>Laptop - NR</v>
          </cell>
          <cell r="C42">
            <v>0.25</v>
          </cell>
          <cell r="D42">
            <v>0.25</v>
          </cell>
          <cell r="E42">
            <v>0.25</v>
          </cell>
          <cell r="F42">
            <v>0.25</v>
          </cell>
        </row>
        <row r="43">
          <cell r="B43" t="str">
            <v>Computer - New</v>
          </cell>
          <cell r="C43">
            <v>1</v>
          </cell>
          <cell r="D43">
            <v>1</v>
          </cell>
          <cell r="E43">
            <v>1</v>
          </cell>
          <cell r="F43">
            <v>1</v>
          </cell>
        </row>
        <row r="44">
          <cell r="B44" t="str">
            <v>Computer - NR</v>
          </cell>
          <cell r="C44">
            <v>0.25</v>
          </cell>
          <cell r="D44">
            <v>0.25</v>
          </cell>
          <cell r="E44">
            <v>0.25</v>
          </cell>
          <cell r="F44">
            <v>0.25</v>
          </cell>
        </row>
        <row r="45">
          <cell r="B45" t="str">
            <v>ASHP - New</v>
          </cell>
          <cell r="C45">
            <v>1</v>
          </cell>
          <cell r="D45">
            <v>1</v>
          </cell>
          <cell r="E45">
            <v>1</v>
          </cell>
          <cell r="F45">
            <v>1</v>
          </cell>
        </row>
        <row r="46">
          <cell r="B46" t="str">
            <v>ASHP - NR</v>
          </cell>
          <cell r="C46">
            <v>6.6666666666666666E-2</v>
          </cell>
          <cell r="D46">
            <v>6.6666666666666666E-2</v>
          </cell>
          <cell r="E46">
            <v>6.6666666666666666E-2</v>
          </cell>
          <cell r="F46">
            <v>6.6666666666666666E-2</v>
          </cell>
        </row>
        <row r="47">
          <cell r="B47" t="str">
            <v>HP - Retro</v>
          </cell>
          <cell r="C47" t="str">
            <v/>
          </cell>
          <cell r="D47" t="str">
            <v/>
          </cell>
          <cell r="E47" t="str">
            <v/>
          </cell>
          <cell r="F47" t="str">
            <v/>
          </cell>
        </row>
        <row r="48">
          <cell r="B48" t="str">
            <v>DHP - New</v>
          </cell>
          <cell r="C48">
            <v>1</v>
          </cell>
          <cell r="D48">
            <v>1</v>
          </cell>
          <cell r="E48">
            <v>1</v>
          </cell>
          <cell r="F48">
            <v>1</v>
          </cell>
        </row>
        <row r="49">
          <cell r="B49" t="str">
            <v>DHP - NR</v>
          </cell>
          <cell r="C49">
            <v>6.6666666666666666E-2</v>
          </cell>
          <cell r="D49">
            <v>6.6666666666666666E-2</v>
          </cell>
          <cell r="E49">
            <v>6.6666666666666666E-2</v>
          </cell>
          <cell r="F49">
            <v>6.6666666666666666E-2</v>
          </cell>
        </row>
        <row r="50">
          <cell r="B50" t="str">
            <v>DHP - Retro</v>
          </cell>
          <cell r="C50" t="str">
            <v/>
          </cell>
          <cell r="D50" t="str">
            <v/>
          </cell>
          <cell r="E50" t="str">
            <v/>
          </cell>
          <cell r="F50" t="str">
            <v/>
          </cell>
        </row>
        <row r="51">
          <cell r="B51" t="str">
            <v>Duct Sealing - New</v>
          </cell>
          <cell r="C51">
            <v>1</v>
          </cell>
          <cell r="D51">
            <v>1</v>
          </cell>
          <cell r="E51">
            <v>1</v>
          </cell>
          <cell r="F51">
            <v>1</v>
          </cell>
        </row>
        <row r="52">
          <cell r="B52" t="str">
            <v>Duct Sealing - Retro</v>
          </cell>
          <cell r="C52" t="str">
            <v/>
          </cell>
          <cell r="D52" t="str">
            <v/>
          </cell>
          <cell r="E52" t="str">
            <v/>
          </cell>
          <cell r="F52" t="str">
            <v/>
          </cell>
        </row>
        <row r="53">
          <cell r="B53" t="str">
            <v>WIFI enabled tstats - New</v>
          </cell>
          <cell r="C53">
            <v>1</v>
          </cell>
          <cell r="D53">
            <v>1</v>
          </cell>
          <cell r="E53">
            <v>1</v>
          </cell>
          <cell r="F53">
            <v>1</v>
          </cell>
        </row>
        <row r="54">
          <cell r="B54" t="str">
            <v>WIFI enabled tstats - Retro</v>
          </cell>
          <cell r="C54" t="str">
            <v/>
          </cell>
          <cell r="D54" t="str">
            <v/>
          </cell>
          <cell r="E54" t="str">
            <v/>
          </cell>
          <cell r="F54" t="str">
            <v/>
          </cell>
        </row>
        <row r="55">
          <cell r="B55" t="str">
            <v>Combo DHP/HPWH units - New</v>
          </cell>
          <cell r="C55">
            <v>1</v>
          </cell>
          <cell r="D55">
            <v>1</v>
          </cell>
          <cell r="E55">
            <v>1</v>
          </cell>
          <cell r="F55">
            <v>1</v>
          </cell>
        </row>
        <row r="56">
          <cell r="B56" t="str">
            <v>Combo DHP/HPWH units - NR</v>
          </cell>
          <cell r="C56" t="e">
            <v>#DIV/0!</v>
          </cell>
          <cell r="D56" t="e">
            <v>#DIV/0!</v>
          </cell>
          <cell r="E56" t="e">
            <v>#DIV/0!</v>
          </cell>
          <cell r="F56" t="e">
            <v>#DIV/0!</v>
          </cell>
        </row>
        <row r="57">
          <cell r="B57" t="str">
            <v>Combo DHP/HPWH units - Retro</v>
          </cell>
          <cell r="C57" t="str">
            <v/>
          </cell>
          <cell r="D57" t="str">
            <v/>
          </cell>
          <cell r="E57" t="str">
            <v/>
          </cell>
          <cell r="F57" t="str">
            <v/>
          </cell>
        </row>
        <row r="58">
          <cell r="B58" t="str">
            <v>Aerator - New</v>
          </cell>
          <cell r="C58">
            <v>1</v>
          </cell>
          <cell r="D58">
            <v>1</v>
          </cell>
          <cell r="E58">
            <v>1</v>
          </cell>
          <cell r="F58">
            <v>1</v>
          </cell>
        </row>
        <row r="59">
          <cell r="B59" t="str">
            <v>Aerator - Retro</v>
          </cell>
          <cell r="C59" t="str">
            <v/>
          </cell>
          <cell r="D59" t="str">
            <v/>
          </cell>
          <cell r="E59" t="str">
            <v/>
          </cell>
          <cell r="F59" t="str">
            <v/>
          </cell>
        </row>
        <row r="60">
          <cell r="B60" t="str">
            <v>Behavior - Retro</v>
          </cell>
          <cell r="C60" t="str">
            <v/>
          </cell>
          <cell r="D60" t="str">
            <v/>
          </cell>
          <cell r="E60" t="str">
            <v/>
          </cell>
          <cell r="F60" t="str">
            <v/>
          </cell>
        </row>
        <row r="61">
          <cell r="B61" t="str">
            <v>Behavior - New</v>
          </cell>
          <cell r="C61">
            <v>1</v>
          </cell>
          <cell r="D61">
            <v>1</v>
          </cell>
          <cell r="E61">
            <v>1</v>
          </cell>
          <cell r="F61">
            <v>1</v>
          </cell>
        </row>
        <row r="62">
          <cell r="B62">
            <v>0</v>
          </cell>
          <cell r="C62" t="str">
            <v/>
          </cell>
          <cell r="D62" t="str">
            <v/>
          </cell>
          <cell r="E62" t="str">
            <v/>
          </cell>
          <cell r="F62" t="str">
            <v/>
          </cell>
        </row>
        <row r="63">
          <cell r="B63" t="str">
            <v>Heat Recovery Ventilation - New</v>
          </cell>
          <cell r="C63">
            <v>1</v>
          </cell>
          <cell r="D63">
            <v>1</v>
          </cell>
          <cell r="E63">
            <v>1</v>
          </cell>
          <cell r="F63">
            <v>1</v>
          </cell>
        </row>
        <row r="64">
          <cell r="B64" t="str">
            <v>GSHP - New</v>
          </cell>
          <cell r="C64">
            <v>1</v>
          </cell>
          <cell r="D64">
            <v>1</v>
          </cell>
          <cell r="E64">
            <v>1</v>
          </cell>
          <cell r="F64">
            <v>1</v>
          </cell>
        </row>
        <row r="65">
          <cell r="B65" t="str">
            <v>GSHP - NR</v>
          </cell>
          <cell r="C65">
            <v>6.6666666666666666E-2</v>
          </cell>
          <cell r="D65">
            <v>6.6666666666666666E-2</v>
          </cell>
          <cell r="E65">
            <v>6.6666666666666666E-2</v>
          </cell>
          <cell r="F65">
            <v>6.6666666666666666E-2</v>
          </cell>
        </row>
        <row r="66">
          <cell r="B66">
            <v>0</v>
          </cell>
          <cell r="C66" t="str">
            <v/>
          </cell>
          <cell r="D66" t="str">
            <v/>
          </cell>
          <cell r="E66" t="str">
            <v/>
          </cell>
          <cell r="F66" t="str">
            <v/>
          </cell>
        </row>
        <row r="67">
          <cell r="B67" t="str">
            <v>ECM for HVAC ventilation - New</v>
          </cell>
          <cell r="C67">
            <v>1</v>
          </cell>
          <cell r="D67">
            <v>1</v>
          </cell>
          <cell r="E67">
            <v>1</v>
          </cell>
          <cell r="F67">
            <v>1</v>
          </cell>
        </row>
        <row r="68">
          <cell r="B68" t="str">
            <v>ECM for HVAC ventilation - NR</v>
          </cell>
          <cell r="C68" t="e">
            <v>#DIV/0!</v>
          </cell>
          <cell r="D68" t="e">
            <v>#DIV/0!</v>
          </cell>
          <cell r="E68" t="e">
            <v>#DIV/0!</v>
          </cell>
          <cell r="F68" t="e">
            <v>#DIV/0!</v>
          </cell>
        </row>
        <row r="69">
          <cell r="B69" t="str">
            <v>Whole house/attic fan - New</v>
          </cell>
          <cell r="C69">
            <v>1</v>
          </cell>
          <cell r="D69">
            <v>1</v>
          </cell>
          <cell r="E69">
            <v>1</v>
          </cell>
          <cell r="F69">
            <v>1</v>
          </cell>
        </row>
        <row r="70">
          <cell r="B70" t="str">
            <v>Whole house/attic fan - Retro</v>
          </cell>
          <cell r="C70" t="str">
            <v/>
          </cell>
          <cell r="D70" t="str">
            <v/>
          </cell>
          <cell r="E70" t="str">
            <v/>
          </cell>
          <cell r="F70" t="str">
            <v/>
          </cell>
        </row>
        <row r="71">
          <cell r="B71" t="str">
            <v>WH Pipe insulation - Retro</v>
          </cell>
          <cell r="C71" t="str">
            <v/>
          </cell>
          <cell r="D71" t="str">
            <v/>
          </cell>
          <cell r="E71" t="str">
            <v/>
          </cell>
          <cell r="F71" t="str">
            <v/>
          </cell>
        </row>
        <row r="72">
          <cell r="B72" t="str">
            <v>DHP Ducted - NR</v>
          </cell>
          <cell r="C72">
            <v>6.6666666666666666E-2</v>
          </cell>
          <cell r="D72">
            <v>6.6666666666666666E-2</v>
          </cell>
          <cell r="E72">
            <v>6.6666666666666666E-2</v>
          </cell>
          <cell r="F72">
            <v>6.6666666666666666E-2</v>
          </cell>
        </row>
        <row r="73">
          <cell r="B73" t="str">
            <v>Advanced Power Strips - New</v>
          </cell>
          <cell r="C73">
            <v>1</v>
          </cell>
          <cell r="D73">
            <v>1</v>
          </cell>
          <cell r="E73">
            <v>1</v>
          </cell>
          <cell r="F73">
            <v>1</v>
          </cell>
        </row>
        <row r="74">
          <cell r="B74" t="str">
            <v>Advanced Power Strips - Retro</v>
          </cell>
          <cell r="C74" t="str">
            <v/>
          </cell>
          <cell r="D74" t="str">
            <v/>
          </cell>
          <cell r="E74" t="str">
            <v/>
          </cell>
          <cell r="F74" t="str">
            <v/>
          </cell>
        </row>
        <row r="75">
          <cell r="B75" t="str">
            <v>Controls Commissioning and Sizing - New</v>
          </cell>
          <cell r="C75">
            <v>1</v>
          </cell>
          <cell r="D75">
            <v>1</v>
          </cell>
          <cell r="E75">
            <v>1</v>
          </cell>
          <cell r="F75">
            <v>1</v>
          </cell>
        </row>
        <row r="76">
          <cell r="B76" t="str">
            <v>Controls Commissioning and Sizing - NR</v>
          </cell>
          <cell r="C76">
            <v>6.6666666666666666E-2</v>
          </cell>
          <cell r="D76">
            <v>6.6666666666666666E-2</v>
          </cell>
          <cell r="E76">
            <v>6.6666666666666666E-2</v>
          </cell>
          <cell r="F76">
            <v>6.6666666666666666E-2</v>
          </cell>
        </row>
        <row r="77">
          <cell r="B77" t="str">
            <v>ResWx - Retro</v>
          </cell>
          <cell r="C77" t="str">
            <v/>
          </cell>
          <cell r="D77" t="str">
            <v/>
          </cell>
          <cell r="E77" t="str">
            <v/>
          </cell>
          <cell r="F77" t="str">
            <v/>
          </cell>
        </row>
        <row r="78">
          <cell r="C78"/>
          <cell r="D78"/>
          <cell r="E78"/>
          <cell r="F78"/>
        </row>
      </sheetData>
      <sheetData sheetId="9">
        <row r="9">
          <cell r="C9" t="str">
            <v>Retro12Med</v>
          </cell>
          <cell r="D9">
            <v>0.10937459468255628</v>
          </cell>
          <cell r="E9">
            <v>0.10937459468255628</v>
          </cell>
          <cell r="F9">
            <v>0.10937459468255628</v>
          </cell>
        </row>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cell r="X10"/>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cell r="X11"/>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cell r="X12"/>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cell r="X13"/>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cell r="X14"/>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cell r="X15"/>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cell r="X16"/>
        </row>
        <row r="17">
          <cell r="C17" t="str">
            <v>LightingPPA</v>
          </cell>
          <cell r="D17">
            <v>0.5468729734127814</v>
          </cell>
          <cell r="E17">
            <v>0.43749837873022512</v>
          </cell>
          <cell r="F17">
            <v>0.32812378404766884</v>
          </cell>
          <cell r="G17">
            <v>0.21874918936511256</v>
          </cell>
          <cell r="H17">
            <v>0.10937459468255628</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row>
        <row r="18">
          <cell r="B18"/>
          <cell r="C18"/>
          <cell r="D18"/>
          <cell r="E18"/>
          <cell r="F18"/>
          <cell r="G18"/>
          <cell r="H18"/>
          <cell r="I18"/>
          <cell r="J18"/>
          <cell r="K18"/>
          <cell r="L18"/>
          <cell r="M18"/>
          <cell r="N18"/>
          <cell r="O18"/>
          <cell r="P18"/>
          <cell r="Q18"/>
          <cell r="R18"/>
          <cell r="S18"/>
          <cell r="T18"/>
          <cell r="U18"/>
          <cell r="V18"/>
          <cell r="W18"/>
          <cell r="X18"/>
        </row>
        <row r="19">
          <cell r="A19" t="str">
            <v>End Use</v>
          </cell>
          <cell r="B19" t="str">
            <v>Measure Index Name</v>
          </cell>
          <cell r="C19" t="str">
            <v>Ramp</v>
          </cell>
          <cell r="D19">
            <v>2016</v>
          </cell>
          <cell r="E19">
            <v>2017</v>
          </cell>
          <cell r="F19">
            <v>2018</v>
          </cell>
          <cell r="G19">
            <v>2019</v>
          </cell>
          <cell r="H19">
            <v>2020</v>
          </cell>
          <cell r="I19">
            <v>2021</v>
          </cell>
          <cell r="J19">
            <v>2022</v>
          </cell>
          <cell r="K19">
            <v>2023</v>
          </cell>
          <cell r="L19">
            <v>2024</v>
          </cell>
          <cell r="M19">
            <v>2025</v>
          </cell>
          <cell r="N19">
            <v>2026</v>
          </cell>
          <cell r="O19">
            <v>2027</v>
          </cell>
          <cell r="P19">
            <v>2028</v>
          </cell>
          <cell r="Q19">
            <v>2029</v>
          </cell>
          <cell r="R19">
            <v>2030</v>
          </cell>
          <cell r="S19">
            <v>2031</v>
          </cell>
          <cell r="T19">
            <v>2032</v>
          </cell>
          <cell r="U19">
            <v>2033</v>
          </cell>
          <cell r="V19">
            <v>2034</v>
          </cell>
          <cell r="W19">
            <v>2035</v>
          </cell>
          <cell r="X19"/>
        </row>
        <row r="20">
          <cell r="A20" t="str">
            <v>Lighting</v>
          </cell>
          <cell r="B20" t="str">
            <v>Lighting - New</v>
          </cell>
          <cell r="C20" t="str">
            <v>LO20Fast</v>
          </cell>
          <cell r="D20">
            <v>0.22119921692859512</v>
          </cell>
          <cell r="E20">
            <v>0.37624232795148943</v>
          </cell>
          <cell r="F20">
            <v>0.48357361352878442</v>
          </cell>
          <cell r="G20">
            <v>0.56716330278444227</v>
          </cell>
          <cell r="H20">
            <v>0.64040048266456928</v>
          </cell>
          <cell r="I20">
            <v>0.70377511937632964</v>
          </cell>
          <cell r="J20">
            <v>0.7580669577441127</v>
          </cell>
          <cell r="K20">
            <v>0.80419335000071168</v>
          </cell>
          <cell r="L20">
            <v>0.84311022627788457</v>
          </cell>
          <cell r="M20">
            <v>0.87575014259103623</v>
          </cell>
          <cell r="N20">
            <v>0.90298584871682319</v>
          </cell>
          <cell r="O20">
            <v>0.92419703797508856</v>
          </cell>
          <cell r="P20">
            <v>0.94071632877930145</v>
          </cell>
          <cell r="Q20">
            <v>0.95358156539340677</v>
          </cell>
          <cell r="R20">
            <v>0.96360102174287088</v>
          </cell>
          <cell r="S20">
            <v>0.97140418219378311</v>
          </cell>
          <cell r="T20">
            <v>0.97748128966338554</v>
          </cell>
          <cell r="U20">
            <v>0.98221414571952104</v>
          </cell>
          <cell r="V20">
            <v>0.98590009772220355</v>
          </cell>
          <cell r="W20">
            <v>0.98877072002825628</v>
          </cell>
          <cell r="X20"/>
        </row>
        <row r="21">
          <cell r="A21" t="str">
            <v>Lighting</v>
          </cell>
          <cell r="B21" t="str">
            <v>Lighting - NR</v>
          </cell>
          <cell r="C21" t="str">
            <v>LO20Fast</v>
          </cell>
          <cell r="D21">
            <v>0.22119921692859512</v>
          </cell>
          <cell r="E21">
            <v>0.37624232795148943</v>
          </cell>
          <cell r="F21">
            <v>0.48357361352878442</v>
          </cell>
          <cell r="G21">
            <v>0.56716330278444227</v>
          </cell>
          <cell r="H21">
            <v>0.64040048266456928</v>
          </cell>
          <cell r="I21">
            <v>0.70377511937632964</v>
          </cell>
          <cell r="J21">
            <v>0.7580669577441127</v>
          </cell>
          <cell r="K21">
            <v>0.80419335000071168</v>
          </cell>
          <cell r="L21">
            <v>0.84311022627788457</v>
          </cell>
          <cell r="M21">
            <v>0.87575014259103623</v>
          </cell>
          <cell r="N21">
            <v>0.90298584871682319</v>
          </cell>
          <cell r="O21">
            <v>0.92419703797508856</v>
          </cell>
          <cell r="P21">
            <v>0.94071632877930145</v>
          </cell>
          <cell r="Q21">
            <v>0.95358156539340677</v>
          </cell>
          <cell r="R21">
            <v>0.96360102174287088</v>
          </cell>
          <cell r="S21">
            <v>0.97140418219378311</v>
          </cell>
          <cell r="T21">
            <v>0.97748128966338554</v>
          </cell>
          <cell r="U21">
            <v>0.98221414571952104</v>
          </cell>
          <cell r="V21">
            <v>0.98590009772220355</v>
          </cell>
          <cell r="W21">
            <v>0.98877072002825628</v>
          </cell>
          <cell r="X21"/>
        </row>
        <row r="22">
          <cell r="A22" t="str">
            <v>Lighting</v>
          </cell>
          <cell r="B22" t="str">
            <v>Lighting - PPA</v>
          </cell>
          <cell r="C22" t="str">
            <v>Retro20Fast</v>
          </cell>
          <cell r="D22">
            <v>0.22119921692859512</v>
          </cell>
          <cell r="E22">
            <v>0.15504311102289431</v>
          </cell>
          <cell r="F22">
            <v>0.10733128557729499</v>
          </cell>
          <cell r="G22">
            <v>8.3589689255657879E-2</v>
          </cell>
          <cell r="H22">
            <v>7.3237179880126971E-2</v>
          </cell>
          <cell r="I22">
            <v>6.3374636711760357E-2</v>
          </cell>
          <cell r="J22">
            <v>5.4291838367783084E-2</v>
          </cell>
          <cell r="K22">
            <v>4.612639225659896E-2</v>
          </cell>
          <cell r="L22">
            <v>3.8916876277172864E-2</v>
          </cell>
          <cell r="M22">
            <v>3.2639916313151704E-2</v>
          </cell>
          <cell r="N22">
            <v>2.7235706125786907E-2</v>
          </cell>
          <cell r="O22">
            <v>2.1211189258265428E-2</v>
          </cell>
          <cell r="P22">
            <v>1.6519290804212883E-2</v>
          </cell>
          <cell r="Q22">
            <v>1.2865236614105324E-2</v>
          </cell>
          <cell r="R22">
            <v>1.0019456349464106E-2</v>
          </cell>
          <cell r="S22">
            <v>7.8031604509122832E-3</v>
          </cell>
          <cell r="T22">
            <v>6.077107469602494E-3</v>
          </cell>
          <cell r="U22">
            <v>4.7328560561354371E-3</v>
          </cell>
          <cell r="V22">
            <v>3.6859520026825132E-3</v>
          </cell>
          <cell r="W22">
            <v>2.8706223060526725E-3</v>
          </cell>
          <cell r="X22"/>
        </row>
        <row r="23">
          <cell r="A23" t="str">
            <v>Lighting PPA</v>
          </cell>
          <cell r="B23" t="str">
            <v>Lighting PPA</v>
          </cell>
          <cell r="C23" t="str">
            <v>LightingPPA</v>
          </cell>
          <cell r="D23">
            <v>0.5468729734127814</v>
          </cell>
          <cell r="E23">
            <v>0.43749837873022512</v>
          </cell>
          <cell r="F23">
            <v>0.32812378404766884</v>
          </cell>
          <cell r="G23">
            <v>0.21874918936511256</v>
          </cell>
          <cell r="H23">
            <v>0.10937459468255628</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row>
        <row r="24">
          <cell r="A24" t="str">
            <v>Water Heating</v>
          </cell>
          <cell r="B24" t="str">
            <v>Dishwasher - New</v>
          </cell>
          <cell r="C24" t="str">
            <v>LO12Med</v>
          </cell>
          <cell r="D24">
            <v>0.10937459468255628</v>
          </cell>
          <cell r="E24">
            <v>0.21874918936511256</v>
          </cell>
          <cell r="F24">
            <v>0.32812378404766884</v>
          </cell>
          <cell r="G24">
            <v>0.43749837873022512</v>
          </cell>
          <cell r="H24">
            <v>0.5468729734127814</v>
          </cell>
          <cell r="I24">
            <v>0.64531010862708205</v>
          </cell>
          <cell r="J24">
            <v>0.7240598167985226</v>
          </cell>
          <cell r="K24">
            <v>0.78705958333567505</v>
          </cell>
          <cell r="L24">
            <v>0.83745939656539703</v>
          </cell>
          <cell r="M24">
            <v>0.87777924714917455</v>
          </cell>
          <cell r="N24">
            <v>0.91003512761619654</v>
          </cell>
          <cell r="O24">
            <v>0.93583983198981413</v>
          </cell>
          <cell r="P24">
            <v>0.9564835954887082</v>
          </cell>
          <cell r="Q24">
            <v>0.97299860628782353</v>
          </cell>
          <cell r="R24">
            <v>0.9862106149271157</v>
          </cell>
          <cell r="S24">
            <v>0.99678022183854953</v>
          </cell>
          <cell r="T24">
            <v>0.99685231466234414</v>
          </cell>
          <cell r="U24">
            <v>0.99687806209941365</v>
          </cell>
          <cell r="V24">
            <v>0.99688683963477831</v>
          </cell>
          <cell r="W24">
            <v>0.99688970187457115</v>
          </cell>
          <cell r="X24"/>
        </row>
        <row r="25">
          <cell r="A25" t="str">
            <v>Water Heating</v>
          </cell>
          <cell r="B25" t="str">
            <v>Dishwasher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cell r="X25"/>
        </row>
        <row r="26">
          <cell r="A26" t="str">
            <v>Water Heating</v>
          </cell>
          <cell r="B26" t="str">
            <v>Clothes Washer - New</v>
          </cell>
          <cell r="C26" t="str">
            <v>LO12Med</v>
          </cell>
          <cell r="D26">
            <v>0.10937459468255628</v>
          </cell>
          <cell r="E26">
            <v>0.21874918936511256</v>
          </cell>
          <cell r="F26">
            <v>0.32812378404766884</v>
          </cell>
          <cell r="G26">
            <v>0.43749837873022512</v>
          </cell>
          <cell r="H26">
            <v>0.5468729734127814</v>
          </cell>
          <cell r="I26">
            <v>0.64531010862708205</v>
          </cell>
          <cell r="J26">
            <v>0.7240598167985226</v>
          </cell>
          <cell r="K26">
            <v>0.78705958333567505</v>
          </cell>
          <cell r="L26">
            <v>0.83745939656539703</v>
          </cell>
          <cell r="M26">
            <v>0.87777924714917455</v>
          </cell>
          <cell r="N26">
            <v>0.91003512761619654</v>
          </cell>
          <cell r="O26">
            <v>0.93583983198981413</v>
          </cell>
          <cell r="P26">
            <v>0.9564835954887082</v>
          </cell>
          <cell r="Q26">
            <v>0.97299860628782353</v>
          </cell>
          <cell r="R26">
            <v>0.9862106149271157</v>
          </cell>
          <cell r="S26">
            <v>0.99678022183854953</v>
          </cell>
          <cell r="T26">
            <v>0.99685231466234414</v>
          </cell>
          <cell r="U26">
            <v>0.99687806209941365</v>
          </cell>
          <cell r="V26">
            <v>0.99688683963477831</v>
          </cell>
          <cell r="W26">
            <v>0.99688970187457115</v>
          </cell>
          <cell r="X26"/>
        </row>
        <row r="27">
          <cell r="A27" t="str">
            <v>Water Heating</v>
          </cell>
          <cell r="B27" t="str">
            <v>Clothes Washer - NR</v>
          </cell>
          <cell r="C27" t="str">
            <v>LO12Med</v>
          </cell>
          <cell r="D27">
            <v>0.10937459468255628</v>
          </cell>
          <cell r="E27">
            <v>0.21874918936511256</v>
          </cell>
          <cell r="F27">
            <v>0.32812378404766884</v>
          </cell>
          <cell r="G27">
            <v>0.43749837873022512</v>
          </cell>
          <cell r="H27">
            <v>0.5468729734127814</v>
          </cell>
          <cell r="I27">
            <v>0.64531010862708205</v>
          </cell>
          <cell r="J27">
            <v>0.7240598167985226</v>
          </cell>
          <cell r="K27">
            <v>0.78705958333567505</v>
          </cell>
          <cell r="L27">
            <v>0.83745939656539703</v>
          </cell>
          <cell r="M27">
            <v>0.87777924714917455</v>
          </cell>
          <cell r="N27">
            <v>0.91003512761619654</v>
          </cell>
          <cell r="O27">
            <v>0.93583983198981413</v>
          </cell>
          <cell r="P27">
            <v>0.9564835954887082</v>
          </cell>
          <cell r="Q27">
            <v>0.97299860628782353</v>
          </cell>
          <cell r="R27">
            <v>0.9862106149271157</v>
          </cell>
          <cell r="S27">
            <v>0.99678022183854953</v>
          </cell>
          <cell r="T27">
            <v>0.99685231466234414</v>
          </cell>
          <cell r="U27">
            <v>0.99687806209941365</v>
          </cell>
          <cell r="V27">
            <v>0.99688683963477831</v>
          </cell>
          <cell r="W27">
            <v>0.99688970187457115</v>
          </cell>
          <cell r="X27"/>
        </row>
        <row r="28">
          <cell r="A28" t="str">
            <v>Water Heating</v>
          </cell>
          <cell r="B28" t="str">
            <v>WasteWater Heat Recovery - New</v>
          </cell>
          <cell r="C28" t="str">
            <v>LO1Slow</v>
          </cell>
          <cell r="D28">
            <v>2.5643970768378654E-3</v>
          </cell>
          <cell r="E28">
            <v>7.6904586297764643E-3</v>
          </cell>
          <cell r="F28">
            <v>1.6792013047419844E-2</v>
          </cell>
          <cell r="G28">
            <v>3.15969387774655E-2</v>
          </cell>
          <cell r="H28">
            <v>5.406874819795171E-2</v>
          </cell>
          <cell r="I28">
            <v>8.6253181011834101E-2</v>
          </cell>
          <cell r="J28">
            <v>0.1300328481838382</v>
          </cell>
          <cell r="K28">
            <v>0.18678710893858319</v>
          </cell>
          <cell r="L28">
            <v>0.2569823480072907</v>
          </cell>
          <cell r="M28">
            <v>0.33975920985004748</v>
          </cell>
          <cell r="N28">
            <v>0.43262946935754232</v>
          </cell>
          <cell r="O28">
            <v>0.53142594003645804</v>
          </cell>
          <cell r="P28">
            <v>0.63063487292644704</v>
          </cell>
          <cell r="Q28">
            <v>0.7241560234206913</v>
          </cell>
          <cell r="R28">
            <v>0.80638203131755359</v>
          </cell>
          <cell r="S28">
            <v>0.87331559734491926</v>
          </cell>
          <cell r="T28">
            <v>0.92334516248836807</v>
          </cell>
          <cell r="U28">
            <v>0.95737002770730018</v>
          </cell>
          <cell r="V28">
            <v>0.97821608704807483</v>
          </cell>
          <cell r="W28">
            <v>0.98821608704807484</v>
          </cell>
          <cell r="X28"/>
        </row>
        <row r="29">
          <cell r="A29" t="str">
            <v>Water Heating</v>
          </cell>
          <cell r="B29" t="str">
            <v>Showerheads - New</v>
          </cell>
          <cell r="C29" t="str">
            <v>LO12MEd</v>
          </cell>
          <cell r="D29">
            <v>0.10937459468255628</v>
          </cell>
          <cell r="E29">
            <v>0.21874918936511256</v>
          </cell>
          <cell r="F29">
            <v>0.32812378404766884</v>
          </cell>
          <cell r="G29">
            <v>0.43749837873022512</v>
          </cell>
          <cell r="H29">
            <v>0.5468729734127814</v>
          </cell>
          <cell r="I29">
            <v>0.64531010862708205</v>
          </cell>
          <cell r="J29">
            <v>0.7240598167985226</v>
          </cell>
          <cell r="K29">
            <v>0.78705958333567505</v>
          </cell>
          <cell r="L29">
            <v>0.83745939656539703</v>
          </cell>
          <cell r="M29">
            <v>0.87777924714917455</v>
          </cell>
          <cell r="N29">
            <v>0.91003512761619654</v>
          </cell>
          <cell r="O29">
            <v>0.93583983198981413</v>
          </cell>
          <cell r="P29">
            <v>0.9564835954887082</v>
          </cell>
          <cell r="Q29">
            <v>0.97299860628782353</v>
          </cell>
          <cell r="R29">
            <v>0.9862106149271157</v>
          </cell>
          <cell r="S29">
            <v>0.99678022183854953</v>
          </cell>
          <cell r="T29">
            <v>0.99685231466234414</v>
          </cell>
          <cell r="U29">
            <v>0.99687806209941365</v>
          </cell>
          <cell r="V29">
            <v>0.99688683963477831</v>
          </cell>
          <cell r="W29">
            <v>0.99688970187457115</v>
          </cell>
          <cell r="X29"/>
        </row>
        <row r="30">
          <cell r="A30" t="str">
            <v>Water Heating</v>
          </cell>
          <cell r="B30" t="str">
            <v>Showerheads - Retro</v>
          </cell>
          <cell r="C30" t="str">
            <v>Retro12Med</v>
          </cell>
          <cell r="D30">
            <v>0.10937459468255628</v>
          </cell>
          <cell r="E30">
            <v>0.10937459468255628</v>
          </cell>
          <cell r="F30">
            <v>0.10937459468255628</v>
          </cell>
          <cell r="G30">
            <v>0.10937459468255628</v>
          </cell>
          <cell r="H30">
            <v>0.10937459468255628</v>
          </cell>
          <cell r="I30">
            <v>9.8437135214300656E-2</v>
          </cell>
          <cell r="J30">
            <v>7.874970817144053E-2</v>
          </cell>
          <cell r="K30">
            <v>6.2999766537152418E-2</v>
          </cell>
          <cell r="L30">
            <v>5.0399813229721938E-2</v>
          </cell>
          <cell r="M30">
            <v>4.0319850583777551E-2</v>
          </cell>
          <cell r="N30">
            <v>3.225588046702204E-2</v>
          </cell>
          <cell r="O30">
            <v>2.5804704373617631E-2</v>
          </cell>
          <cell r="P30">
            <v>2.0643763498894106E-2</v>
          </cell>
          <cell r="Q30">
            <v>1.6515010799115284E-2</v>
          </cell>
          <cell r="R30">
            <v>1.3212008639292228E-2</v>
          </cell>
          <cell r="S30">
            <v>1.0569606911433781E-2</v>
          </cell>
          <cell r="T30">
            <v>7.2092823794611682E-5</v>
          </cell>
          <cell r="U30">
            <v>2.5747437069512102E-5</v>
          </cell>
          <cell r="V30">
            <v>8.7775353646568632E-6</v>
          </cell>
          <cell r="W30">
            <v>2.8622397928446119E-6</v>
          </cell>
          <cell r="X30"/>
        </row>
        <row r="31">
          <cell r="A31" t="str">
            <v>Water Heating</v>
          </cell>
          <cell r="B31" t="str">
            <v>HPWH - New</v>
          </cell>
          <cell r="C31" t="str">
            <v>LO3Slow</v>
          </cell>
          <cell r="D31">
            <v>5.5320496977002724E-3</v>
          </cell>
          <cell r="E31">
            <v>1.4227918344261844E-2</v>
          </cell>
          <cell r="F31">
            <v>3.1619655637384989E-2</v>
          </cell>
          <cell r="G31">
            <v>6.2055195900350503E-2</v>
          </cell>
          <cell r="H31">
            <v>0.10939936964274129</v>
          </cell>
          <cell r="I31">
            <v>0.17568121288208835</v>
          </cell>
          <cell r="J31">
            <v>0.26003992245943919</v>
          </cell>
          <cell r="K31">
            <v>0.3584584169663485</v>
          </cell>
          <cell r="L31">
            <v>0.46444756489686617</v>
          </cell>
          <cell r="M31">
            <v>0.57043671282738384</v>
          </cell>
          <cell r="N31">
            <v>0.66935991756253377</v>
          </cell>
          <cell r="O31">
            <v>0.75591772170578986</v>
          </cell>
          <cell r="P31">
            <v>0.82720061923553012</v>
          </cell>
          <cell r="Q31">
            <v>0.88264287286977261</v>
          </cell>
          <cell r="R31">
            <v>0.92349505975816193</v>
          </cell>
          <cell r="S31">
            <v>0.95209159058003434</v>
          </cell>
          <cell r="T31">
            <v>0.97115594446128262</v>
          </cell>
          <cell r="U31">
            <v>0.98328780602207699</v>
          </cell>
          <cell r="V31">
            <v>0.99067241740690848</v>
          </cell>
          <cell r="W31">
            <v>0.99498010738139331</v>
          </cell>
          <cell r="X31"/>
        </row>
        <row r="32">
          <cell r="A32" t="str">
            <v>Water Heating</v>
          </cell>
          <cell r="B32" t="str">
            <v>HPWH - NR</v>
          </cell>
          <cell r="C32" t="str">
            <v>LO3Slow</v>
          </cell>
          <cell r="D32">
            <v>5.5320496977002724E-3</v>
          </cell>
          <cell r="E32">
            <v>1.4227918344261844E-2</v>
          </cell>
          <cell r="F32">
            <v>3.1619655637384989E-2</v>
          </cell>
          <cell r="G32">
            <v>6.2055195900350503E-2</v>
          </cell>
          <cell r="H32">
            <v>0.10939936964274129</v>
          </cell>
          <cell r="I32">
            <v>0.17568121288208835</v>
          </cell>
          <cell r="J32">
            <v>0.26003992245943919</v>
          </cell>
          <cell r="K32">
            <v>0.3584584169663485</v>
          </cell>
          <cell r="L32">
            <v>0.46444756489686617</v>
          </cell>
          <cell r="M32">
            <v>0.57043671282738384</v>
          </cell>
          <cell r="N32">
            <v>0.66935991756253377</v>
          </cell>
          <cell r="O32">
            <v>0.75591772170578986</v>
          </cell>
          <cell r="P32">
            <v>0.82720061923553012</v>
          </cell>
          <cell r="Q32">
            <v>0.88264287286977261</v>
          </cell>
          <cell r="R32">
            <v>0.92349505975816193</v>
          </cell>
          <cell r="S32">
            <v>0.95209159058003434</v>
          </cell>
          <cell r="T32">
            <v>0.97115594446128262</v>
          </cell>
          <cell r="U32">
            <v>0.98328780602207699</v>
          </cell>
          <cell r="V32">
            <v>0.99067241740690848</v>
          </cell>
          <cell r="W32">
            <v>0.99498010738139331</v>
          </cell>
          <cell r="X32"/>
        </row>
        <row r="33">
          <cell r="A33" t="str">
            <v>Whole Bldg/Meter Level</v>
          </cell>
          <cell r="B33" t="str">
            <v>EV Supply Equip - NR</v>
          </cell>
          <cell r="C33" t="str">
            <v>LOMax60</v>
          </cell>
          <cell r="D33">
            <v>0.01</v>
          </cell>
          <cell r="E33">
            <v>2.98E-2</v>
          </cell>
          <cell r="F33">
            <v>5.8906E-2</v>
          </cell>
          <cell r="G33">
            <v>9.6549759999999998E-2</v>
          </cell>
          <cell r="H33">
            <v>0.14172227199999998</v>
          </cell>
          <cell r="I33">
            <v>0.19035800991999999</v>
          </cell>
          <cell r="J33">
            <v>0.2362377226912</v>
          </cell>
          <cell r="K33">
            <v>0.279517585072032</v>
          </cell>
          <cell r="L33">
            <v>0.32034492191795017</v>
          </cell>
          <cell r="M33">
            <v>0.35885870967593297</v>
          </cell>
          <cell r="N33">
            <v>0.39519004946096342</v>
          </cell>
          <cell r="O33">
            <v>0.42946261332484215</v>
          </cell>
          <cell r="P33">
            <v>0.46179306523643443</v>
          </cell>
          <cell r="Q33">
            <v>0.49229145820636983</v>
          </cell>
          <cell r="R33">
            <v>0.5210616089080089</v>
          </cell>
          <cell r="S33">
            <v>0.54820145106988838</v>
          </cell>
          <cell r="T33">
            <v>0.57380336884259475</v>
          </cell>
          <cell r="U33">
            <v>0.59795451127484767</v>
          </cell>
          <cell r="V33">
            <v>0.62073708896927293</v>
          </cell>
          <cell r="W33">
            <v>0.6422286539276808</v>
          </cell>
          <cell r="X33"/>
        </row>
        <row r="34">
          <cell r="A34" t="str">
            <v>Dryer</v>
          </cell>
          <cell r="B34" t="str">
            <v>Clothes Dryer - New</v>
          </cell>
          <cell r="C34" t="str">
            <v>LOMax60</v>
          </cell>
          <cell r="D34">
            <v>0.01</v>
          </cell>
          <cell r="E34">
            <v>2.98E-2</v>
          </cell>
          <cell r="F34">
            <v>5.8906E-2</v>
          </cell>
          <cell r="G34">
            <v>9.6549759999999998E-2</v>
          </cell>
          <cell r="H34">
            <v>0.14172227199999998</v>
          </cell>
          <cell r="I34">
            <v>0.19035800991999999</v>
          </cell>
          <cell r="J34">
            <v>0.2362377226912</v>
          </cell>
          <cell r="K34">
            <v>0.279517585072032</v>
          </cell>
          <cell r="L34">
            <v>0.32034492191795017</v>
          </cell>
          <cell r="M34">
            <v>0.35885870967593297</v>
          </cell>
          <cell r="N34">
            <v>0.39519004946096342</v>
          </cell>
          <cell r="O34">
            <v>0.42946261332484215</v>
          </cell>
          <cell r="P34">
            <v>0.46179306523643443</v>
          </cell>
          <cell r="Q34">
            <v>0.49229145820636983</v>
          </cell>
          <cell r="R34">
            <v>0.5210616089080089</v>
          </cell>
          <cell r="S34">
            <v>0.54820145106988838</v>
          </cell>
          <cell r="T34">
            <v>0.57380336884259475</v>
          </cell>
          <cell r="U34">
            <v>0.59795451127484767</v>
          </cell>
          <cell r="V34">
            <v>0.62073708896927293</v>
          </cell>
          <cell r="W34">
            <v>0.6422286539276808</v>
          </cell>
          <cell r="X34"/>
        </row>
        <row r="35">
          <cell r="A35" t="str">
            <v>Dryer</v>
          </cell>
          <cell r="B35" t="str">
            <v>Clothes Dryer - NR</v>
          </cell>
          <cell r="C35" t="str">
            <v>LOMax60</v>
          </cell>
          <cell r="D35">
            <v>0.01</v>
          </cell>
          <cell r="E35">
            <v>2.98E-2</v>
          </cell>
          <cell r="F35">
            <v>5.8906E-2</v>
          </cell>
          <cell r="G35">
            <v>9.6549759999999998E-2</v>
          </cell>
          <cell r="H35">
            <v>0.14172227199999998</v>
          </cell>
          <cell r="I35">
            <v>0.19035800991999999</v>
          </cell>
          <cell r="J35">
            <v>0.2362377226912</v>
          </cell>
          <cell r="K35">
            <v>0.279517585072032</v>
          </cell>
          <cell r="L35">
            <v>0.32034492191795017</v>
          </cell>
          <cell r="M35">
            <v>0.35885870967593297</v>
          </cell>
          <cell r="N35">
            <v>0.39519004946096342</v>
          </cell>
          <cell r="O35">
            <v>0.42946261332484215</v>
          </cell>
          <cell r="P35">
            <v>0.46179306523643443</v>
          </cell>
          <cell r="Q35">
            <v>0.49229145820636983</v>
          </cell>
          <cell r="R35">
            <v>0.5210616089080089</v>
          </cell>
          <cell r="S35">
            <v>0.54820145106988838</v>
          </cell>
          <cell r="T35">
            <v>0.57380336884259475</v>
          </cell>
          <cell r="U35">
            <v>0.59795451127484767</v>
          </cell>
          <cell r="V35">
            <v>0.62073708896927293</v>
          </cell>
          <cell r="W35">
            <v>0.6422286539276808</v>
          </cell>
          <cell r="X35"/>
        </row>
        <row r="36">
          <cell r="A36" t="str">
            <v>Refrigeration</v>
          </cell>
          <cell r="B36" t="str">
            <v>Refrigerator - New</v>
          </cell>
          <cell r="C36" t="str">
            <v>LO1Slow</v>
          </cell>
          <cell r="D36">
            <v>2.5643970768378654E-3</v>
          </cell>
          <cell r="E36">
            <v>7.6904586297764643E-3</v>
          </cell>
          <cell r="F36">
            <v>1.6792013047419844E-2</v>
          </cell>
          <cell r="G36">
            <v>3.15969387774655E-2</v>
          </cell>
          <cell r="H36">
            <v>5.406874819795171E-2</v>
          </cell>
          <cell r="I36">
            <v>8.6253181011834101E-2</v>
          </cell>
          <cell r="J36">
            <v>0.1300328481838382</v>
          </cell>
          <cell r="K36">
            <v>0.18678710893858319</v>
          </cell>
          <cell r="L36">
            <v>0.2569823480072907</v>
          </cell>
          <cell r="M36">
            <v>0.33975920985004748</v>
          </cell>
          <cell r="N36">
            <v>0.43262946935754232</v>
          </cell>
          <cell r="O36">
            <v>0.53142594003645804</v>
          </cell>
          <cell r="P36">
            <v>0.63063487292644704</v>
          </cell>
          <cell r="Q36">
            <v>0.7241560234206913</v>
          </cell>
          <cell r="R36">
            <v>0.80638203131755359</v>
          </cell>
          <cell r="S36">
            <v>0.87331559734491926</v>
          </cell>
          <cell r="T36">
            <v>0.92334516248836807</v>
          </cell>
          <cell r="U36">
            <v>0.95737002770730018</v>
          </cell>
          <cell r="V36">
            <v>0.97821608704807483</v>
          </cell>
          <cell r="W36">
            <v>0.98821608704807484</v>
          </cell>
          <cell r="X36"/>
        </row>
        <row r="37">
          <cell r="A37" t="str">
            <v>Refrigeration</v>
          </cell>
          <cell r="B37" t="str">
            <v>Refrigerator - NR</v>
          </cell>
          <cell r="C37" t="str">
            <v>LO1Slow</v>
          </cell>
          <cell r="D37">
            <v>2.5643970768378654E-3</v>
          </cell>
          <cell r="E37">
            <v>7.6904586297764643E-3</v>
          </cell>
          <cell r="F37">
            <v>1.6792013047419844E-2</v>
          </cell>
          <cell r="G37">
            <v>3.15969387774655E-2</v>
          </cell>
          <cell r="H37">
            <v>5.406874819795171E-2</v>
          </cell>
          <cell r="I37">
            <v>8.6253181011834101E-2</v>
          </cell>
          <cell r="J37">
            <v>0.1300328481838382</v>
          </cell>
          <cell r="K37">
            <v>0.18678710893858319</v>
          </cell>
          <cell r="L37">
            <v>0.2569823480072907</v>
          </cell>
          <cell r="M37">
            <v>0.33975920985004748</v>
          </cell>
          <cell r="N37">
            <v>0.43262946935754232</v>
          </cell>
          <cell r="O37">
            <v>0.53142594003645804</v>
          </cell>
          <cell r="P37">
            <v>0.63063487292644704</v>
          </cell>
          <cell r="Q37">
            <v>0.7241560234206913</v>
          </cell>
          <cell r="R37">
            <v>0.80638203131755359</v>
          </cell>
          <cell r="S37">
            <v>0.87331559734491926</v>
          </cell>
          <cell r="T37">
            <v>0.92334516248836807</v>
          </cell>
          <cell r="U37">
            <v>0.95737002770730018</v>
          </cell>
          <cell r="V37">
            <v>0.97821608704807483</v>
          </cell>
          <cell r="W37">
            <v>0.98821608704807484</v>
          </cell>
          <cell r="X37"/>
        </row>
        <row r="38">
          <cell r="A38" t="str">
            <v>Refrigeration</v>
          </cell>
          <cell r="B38" t="str">
            <v>Freezer - New</v>
          </cell>
          <cell r="C38" t="str">
            <v>LO1Slow</v>
          </cell>
          <cell r="D38">
            <v>2.5643970768378654E-3</v>
          </cell>
          <cell r="E38">
            <v>7.6904586297764643E-3</v>
          </cell>
          <cell r="F38">
            <v>1.6792013047419844E-2</v>
          </cell>
          <cell r="G38">
            <v>3.15969387774655E-2</v>
          </cell>
          <cell r="H38">
            <v>5.406874819795171E-2</v>
          </cell>
          <cell r="I38">
            <v>8.6253181011834101E-2</v>
          </cell>
          <cell r="J38">
            <v>0.1300328481838382</v>
          </cell>
          <cell r="K38">
            <v>0.18678710893858319</v>
          </cell>
          <cell r="L38">
            <v>0.2569823480072907</v>
          </cell>
          <cell r="M38">
            <v>0.33975920985004748</v>
          </cell>
          <cell r="N38">
            <v>0.43262946935754232</v>
          </cell>
          <cell r="O38">
            <v>0.53142594003645804</v>
          </cell>
          <cell r="P38">
            <v>0.63063487292644704</v>
          </cell>
          <cell r="Q38">
            <v>0.7241560234206913</v>
          </cell>
          <cell r="R38">
            <v>0.80638203131755359</v>
          </cell>
          <cell r="S38">
            <v>0.87331559734491926</v>
          </cell>
          <cell r="T38">
            <v>0.92334516248836807</v>
          </cell>
          <cell r="U38">
            <v>0.95737002770730018</v>
          </cell>
          <cell r="V38">
            <v>0.97821608704807483</v>
          </cell>
          <cell r="W38">
            <v>0.98821608704807484</v>
          </cell>
          <cell r="X38"/>
        </row>
        <row r="39">
          <cell r="A39" t="str">
            <v>Refrigeration</v>
          </cell>
          <cell r="B39" t="str">
            <v>Freezer - NR</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cell r="X39"/>
        </row>
        <row r="40">
          <cell r="A40" t="str">
            <v>Water Heating</v>
          </cell>
          <cell r="B40" t="str">
            <v>Solar Water Heater - New</v>
          </cell>
          <cell r="C40" t="str">
            <v>LOMax60</v>
          </cell>
          <cell r="D40">
            <v>0.01</v>
          </cell>
          <cell r="E40">
            <v>2.98E-2</v>
          </cell>
          <cell r="F40">
            <v>5.8906E-2</v>
          </cell>
          <cell r="G40">
            <v>9.6549759999999998E-2</v>
          </cell>
          <cell r="H40">
            <v>0.14172227199999998</v>
          </cell>
          <cell r="I40">
            <v>0.19035800991999999</v>
          </cell>
          <cell r="J40">
            <v>0.2362377226912</v>
          </cell>
          <cell r="K40">
            <v>0.279517585072032</v>
          </cell>
          <cell r="L40">
            <v>0.32034492191795017</v>
          </cell>
          <cell r="M40">
            <v>0.35885870967593297</v>
          </cell>
          <cell r="N40">
            <v>0.39519004946096342</v>
          </cell>
          <cell r="O40">
            <v>0.42946261332484215</v>
          </cell>
          <cell r="P40">
            <v>0.46179306523643443</v>
          </cell>
          <cell r="Q40">
            <v>0.49229145820636983</v>
          </cell>
          <cell r="R40">
            <v>0.5210616089080089</v>
          </cell>
          <cell r="S40">
            <v>0.54820145106988838</v>
          </cell>
          <cell r="T40">
            <v>0.57380336884259475</v>
          </cell>
          <cell r="U40">
            <v>0.59795451127484767</v>
          </cell>
          <cell r="V40">
            <v>0.62073708896927293</v>
          </cell>
          <cell r="W40">
            <v>0.6422286539276808</v>
          </cell>
          <cell r="X40"/>
        </row>
        <row r="41">
          <cell r="A41" t="str">
            <v>Water Heating</v>
          </cell>
          <cell r="B41" t="str">
            <v>Solar Water Heater - NR</v>
          </cell>
          <cell r="C41" t="str">
            <v>LOMax60</v>
          </cell>
          <cell r="D41">
            <v>0.01</v>
          </cell>
          <cell r="E41">
            <v>2.98E-2</v>
          </cell>
          <cell r="F41">
            <v>5.8906E-2</v>
          </cell>
          <cell r="G41">
            <v>9.6549759999999998E-2</v>
          </cell>
          <cell r="H41">
            <v>0.14172227199999998</v>
          </cell>
          <cell r="I41">
            <v>0.19035800991999999</v>
          </cell>
          <cell r="J41">
            <v>0.2362377226912</v>
          </cell>
          <cell r="K41">
            <v>0.279517585072032</v>
          </cell>
          <cell r="L41">
            <v>0.32034492191795017</v>
          </cell>
          <cell r="M41">
            <v>0.35885870967593297</v>
          </cell>
          <cell r="N41">
            <v>0.39519004946096342</v>
          </cell>
          <cell r="O41">
            <v>0.42946261332484215</v>
          </cell>
          <cell r="P41">
            <v>0.46179306523643443</v>
          </cell>
          <cell r="Q41">
            <v>0.49229145820636983</v>
          </cell>
          <cell r="R41">
            <v>0.5210616089080089</v>
          </cell>
          <cell r="S41">
            <v>0.54820145106988838</v>
          </cell>
          <cell r="T41">
            <v>0.57380336884259475</v>
          </cell>
          <cell r="U41">
            <v>0.59795451127484767</v>
          </cell>
          <cell r="V41">
            <v>0.62073708896927293</v>
          </cell>
          <cell r="W41">
            <v>0.6422286539276808</v>
          </cell>
          <cell r="X41"/>
        </row>
        <row r="42">
          <cell r="A42" t="str">
            <v>Water Heating</v>
          </cell>
          <cell r="B42" t="str">
            <v>Solar Water Heater - Retro</v>
          </cell>
          <cell r="C42" t="str">
            <v>RetroMax60</v>
          </cell>
          <cell r="D42">
            <v>0.01</v>
          </cell>
          <cell r="E42">
            <v>1.9799999999999998E-2</v>
          </cell>
          <cell r="F42">
            <v>2.9106E-2</v>
          </cell>
          <cell r="G42">
            <v>3.7643759999999998E-2</v>
          </cell>
          <cell r="H42">
            <v>4.5172511999999984E-2</v>
          </cell>
          <cell r="I42">
            <v>4.8635737920000005E-2</v>
          </cell>
          <cell r="J42">
            <v>4.587971277120001E-2</v>
          </cell>
          <cell r="K42">
            <v>4.3279862380832007E-2</v>
          </cell>
          <cell r="L42">
            <v>4.0827336845918161E-2</v>
          </cell>
          <cell r="M42">
            <v>3.8513787757982809E-2</v>
          </cell>
          <cell r="N42">
            <v>3.6331339785030448E-2</v>
          </cell>
          <cell r="O42">
            <v>3.4272563863878724E-2</v>
          </cell>
          <cell r="P42">
            <v>3.2330451911592284E-2</v>
          </cell>
          <cell r="Q42">
            <v>3.0498392969935395E-2</v>
          </cell>
          <cell r="R42">
            <v>2.8770150701639075E-2</v>
          </cell>
          <cell r="S42">
            <v>2.7139842161879479E-2</v>
          </cell>
          <cell r="T42">
            <v>2.5601917772706373E-2</v>
          </cell>
          <cell r="U42">
            <v>2.4151142432252914E-2</v>
          </cell>
          <cell r="V42">
            <v>2.2782577694425266E-2</v>
          </cell>
          <cell r="W42">
            <v>2.1491564958407872E-2</v>
          </cell>
          <cell r="X42"/>
        </row>
        <row r="43">
          <cell r="A43">
            <v>0</v>
          </cell>
          <cell r="B43">
            <v>0</v>
          </cell>
          <cell r="C43" t="str">
            <v>LOMax60</v>
          </cell>
          <cell r="D43">
            <v>0.01</v>
          </cell>
          <cell r="E43">
            <v>2.98E-2</v>
          </cell>
          <cell r="F43">
            <v>5.8906E-2</v>
          </cell>
          <cell r="G43">
            <v>9.6549759999999998E-2</v>
          </cell>
          <cell r="H43">
            <v>0.14172227199999998</v>
          </cell>
          <cell r="I43">
            <v>0.19035800991999999</v>
          </cell>
          <cell r="J43">
            <v>0.2362377226912</v>
          </cell>
          <cell r="K43">
            <v>0.279517585072032</v>
          </cell>
          <cell r="L43">
            <v>0.32034492191795017</v>
          </cell>
          <cell r="M43">
            <v>0.35885870967593297</v>
          </cell>
          <cell r="N43">
            <v>0.39519004946096342</v>
          </cell>
          <cell r="O43">
            <v>0.42946261332484215</v>
          </cell>
          <cell r="P43">
            <v>0.46179306523643443</v>
          </cell>
          <cell r="Q43">
            <v>0.49229145820636983</v>
          </cell>
          <cell r="R43">
            <v>0.5210616089080089</v>
          </cell>
          <cell r="S43">
            <v>0.54820145106988838</v>
          </cell>
          <cell r="T43">
            <v>0.57380336884259475</v>
          </cell>
          <cell r="U43">
            <v>0.59795451127484767</v>
          </cell>
          <cell r="V43">
            <v>0.62073708896927293</v>
          </cell>
          <cell r="W43">
            <v>0.6422286539276808</v>
          </cell>
          <cell r="X43"/>
        </row>
        <row r="44">
          <cell r="A44">
            <v>0</v>
          </cell>
          <cell r="B44">
            <v>0</v>
          </cell>
          <cell r="C44" t="str">
            <v>RetroMax60</v>
          </cell>
          <cell r="D44">
            <v>0.01</v>
          </cell>
          <cell r="E44">
            <v>1.9799999999999998E-2</v>
          </cell>
          <cell r="F44">
            <v>2.9106E-2</v>
          </cell>
          <cell r="G44">
            <v>3.7643759999999998E-2</v>
          </cell>
          <cell r="H44">
            <v>4.5172511999999984E-2</v>
          </cell>
          <cell r="I44">
            <v>4.8635737920000005E-2</v>
          </cell>
          <cell r="J44">
            <v>4.587971277120001E-2</v>
          </cell>
          <cell r="K44">
            <v>4.3279862380832007E-2</v>
          </cell>
          <cell r="L44">
            <v>4.0827336845918161E-2</v>
          </cell>
          <cell r="M44">
            <v>3.8513787757982809E-2</v>
          </cell>
          <cell r="N44">
            <v>3.6331339785030448E-2</v>
          </cell>
          <cell r="O44">
            <v>3.4272563863878724E-2</v>
          </cell>
          <cell r="P44">
            <v>3.2330451911592284E-2</v>
          </cell>
          <cell r="Q44">
            <v>3.0498392969935395E-2</v>
          </cell>
          <cell r="R44">
            <v>2.8770150701639075E-2</v>
          </cell>
          <cell r="S44">
            <v>2.7139842161879479E-2</v>
          </cell>
          <cell r="T44">
            <v>2.5601917772706373E-2</v>
          </cell>
          <cell r="U44">
            <v>2.4151142432252914E-2</v>
          </cell>
          <cell r="V44">
            <v>2.2782577694425266E-2</v>
          </cell>
          <cell r="W44">
            <v>2.1491564958407872E-2</v>
          </cell>
          <cell r="X44"/>
        </row>
        <row r="45">
          <cell r="A45" t="str">
            <v>Food Preparation</v>
          </cell>
          <cell r="B45" t="str">
            <v>Electric Oven - New</v>
          </cell>
          <cell r="C45" t="str">
            <v>LO20Fast</v>
          </cell>
          <cell r="D45">
            <v>0.22119921692859512</v>
          </cell>
          <cell r="E45">
            <v>0.37624232795148943</v>
          </cell>
          <cell r="F45">
            <v>0.48357361352878442</v>
          </cell>
          <cell r="G45">
            <v>0.56716330278444227</v>
          </cell>
          <cell r="H45">
            <v>0.64040048266456928</v>
          </cell>
          <cell r="I45">
            <v>0.70377511937632964</v>
          </cell>
          <cell r="J45">
            <v>0.7580669577441127</v>
          </cell>
          <cell r="K45">
            <v>0.80419335000071168</v>
          </cell>
          <cell r="L45">
            <v>0.84311022627788457</v>
          </cell>
          <cell r="M45">
            <v>0.87575014259103623</v>
          </cell>
          <cell r="N45">
            <v>0.90298584871682319</v>
          </cell>
          <cell r="O45">
            <v>0.92419703797508856</v>
          </cell>
          <cell r="P45">
            <v>0.94071632877930145</v>
          </cell>
          <cell r="Q45">
            <v>0.95358156539340677</v>
          </cell>
          <cell r="R45">
            <v>0.96360102174287088</v>
          </cell>
          <cell r="S45">
            <v>0.97140418219378311</v>
          </cell>
          <cell r="T45">
            <v>0.97748128966338554</v>
          </cell>
          <cell r="U45">
            <v>0.98221414571952104</v>
          </cell>
          <cell r="V45">
            <v>0.98590009772220355</v>
          </cell>
          <cell r="W45">
            <v>0.98877072002825628</v>
          </cell>
          <cell r="X45"/>
        </row>
        <row r="46">
          <cell r="A46" t="str">
            <v>Food Preparation</v>
          </cell>
          <cell r="B46" t="str">
            <v>Electric Oven - NR</v>
          </cell>
          <cell r="C46" t="str">
            <v>LO20Fast</v>
          </cell>
          <cell r="D46">
            <v>0.22119921692859512</v>
          </cell>
          <cell r="E46">
            <v>0.37624232795148943</v>
          </cell>
          <cell r="F46">
            <v>0.48357361352878442</v>
          </cell>
          <cell r="G46">
            <v>0.56716330278444227</v>
          </cell>
          <cell r="H46">
            <v>0.64040048266456928</v>
          </cell>
          <cell r="I46">
            <v>0.70377511937632964</v>
          </cell>
          <cell r="J46">
            <v>0.7580669577441127</v>
          </cell>
          <cell r="K46">
            <v>0.80419335000071168</v>
          </cell>
          <cell r="L46">
            <v>0.84311022627788457</v>
          </cell>
          <cell r="M46">
            <v>0.87575014259103623</v>
          </cell>
          <cell r="N46">
            <v>0.90298584871682319</v>
          </cell>
          <cell r="O46">
            <v>0.92419703797508856</v>
          </cell>
          <cell r="P46">
            <v>0.94071632877930145</v>
          </cell>
          <cell r="Q46">
            <v>0.95358156539340677</v>
          </cell>
          <cell r="R46">
            <v>0.96360102174287088</v>
          </cell>
          <cell r="S46">
            <v>0.97140418219378311</v>
          </cell>
          <cell r="T46">
            <v>0.97748128966338554</v>
          </cell>
          <cell r="U46">
            <v>0.98221414571952104</v>
          </cell>
          <cell r="V46">
            <v>0.98590009772220355</v>
          </cell>
          <cell r="W46">
            <v>0.98877072002825628</v>
          </cell>
          <cell r="X46"/>
        </row>
        <row r="47">
          <cell r="A47" t="str">
            <v>Food Preparation</v>
          </cell>
          <cell r="B47" t="str">
            <v>Microwave - New</v>
          </cell>
          <cell r="C47" t="str">
            <v>LO12Med</v>
          </cell>
          <cell r="D47">
            <v>0.10937459468255628</v>
          </cell>
          <cell r="E47">
            <v>0.21874918936511256</v>
          </cell>
          <cell r="F47">
            <v>0.32812378404766884</v>
          </cell>
          <cell r="G47">
            <v>0.43749837873022512</v>
          </cell>
          <cell r="H47">
            <v>0.5468729734127814</v>
          </cell>
          <cell r="I47">
            <v>0.64531010862708205</v>
          </cell>
          <cell r="J47">
            <v>0.7240598167985226</v>
          </cell>
          <cell r="K47">
            <v>0.78705958333567505</v>
          </cell>
          <cell r="L47">
            <v>0.83745939656539703</v>
          </cell>
          <cell r="M47">
            <v>0.87777924714917455</v>
          </cell>
          <cell r="N47">
            <v>0.91003512761619654</v>
          </cell>
          <cell r="O47">
            <v>0.93583983198981413</v>
          </cell>
          <cell r="P47">
            <v>0.9564835954887082</v>
          </cell>
          <cell r="Q47">
            <v>0.97299860628782353</v>
          </cell>
          <cell r="R47">
            <v>0.9862106149271157</v>
          </cell>
          <cell r="S47">
            <v>0.99678022183854953</v>
          </cell>
          <cell r="T47">
            <v>0.99685231466234414</v>
          </cell>
          <cell r="U47">
            <v>0.99687806209941365</v>
          </cell>
          <cell r="V47">
            <v>0.99688683963477831</v>
          </cell>
          <cell r="W47">
            <v>0.99688970187457115</v>
          </cell>
          <cell r="X47"/>
        </row>
        <row r="48">
          <cell r="A48" t="str">
            <v>Food Preparation</v>
          </cell>
          <cell r="B48" t="str">
            <v>Microwave - NR</v>
          </cell>
          <cell r="C48" t="str">
            <v>LO12Med</v>
          </cell>
          <cell r="D48">
            <v>0.10937459468255628</v>
          </cell>
          <cell r="E48">
            <v>0.21874918936511256</v>
          </cell>
          <cell r="F48">
            <v>0.32812378404766884</v>
          </cell>
          <cell r="G48">
            <v>0.43749837873022512</v>
          </cell>
          <cell r="H48">
            <v>0.5468729734127814</v>
          </cell>
          <cell r="I48">
            <v>0.64531010862708205</v>
          </cell>
          <cell r="J48">
            <v>0.7240598167985226</v>
          </cell>
          <cell r="K48">
            <v>0.78705958333567505</v>
          </cell>
          <cell r="L48">
            <v>0.83745939656539703</v>
          </cell>
          <cell r="M48">
            <v>0.87777924714917455</v>
          </cell>
          <cell r="N48">
            <v>0.91003512761619654</v>
          </cell>
          <cell r="O48">
            <v>0.93583983198981413</v>
          </cell>
          <cell r="P48">
            <v>0.9564835954887082</v>
          </cell>
          <cell r="Q48">
            <v>0.97299860628782353</v>
          </cell>
          <cell r="R48">
            <v>0.9862106149271157</v>
          </cell>
          <cell r="S48">
            <v>0.99678022183854953</v>
          </cell>
          <cell r="T48">
            <v>0.99685231466234414</v>
          </cell>
          <cell r="U48">
            <v>0.99687806209941365</v>
          </cell>
          <cell r="V48">
            <v>0.99688683963477831</v>
          </cell>
          <cell r="W48">
            <v>0.99688970187457115</v>
          </cell>
          <cell r="X48"/>
        </row>
        <row r="49">
          <cell r="A49" t="str">
            <v>Electronics</v>
          </cell>
          <cell r="B49" t="str">
            <v>Monitor - New</v>
          </cell>
          <cell r="C49" t="str">
            <v>LO50Fast</v>
          </cell>
          <cell r="D49">
            <v>0.45</v>
          </cell>
          <cell r="E49">
            <v>0.66</v>
          </cell>
          <cell r="F49">
            <v>0.8</v>
          </cell>
          <cell r="G49">
            <v>0.89</v>
          </cell>
          <cell r="H49">
            <v>0.94954036260972652</v>
          </cell>
          <cell r="I49">
            <v>0.97931054391458994</v>
          </cell>
          <cell r="J49">
            <v>0.99254173560564019</v>
          </cell>
          <cell r="K49">
            <v>0.99783421228206048</v>
          </cell>
          <cell r="L49">
            <v>0.99975874925530417</v>
          </cell>
          <cell r="M49">
            <v>1.0004002615797187</v>
          </cell>
          <cell r="N49">
            <v>1.0005976499872309</v>
          </cell>
          <cell r="O49">
            <v>1.0006540466750915</v>
          </cell>
          <cell r="P49">
            <v>1.0006690857918545</v>
          </cell>
          <cell r="Q49">
            <v>1.000672845571045</v>
          </cell>
          <cell r="R49">
            <v>1.0006737302249724</v>
          </cell>
          <cell r="S49">
            <v>1.0006739268147338</v>
          </cell>
          <cell r="T49">
            <v>1.0006739682020522</v>
          </cell>
          <cell r="U49">
            <v>1.0006739764795158</v>
          </cell>
          <cell r="V49">
            <v>1.0006739780561755</v>
          </cell>
          <cell r="W49">
            <v>1.0006739783428409</v>
          </cell>
          <cell r="X49"/>
        </row>
        <row r="50">
          <cell r="A50" t="str">
            <v>Electronics</v>
          </cell>
          <cell r="B50" t="str">
            <v>Monitor - NR</v>
          </cell>
          <cell r="C50" t="str">
            <v>LO50Fast</v>
          </cell>
          <cell r="D50">
            <v>0.45</v>
          </cell>
          <cell r="E50">
            <v>0.66</v>
          </cell>
          <cell r="F50">
            <v>0.8</v>
          </cell>
          <cell r="G50">
            <v>0.89</v>
          </cell>
          <cell r="H50">
            <v>0.94954036260972652</v>
          </cell>
          <cell r="I50">
            <v>0.97931054391458994</v>
          </cell>
          <cell r="J50">
            <v>0.99254173560564019</v>
          </cell>
          <cell r="K50">
            <v>0.99783421228206048</v>
          </cell>
          <cell r="L50">
            <v>0.99975874925530417</v>
          </cell>
          <cell r="M50">
            <v>1.0004002615797187</v>
          </cell>
          <cell r="N50">
            <v>1.0005976499872309</v>
          </cell>
          <cell r="O50">
            <v>1.0006540466750915</v>
          </cell>
          <cell r="P50">
            <v>1.0006690857918545</v>
          </cell>
          <cell r="Q50">
            <v>1.000672845571045</v>
          </cell>
          <cell r="R50">
            <v>1.0006737302249724</v>
          </cell>
          <cell r="S50">
            <v>1.0006739268147338</v>
          </cell>
          <cell r="T50">
            <v>1.0006739682020522</v>
          </cell>
          <cell r="U50">
            <v>1.0006739764795158</v>
          </cell>
          <cell r="V50">
            <v>1.0006739780561755</v>
          </cell>
          <cell r="W50">
            <v>1.0006739783428409</v>
          </cell>
          <cell r="X50"/>
        </row>
        <row r="51">
          <cell r="A51" t="str">
            <v>Electronics</v>
          </cell>
          <cell r="B51" t="str">
            <v>Desktop - New</v>
          </cell>
          <cell r="C51" t="str">
            <v>LO50Fast</v>
          </cell>
          <cell r="D51">
            <v>0.45</v>
          </cell>
          <cell r="E51">
            <v>0.66</v>
          </cell>
          <cell r="F51">
            <v>0.8</v>
          </cell>
          <cell r="G51">
            <v>0.89</v>
          </cell>
          <cell r="H51">
            <v>0.94954036260972652</v>
          </cell>
          <cell r="I51">
            <v>0.97931054391458994</v>
          </cell>
          <cell r="J51">
            <v>0.99254173560564019</v>
          </cell>
          <cell r="K51">
            <v>0.99783421228206048</v>
          </cell>
          <cell r="L51">
            <v>0.99975874925530417</v>
          </cell>
          <cell r="M51">
            <v>1.0004002615797187</v>
          </cell>
          <cell r="N51">
            <v>1.0005976499872309</v>
          </cell>
          <cell r="O51">
            <v>1.0006540466750915</v>
          </cell>
          <cell r="P51">
            <v>1.0006690857918545</v>
          </cell>
          <cell r="Q51">
            <v>1.000672845571045</v>
          </cell>
          <cell r="R51">
            <v>1.0006737302249724</v>
          </cell>
          <cell r="S51">
            <v>1.0006739268147338</v>
          </cell>
          <cell r="T51">
            <v>1.0006739682020522</v>
          </cell>
          <cell r="U51">
            <v>1.0006739764795158</v>
          </cell>
          <cell r="V51">
            <v>1.0006739780561755</v>
          </cell>
          <cell r="W51">
            <v>1.0006739783428409</v>
          </cell>
          <cell r="X51"/>
        </row>
        <row r="52">
          <cell r="A52" t="str">
            <v>Electronics</v>
          </cell>
          <cell r="B52" t="str">
            <v>Desktop - NR</v>
          </cell>
          <cell r="C52" t="str">
            <v>LO50Fast</v>
          </cell>
          <cell r="D52">
            <v>0.45</v>
          </cell>
          <cell r="E52">
            <v>0.66</v>
          </cell>
          <cell r="F52">
            <v>0.8</v>
          </cell>
          <cell r="G52">
            <v>0.89</v>
          </cell>
          <cell r="H52">
            <v>0.94954036260972652</v>
          </cell>
          <cell r="I52">
            <v>0.97931054391458994</v>
          </cell>
          <cell r="J52">
            <v>0.99254173560564019</v>
          </cell>
          <cell r="K52">
            <v>0.99783421228206048</v>
          </cell>
          <cell r="L52">
            <v>0.99975874925530417</v>
          </cell>
          <cell r="M52">
            <v>1.0004002615797187</v>
          </cell>
          <cell r="N52">
            <v>1.0005976499872309</v>
          </cell>
          <cell r="O52">
            <v>1.0006540466750915</v>
          </cell>
          <cell r="P52">
            <v>1.0006690857918545</v>
          </cell>
          <cell r="Q52">
            <v>1.000672845571045</v>
          </cell>
          <cell r="R52">
            <v>1.0006737302249724</v>
          </cell>
          <cell r="S52">
            <v>1.0006739268147338</v>
          </cell>
          <cell r="T52">
            <v>1.0006739682020522</v>
          </cell>
          <cell r="U52">
            <v>1.0006739764795158</v>
          </cell>
          <cell r="V52">
            <v>1.0006739780561755</v>
          </cell>
          <cell r="W52">
            <v>1.0006739783428409</v>
          </cell>
          <cell r="X52"/>
        </row>
        <row r="53">
          <cell r="A53" t="str">
            <v>Electronics</v>
          </cell>
          <cell r="B53" t="str">
            <v>Laptop - New</v>
          </cell>
          <cell r="C53" t="str">
            <v>LO50Fast</v>
          </cell>
          <cell r="D53">
            <v>0.45</v>
          </cell>
          <cell r="E53">
            <v>0.66</v>
          </cell>
          <cell r="F53">
            <v>0.8</v>
          </cell>
          <cell r="G53">
            <v>0.89</v>
          </cell>
          <cell r="H53">
            <v>0.94954036260972652</v>
          </cell>
          <cell r="I53">
            <v>0.97931054391458994</v>
          </cell>
          <cell r="J53">
            <v>0.99254173560564019</v>
          </cell>
          <cell r="K53">
            <v>0.99783421228206048</v>
          </cell>
          <cell r="L53">
            <v>0.99975874925530417</v>
          </cell>
          <cell r="M53">
            <v>1.0004002615797187</v>
          </cell>
          <cell r="N53">
            <v>1.0005976499872309</v>
          </cell>
          <cell r="O53">
            <v>1.0006540466750915</v>
          </cell>
          <cell r="P53">
            <v>1.0006690857918545</v>
          </cell>
          <cell r="Q53">
            <v>1.000672845571045</v>
          </cell>
          <cell r="R53">
            <v>1.0006737302249724</v>
          </cell>
          <cell r="S53">
            <v>1.0006739268147338</v>
          </cell>
          <cell r="T53">
            <v>1.0006739682020522</v>
          </cell>
          <cell r="U53">
            <v>1.0006739764795158</v>
          </cell>
          <cell r="V53">
            <v>1.0006739780561755</v>
          </cell>
          <cell r="W53">
            <v>1.0006739783428409</v>
          </cell>
          <cell r="X53"/>
        </row>
        <row r="54">
          <cell r="A54" t="str">
            <v>Electronics</v>
          </cell>
          <cell r="B54" t="str">
            <v>Laptop - NR</v>
          </cell>
          <cell r="C54" t="str">
            <v>LO50Fast</v>
          </cell>
          <cell r="D54">
            <v>0.45</v>
          </cell>
          <cell r="E54">
            <v>0.66</v>
          </cell>
          <cell r="F54">
            <v>0.8</v>
          </cell>
          <cell r="G54">
            <v>0.89</v>
          </cell>
          <cell r="H54">
            <v>0.94954036260972652</v>
          </cell>
          <cell r="I54">
            <v>0.97931054391458994</v>
          </cell>
          <cell r="J54">
            <v>0.99254173560564019</v>
          </cell>
          <cell r="K54">
            <v>0.99783421228206048</v>
          </cell>
          <cell r="L54">
            <v>0.99975874925530417</v>
          </cell>
          <cell r="M54">
            <v>1.0004002615797187</v>
          </cell>
          <cell r="N54">
            <v>1.0005976499872309</v>
          </cell>
          <cell r="O54">
            <v>1.0006540466750915</v>
          </cell>
          <cell r="P54">
            <v>1.0006690857918545</v>
          </cell>
          <cell r="Q54">
            <v>1.000672845571045</v>
          </cell>
          <cell r="R54">
            <v>1.0006737302249724</v>
          </cell>
          <cell r="S54">
            <v>1.0006739268147338</v>
          </cell>
          <cell r="T54">
            <v>1.0006739682020522</v>
          </cell>
          <cell r="U54">
            <v>1.0006739764795158</v>
          </cell>
          <cell r="V54">
            <v>1.0006739780561755</v>
          </cell>
          <cell r="W54">
            <v>1.0006739783428409</v>
          </cell>
          <cell r="X54"/>
        </row>
        <row r="55">
          <cell r="A55" t="str">
            <v>Electronics</v>
          </cell>
          <cell r="B55" t="str">
            <v>Computer - New</v>
          </cell>
          <cell r="C55" t="str">
            <v>LO50Fast</v>
          </cell>
          <cell r="D55">
            <v>0.45</v>
          </cell>
          <cell r="E55">
            <v>0.66</v>
          </cell>
          <cell r="F55">
            <v>0.8</v>
          </cell>
          <cell r="G55">
            <v>0.89</v>
          </cell>
          <cell r="H55">
            <v>0.94954036260972652</v>
          </cell>
          <cell r="I55">
            <v>0.97931054391458994</v>
          </cell>
          <cell r="J55">
            <v>0.99254173560564019</v>
          </cell>
          <cell r="K55">
            <v>0.99783421228206048</v>
          </cell>
          <cell r="L55">
            <v>0.99975874925530417</v>
          </cell>
          <cell r="M55">
            <v>1.0004002615797187</v>
          </cell>
          <cell r="N55">
            <v>1.0005976499872309</v>
          </cell>
          <cell r="O55">
            <v>1.0006540466750915</v>
          </cell>
          <cell r="P55">
            <v>1.0006690857918545</v>
          </cell>
          <cell r="Q55">
            <v>1.000672845571045</v>
          </cell>
          <cell r="R55">
            <v>1.0006737302249724</v>
          </cell>
          <cell r="S55">
            <v>1.0006739268147338</v>
          </cell>
          <cell r="T55">
            <v>1.0006739682020522</v>
          </cell>
          <cell r="U55">
            <v>1.0006739764795158</v>
          </cell>
          <cell r="V55">
            <v>1.0006739780561755</v>
          </cell>
          <cell r="W55">
            <v>1.0006739783428409</v>
          </cell>
          <cell r="X55"/>
        </row>
        <row r="56">
          <cell r="A56" t="str">
            <v>Electronics</v>
          </cell>
          <cell r="B56" t="str">
            <v>Computer - NR</v>
          </cell>
          <cell r="C56" t="str">
            <v>LO50Fast</v>
          </cell>
          <cell r="D56">
            <v>0.45</v>
          </cell>
          <cell r="E56">
            <v>0.66</v>
          </cell>
          <cell r="F56">
            <v>0.8</v>
          </cell>
          <cell r="G56">
            <v>0.89</v>
          </cell>
          <cell r="H56">
            <v>0.94954036260972652</v>
          </cell>
          <cell r="I56">
            <v>0.97931054391458994</v>
          </cell>
          <cell r="J56">
            <v>0.99254173560564019</v>
          </cell>
          <cell r="K56">
            <v>0.99783421228206048</v>
          </cell>
          <cell r="L56">
            <v>0.99975874925530417</v>
          </cell>
          <cell r="M56">
            <v>1.0004002615797187</v>
          </cell>
          <cell r="N56">
            <v>1.0005976499872309</v>
          </cell>
          <cell r="O56">
            <v>1.0006540466750915</v>
          </cell>
          <cell r="P56">
            <v>1.0006690857918545</v>
          </cell>
          <cell r="Q56">
            <v>1.000672845571045</v>
          </cell>
          <cell r="R56">
            <v>1.0006737302249724</v>
          </cell>
          <cell r="S56">
            <v>1.0006739268147338</v>
          </cell>
          <cell r="T56">
            <v>1.0006739682020522</v>
          </cell>
          <cell r="U56">
            <v>1.0006739764795158</v>
          </cell>
          <cell r="V56">
            <v>1.0006739780561755</v>
          </cell>
          <cell r="W56">
            <v>1.0006739783428409</v>
          </cell>
          <cell r="X56"/>
        </row>
        <row r="57">
          <cell r="A57" t="str">
            <v>HVAC</v>
          </cell>
          <cell r="B57" t="str">
            <v>ASHP - New</v>
          </cell>
          <cell r="C57" t="str">
            <v>LO5Med</v>
          </cell>
          <cell r="D57">
            <v>4.2999999999999997E-2</v>
          </cell>
          <cell r="E57">
            <v>9.5797142280278316E-2</v>
          </cell>
          <cell r="F57">
            <v>0.16040539374775648</v>
          </cell>
          <cell r="G57">
            <v>0.23540539374775649</v>
          </cell>
          <cell r="H57">
            <v>0.32095239121809005</v>
          </cell>
          <cell r="I57">
            <v>0.42096711425629652</v>
          </cell>
          <cell r="J57">
            <v>0.53068481860864725</v>
          </cell>
          <cell r="K57">
            <v>0.642769203728351</v>
          </cell>
          <cell r="L57">
            <v>0.74839528535557953</v>
          </cell>
          <cell r="M57">
            <v>0.83918984935345187</v>
          </cell>
          <cell r="N57">
            <v>0.90945051634530116</v>
          </cell>
          <cell r="O57">
            <v>0.9576688767502457</v>
          </cell>
          <cell r="P57">
            <v>0.9865231113648858</v>
          </cell>
          <cell r="Q57">
            <v>1.0012970762896924</v>
          </cell>
          <cell r="R57">
            <v>1.0076356106578106</v>
          </cell>
          <cell r="S57">
            <v>1.0098624683774413</v>
          </cell>
          <cell r="T57">
            <v>1.0104871783970797</v>
          </cell>
          <cell r="U57">
            <v>1.010623336815976</v>
          </cell>
          <cell r="V57">
            <v>1.0106457174525985</v>
          </cell>
          <cell r="W57">
            <v>1.0106484038909742</v>
          </cell>
          <cell r="X57"/>
        </row>
        <row r="58">
          <cell r="A58" t="str">
            <v>HVAC</v>
          </cell>
          <cell r="B58" t="str">
            <v>ASHP - NR</v>
          </cell>
          <cell r="C58" t="str">
            <v>LO5Med</v>
          </cell>
          <cell r="D58">
            <v>4.2999999999999997E-2</v>
          </cell>
          <cell r="E58">
            <v>9.5797142280278316E-2</v>
          </cell>
          <cell r="F58">
            <v>0.16040539374775648</v>
          </cell>
          <cell r="G58">
            <v>0.23540539374775649</v>
          </cell>
          <cell r="H58">
            <v>0.32095239121809005</v>
          </cell>
          <cell r="I58">
            <v>0.42096711425629652</v>
          </cell>
          <cell r="J58">
            <v>0.53068481860864725</v>
          </cell>
          <cell r="K58">
            <v>0.642769203728351</v>
          </cell>
          <cell r="L58">
            <v>0.74839528535557953</v>
          </cell>
          <cell r="M58">
            <v>0.83918984935345187</v>
          </cell>
          <cell r="N58">
            <v>0.90945051634530116</v>
          </cell>
          <cell r="O58">
            <v>0.9576688767502457</v>
          </cell>
          <cell r="P58">
            <v>0.9865231113648858</v>
          </cell>
          <cell r="Q58">
            <v>1.0012970762896924</v>
          </cell>
          <cell r="R58">
            <v>1.0076356106578106</v>
          </cell>
          <cell r="S58">
            <v>1.0098624683774413</v>
          </cell>
          <cell r="T58">
            <v>1.0104871783970797</v>
          </cell>
          <cell r="U58">
            <v>1.010623336815976</v>
          </cell>
          <cell r="V58">
            <v>1.0106457174525985</v>
          </cell>
          <cell r="W58">
            <v>1.0106484038909742</v>
          </cell>
          <cell r="X58"/>
        </row>
        <row r="59">
          <cell r="A59" t="str">
            <v>HVAC</v>
          </cell>
          <cell r="B59" t="str">
            <v>HP - Retro</v>
          </cell>
          <cell r="C59" t="str">
            <v>Retro12Med</v>
          </cell>
          <cell r="D59">
            <v>0.10937459468255628</v>
          </cell>
          <cell r="E59">
            <v>0.10937459468255628</v>
          </cell>
          <cell r="F59">
            <v>0.10937459468255628</v>
          </cell>
          <cell r="G59">
            <v>0.10937459468255628</v>
          </cell>
          <cell r="H59">
            <v>0.10937459468255628</v>
          </cell>
          <cell r="I59">
            <v>9.8437135214300656E-2</v>
          </cell>
          <cell r="J59">
            <v>7.874970817144053E-2</v>
          </cell>
          <cell r="K59">
            <v>6.2999766537152418E-2</v>
          </cell>
          <cell r="L59">
            <v>5.0399813229721938E-2</v>
          </cell>
          <cell r="M59">
            <v>4.0319850583777551E-2</v>
          </cell>
          <cell r="N59">
            <v>3.225588046702204E-2</v>
          </cell>
          <cell r="O59">
            <v>2.5804704373617631E-2</v>
          </cell>
          <cell r="P59">
            <v>2.0643763498894106E-2</v>
          </cell>
          <cell r="Q59">
            <v>1.6515010799115284E-2</v>
          </cell>
          <cell r="R59">
            <v>1.3212008639292228E-2</v>
          </cell>
          <cell r="S59">
            <v>1.0569606911433781E-2</v>
          </cell>
          <cell r="T59">
            <v>7.2092823794611682E-5</v>
          </cell>
          <cell r="U59">
            <v>2.5747437069512102E-5</v>
          </cell>
          <cell r="V59">
            <v>8.7775353646568632E-6</v>
          </cell>
          <cell r="W59">
            <v>2.8622397928446119E-6</v>
          </cell>
          <cell r="X59"/>
        </row>
        <row r="60">
          <cell r="A60" t="str">
            <v>HVAC</v>
          </cell>
          <cell r="B60" t="str">
            <v>DHP - New</v>
          </cell>
          <cell r="C60" t="str">
            <v>LO5Med</v>
          </cell>
          <cell r="D60">
            <v>4.2999999999999997E-2</v>
          </cell>
          <cell r="E60">
            <v>9.5797142280278316E-2</v>
          </cell>
          <cell r="F60">
            <v>0.16040539374775648</v>
          </cell>
          <cell r="G60">
            <v>0.23540539374775649</v>
          </cell>
          <cell r="H60">
            <v>0.32095239121809005</v>
          </cell>
          <cell r="I60">
            <v>0.42096711425629652</v>
          </cell>
          <cell r="J60">
            <v>0.53068481860864725</v>
          </cell>
          <cell r="K60">
            <v>0.642769203728351</v>
          </cell>
          <cell r="L60">
            <v>0.74839528535557953</v>
          </cell>
          <cell r="M60">
            <v>0.83918984935345187</v>
          </cell>
          <cell r="N60">
            <v>0.90945051634530116</v>
          </cell>
          <cell r="O60">
            <v>0.9576688767502457</v>
          </cell>
          <cell r="P60">
            <v>0.9865231113648858</v>
          </cell>
          <cell r="Q60">
            <v>1.0012970762896924</v>
          </cell>
          <cell r="R60">
            <v>1.0076356106578106</v>
          </cell>
          <cell r="S60">
            <v>1.0098624683774413</v>
          </cell>
          <cell r="T60">
            <v>1.0104871783970797</v>
          </cell>
          <cell r="U60">
            <v>1.010623336815976</v>
          </cell>
          <cell r="V60">
            <v>1.0106457174525985</v>
          </cell>
          <cell r="W60">
            <v>1.0106484038909742</v>
          </cell>
          <cell r="X60"/>
        </row>
        <row r="61">
          <cell r="A61" t="str">
            <v>HVAC</v>
          </cell>
          <cell r="B61" t="str">
            <v>DHP - NR</v>
          </cell>
          <cell r="C61" t="str">
            <v>LO5Med</v>
          </cell>
          <cell r="D61">
            <v>4.2999999999999997E-2</v>
          </cell>
          <cell r="E61">
            <v>9.5797142280278316E-2</v>
          </cell>
          <cell r="F61">
            <v>0.16040539374775648</v>
          </cell>
          <cell r="G61">
            <v>0.23540539374775649</v>
          </cell>
          <cell r="H61">
            <v>0.32095239121809005</v>
          </cell>
          <cell r="I61">
            <v>0.42096711425629652</v>
          </cell>
          <cell r="J61">
            <v>0.53068481860864725</v>
          </cell>
          <cell r="K61">
            <v>0.642769203728351</v>
          </cell>
          <cell r="L61">
            <v>0.74839528535557953</v>
          </cell>
          <cell r="M61">
            <v>0.83918984935345187</v>
          </cell>
          <cell r="N61">
            <v>0.90945051634530116</v>
          </cell>
          <cell r="O61">
            <v>0.9576688767502457</v>
          </cell>
          <cell r="P61">
            <v>0.9865231113648858</v>
          </cell>
          <cell r="Q61">
            <v>1.0012970762896924</v>
          </cell>
          <cell r="R61">
            <v>1.0076356106578106</v>
          </cell>
          <cell r="S61">
            <v>1.0098624683774413</v>
          </cell>
          <cell r="T61">
            <v>1.0104871783970797</v>
          </cell>
          <cell r="U61">
            <v>1.010623336815976</v>
          </cell>
          <cell r="V61">
            <v>1.0106457174525985</v>
          </cell>
          <cell r="W61">
            <v>1.0106484038909742</v>
          </cell>
          <cell r="X61"/>
        </row>
        <row r="62">
          <cell r="A62" t="str">
            <v>HVAC</v>
          </cell>
          <cell r="B62" t="str">
            <v>DHP - Retro</v>
          </cell>
          <cell r="C62" t="str">
            <v>Retro5Med</v>
          </cell>
          <cell r="D62">
            <v>4.2999999999999997E-2</v>
          </cell>
          <cell r="E62">
            <v>5.279714228027832E-2</v>
          </cell>
          <cell r="F62">
            <v>6.4608251467478173E-2</v>
          </cell>
          <cell r="G62">
            <v>7.4999999999999997E-2</v>
          </cell>
          <cell r="H62">
            <v>8.5546997470333563E-2</v>
          </cell>
          <cell r="I62">
            <v>0.10001472303820647</v>
          </cell>
          <cell r="J62">
            <v>0.10971770435235073</v>
          </cell>
          <cell r="K62">
            <v>0.11208438511970376</v>
          </cell>
          <cell r="L62">
            <v>0.10562608162722853</v>
          </cell>
          <cell r="M62">
            <v>9.0794563997872335E-2</v>
          </cell>
          <cell r="N62">
            <v>7.0260666991849297E-2</v>
          </cell>
          <cell r="O62">
            <v>4.8218360404944538E-2</v>
          </cell>
          <cell r="P62">
            <v>2.8854234614640095E-2</v>
          </cell>
          <cell r="Q62">
            <v>1.4773964924806759E-2</v>
          </cell>
          <cell r="R62">
            <v>6.3385343681182649E-3</v>
          </cell>
          <cell r="S62">
            <v>2.2268577196306039E-3</v>
          </cell>
          <cell r="T62">
            <v>6.2471001963848583E-4</v>
          </cell>
          <cell r="U62">
            <v>1.3615841889635938E-4</v>
          </cell>
          <cell r="V62">
            <v>2.2380636622298944E-5</v>
          </cell>
          <cell r="W62">
            <v>2.68643837586513E-6</v>
          </cell>
          <cell r="X62"/>
        </row>
        <row r="63">
          <cell r="A63" t="str">
            <v>HVAC</v>
          </cell>
          <cell r="B63" t="str">
            <v>Duct Sealing - New</v>
          </cell>
          <cell r="C63" t="str">
            <v>LO12Med</v>
          </cell>
          <cell r="D63">
            <v>0.10937459468255628</v>
          </cell>
          <cell r="E63">
            <v>0.21874918936511256</v>
          </cell>
          <cell r="F63">
            <v>0.32812378404766884</v>
          </cell>
          <cell r="G63">
            <v>0.43749837873022512</v>
          </cell>
          <cell r="H63">
            <v>0.5468729734127814</v>
          </cell>
          <cell r="I63">
            <v>0.64531010862708205</v>
          </cell>
          <cell r="J63">
            <v>0.7240598167985226</v>
          </cell>
          <cell r="K63">
            <v>0.78705958333567505</v>
          </cell>
          <cell r="L63">
            <v>0.83745939656539703</v>
          </cell>
          <cell r="M63">
            <v>0.87777924714917455</v>
          </cell>
          <cell r="N63">
            <v>0.91003512761619654</v>
          </cell>
          <cell r="O63">
            <v>0.93583983198981413</v>
          </cell>
          <cell r="P63">
            <v>0.9564835954887082</v>
          </cell>
          <cell r="Q63">
            <v>0.97299860628782353</v>
          </cell>
          <cell r="R63">
            <v>0.9862106149271157</v>
          </cell>
          <cell r="S63">
            <v>0.99678022183854953</v>
          </cell>
          <cell r="T63">
            <v>0.99685231466234414</v>
          </cell>
          <cell r="U63">
            <v>0.99687806209941365</v>
          </cell>
          <cell r="V63">
            <v>0.99688683963477831</v>
          </cell>
          <cell r="W63">
            <v>0.99688970187457115</v>
          </cell>
          <cell r="X63"/>
        </row>
        <row r="64">
          <cell r="A64" t="str">
            <v>HVAC</v>
          </cell>
          <cell r="B64" t="str">
            <v>Duct Sealing - Retro</v>
          </cell>
          <cell r="C64" t="str">
            <v>Retro12Med</v>
          </cell>
          <cell r="D64">
            <v>0.10937459468255628</v>
          </cell>
          <cell r="E64">
            <v>0.10937459468255628</v>
          </cell>
          <cell r="F64">
            <v>0.10937459468255628</v>
          </cell>
          <cell r="G64">
            <v>0.10937459468255628</v>
          </cell>
          <cell r="H64">
            <v>0.10937459468255628</v>
          </cell>
          <cell r="I64">
            <v>9.8437135214300656E-2</v>
          </cell>
          <cell r="J64">
            <v>7.874970817144053E-2</v>
          </cell>
          <cell r="K64">
            <v>6.2999766537152418E-2</v>
          </cell>
          <cell r="L64">
            <v>5.0399813229721938E-2</v>
          </cell>
          <cell r="M64">
            <v>4.0319850583777551E-2</v>
          </cell>
          <cell r="N64">
            <v>3.225588046702204E-2</v>
          </cell>
          <cell r="O64">
            <v>2.5804704373617631E-2</v>
          </cell>
          <cell r="P64">
            <v>2.0643763498894106E-2</v>
          </cell>
          <cell r="Q64">
            <v>1.6515010799115284E-2</v>
          </cell>
          <cell r="R64">
            <v>1.3212008639292228E-2</v>
          </cell>
          <cell r="S64">
            <v>1.0569606911433781E-2</v>
          </cell>
          <cell r="T64">
            <v>7.2092823794611682E-5</v>
          </cell>
          <cell r="U64">
            <v>2.5747437069512102E-5</v>
          </cell>
          <cell r="V64">
            <v>8.7775353646568632E-6</v>
          </cell>
          <cell r="W64">
            <v>2.8622397928446119E-6</v>
          </cell>
          <cell r="X64"/>
        </row>
        <row r="65">
          <cell r="A65" t="str">
            <v>HVAC</v>
          </cell>
          <cell r="B65" t="str">
            <v>WIFI enabled tstats - New</v>
          </cell>
          <cell r="C65" t="str">
            <v>LO5Med</v>
          </cell>
          <cell r="D65">
            <v>4.2999999999999997E-2</v>
          </cell>
          <cell r="E65">
            <v>9.5797142280278316E-2</v>
          </cell>
          <cell r="F65">
            <v>0.16040539374775648</v>
          </cell>
          <cell r="G65">
            <v>0.23540539374775649</v>
          </cell>
          <cell r="H65">
            <v>0.32095239121809005</v>
          </cell>
          <cell r="I65">
            <v>0.42096711425629652</v>
          </cell>
          <cell r="J65">
            <v>0.53068481860864725</v>
          </cell>
          <cell r="K65">
            <v>0.642769203728351</v>
          </cell>
          <cell r="L65">
            <v>0.74839528535557953</v>
          </cell>
          <cell r="M65">
            <v>0.83918984935345187</v>
          </cell>
          <cell r="N65">
            <v>0.90945051634530116</v>
          </cell>
          <cell r="O65">
            <v>0.9576688767502457</v>
          </cell>
          <cell r="P65">
            <v>0.9865231113648858</v>
          </cell>
          <cell r="Q65">
            <v>1.0012970762896924</v>
          </cell>
          <cell r="R65">
            <v>1.0076356106578106</v>
          </cell>
          <cell r="S65">
            <v>1.0098624683774413</v>
          </cell>
          <cell r="T65">
            <v>1.0104871783970797</v>
          </cell>
          <cell r="U65">
            <v>1.010623336815976</v>
          </cell>
          <cell r="V65">
            <v>1.0106457174525985</v>
          </cell>
          <cell r="W65">
            <v>1.0106484038909742</v>
          </cell>
          <cell r="X65"/>
        </row>
        <row r="66">
          <cell r="A66" t="str">
            <v>HVAC</v>
          </cell>
          <cell r="B66" t="str">
            <v>WIFI enabled tstats - Retro</v>
          </cell>
          <cell r="C66" t="str">
            <v>Retro5Med</v>
          </cell>
          <cell r="D66">
            <v>4.2999999999999997E-2</v>
          </cell>
          <cell r="E66">
            <v>5.279714228027832E-2</v>
          </cell>
          <cell r="F66">
            <v>6.4608251467478173E-2</v>
          </cell>
          <cell r="G66">
            <v>7.4999999999999997E-2</v>
          </cell>
          <cell r="H66">
            <v>8.5546997470333563E-2</v>
          </cell>
          <cell r="I66">
            <v>0.10001472303820647</v>
          </cell>
          <cell r="J66">
            <v>0.10971770435235073</v>
          </cell>
          <cell r="K66">
            <v>0.11208438511970376</v>
          </cell>
          <cell r="L66">
            <v>0.10562608162722853</v>
          </cell>
          <cell r="M66">
            <v>9.0794563997872335E-2</v>
          </cell>
          <cell r="N66">
            <v>7.0260666991849297E-2</v>
          </cell>
          <cell r="O66">
            <v>4.8218360404944538E-2</v>
          </cell>
          <cell r="P66">
            <v>2.8854234614640095E-2</v>
          </cell>
          <cell r="Q66">
            <v>1.4773964924806759E-2</v>
          </cell>
          <cell r="R66">
            <v>6.3385343681182649E-3</v>
          </cell>
          <cell r="S66">
            <v>2.2268577196306039E-3</v>
          </cell>
          <cell r="T66">
            <v>6.2471001963848583E-4</v>
          </cell>
          <cell r="U66">
            <v>1.3615841889635938E-4</v>
          </cell>
          <cell r="V66">
            <v>2.2380636622298944E-5</v>
          </cell>
          <cell r="W66">
            <v>2.68643837586513E-6</v>
          </cell>
          <cell r="X66"/>
        </row>
        <row r="67">
          <cell r="A67" t="str">
            <v>HVAC</v>
          </cell>
          <cell r="B67" t="str">
            <v>Combo DHP/HPWH units - New</v>
          </cell>
          <cell r="C67" t="str">
            <v>LO5Med</v>
          </cell>
          <cell r="D67">
            <v>4.2999999999999997E-2</v>
          </cell>
          <cell r="E67">
            <v>9.5797142280278316E-2</v>
          </cell>
          <cell r="F67">
            <v>0.16040539374775648</v>
          </cell>
          <cell r="G67">
            <v>0.23540539374775649</v>
          </cell>
          <cell r="H67">
            <v>0.32095239121809005</v>
          </cell>
          <cell r="I67">
            <v>0.42096711425629652</v>
          </cell>
          <cell r="J67">
            <v>0.53068481860864725</v>
          </cell>
          <cell r="K67">
            <v>0.642769203728351</v>
          </cell>
          <cell r="L67">
            <v>0.74839528535557953</v>
          </cell>
          <cell r="M67">
            <v>0.83918984935345187</v>
          </cell>
          <cell r="N67">
            <v>0.90945051634530116</v>
          </cell>
          <cell r="O67">
            <v>0.9576688767502457</v>
          </cell>
          <cell r="P67">
            <v>0.9865231113648858</v>
          </cell>
          <cell r="Q67">
            <v>1.0012970762896924</v>
          </cell>
          <cell r="R67">
            <v>1.0076356106578106</v>
          </cell>
          <cell r="S67">
            <v>1.0098624683774413</v>
          </cell>
          <cell r="T67">
            <v>1.0104871783970797</v>
          </cell>
          <cell r="U67">
            <v>1.010623336815976</v>
          </cell>
          <cell r="V67">
            <v>1.0106457174525985</v>
          </cell>
          <cell r="W67">
            <v>1.0106484038909742</v>
          </cell>
          <cell r="X67"/>
        </row>
        <row r="68">
          <cell r="A68" t="str">
            <v>HVAC</v>
          </cell>
          <cell r="B68" t="str">
            <v>Combo DHP/HPWH units - NR</v>
          </cell>
          <cell r="C68" t="str">
            <v>LO5Med</v>
          </cell>
          <cell r="D68">
            <v>4.2999999999999997E-2</v>
          </cell>
          <cell r="E68">
            <v>9.5797142280278316E-2</v>
          </cell>
          <cell r="F68">
            <v>0.16040539374775648</v>
          </cell>
          <cell r="G68">
            <v>0.23540539374775649</v>
          </cell>
          <cell r="H68">
            <v>0.32095239121809005</v>
          </cell>
          <cell r="I68">
            <v>0.42096711425629652</v>
          </cell>
          <cell r="J68">
            <v>0.53068481860864725</v>
          </cell>
          <cell r="K68">
            <v>0.642769203728351</v>
          </cell>
          <cell r="L68">
            <v>0.74839528535557953</v>
          </cell>
          <cell r="M68">
            <v>0.83918984935345187</v>
          </cell>
          <cell r="N68">
            <v>0.90945051634530116</v>
          </cell>
          <cell r="O68">
            <v>0.9576688767502457</v>
          </cell>
          <cell r="P68">
            <v>0.9865231113648858</v>
          </cell>
          <cell r="Q68">
            <v>1.0012970762896924</v>
          </cell>
          <cell r="R68">
            <v>1.0076356106578106</v>
          </cell>
          <cell r="S68">
            <v>1.0098624683774413</v>
          </cell>
          <cell r="T68">
            <v>1.0104871783970797</v>
          </cell>
          <cell r="U68">
            <v>1.010623336815976</v>
          </cell>
          <cell r="V68">
            <v>1.0106457174525985</v>
          </cell>
          <cell r="W68">
            <v>1.0106484038909742</v>
          </cell>
          <cell r="X68"/>
        </row>
        <row r="69">
          <cell r="A69" t="str">
            <v>HVAC</v>
          </cell>
          <cell r="B69" t="str">
            <v>Combo DHP/HPWH units - Retro</v>
          </cell>
          <cell r="C69" t="str">
            <v>Retro5Med</v>
          </cell>
          <cell r="D69">
            <v>4.2999999999999997E-2</v>
          </cell>
          <cell r="E69">
            <v>5.279714228027832E-2</v>
          </cell>
          <cell r="F69">
            <v>6.4608251467478173E-2</v>
          </cell>
          <cell r="G69">
            <v>7.4999999999999997E-2</v>
          </cell>
          <cell r="H69">
            <v>8.5546997470333563E-2</v>
          </cell>
          <cell r="I69">
            <v>0.10001472303820647</v>
          </cell>
          <cell r="J69">
            <v>0.10971770435235073</v>
          </cell>
          <cell r="K69">
            <v>0.11208438511970376</v>
          </cell>
          <cell r="L69">
            <v>0.10562608162722853</v>
          </cell>
          <cell r="M69">
            <v>9.0794563997872335E-2</v>
          </cell>
          <cell r="N69">
            <v>7.0260666991849297E-2</v>
          </cell>
          <cell r="O69">
            <v>4.8218360404944538E-2</v>
          </cell>
          <cell r="P69">
            <v>2.8854234614640095E-2</v>
          </cell>
          <cell r="Q69">
            <v>1.4773964924806759E-2</v>
          </cell>
          <cell r="R69">
            <v>6.3385343681182649E-3</v>
          </cell>
          <cell r="S69">
            <v>2.2268577196306039E-3</v>
          </cell>
          <cell r="T69">
            <v>6.2471001963848583E-4</v>
          </cell>
          <cell r="U69">
            <v>1.3615841889635938E-4</v>
          </cell>
          <cell r="V69">
            <v>2.2380636622298944E-5</v>
          </cell>
          <cell r="W69">
            <v>2.68643837586513E-6</v>
          </cell>
          <cell r="X69"/>
        </row>
        <row r="70">
          <cell r="A70" t="str">
            <v>Water Heating</v>
          </cell>
          <cell r="B70" t="str">
            <v>Aerator - New</v>
          </cell>
          <cell r="C70" t="str">
            <v>LO3Slow</v>
          </cell>
          <cell r="D70">
            <v>5.5320496977002724E-3</v>
          </cell>
          <cell r="E70">
            <v>1.4227918344261844E-2</v>
          </cell>
          <cell r="F70">
            <v>3.1619655637384989E-2</v>
          </cell>
          <cell r="G70">
            <v>6.2055195900350503E-2</v>
          </cell>
          <cell r="H70">
            <v>0.10939936964274129</v>
          </cell>
          <cell r="I70">
            <v>0.17568121288208835</v>
          </cell>
          <cell r="J70">
            <v>0.26003992245943919</v>
          </cell>
          <cell r="K70">
            <v>0.3584584169663485</v>
          </cell>
          <cell r="L70">
            <v>0.46444756489686617</v>
          </cell>
          <cell r="M70">
            <v>0.57043671282738384</v>
          </cell>
          <cell r="N70">
            <v>0.66935991756253377</v>
          </cell>
          <cell r="O70">
            <v>0.75591772170578986</v>
          </cell>
          <cell r="P70">
            <v>0.82720061923553012</v>
          </cell>
          <cell r="Q70">
            <v>0.88264287286977261</v>
          </cell>
          <cell r="R70">
            <v>0.92349505975816193</v>
          </cell>
          <cell r="S70">
            <v>0.95209159058003434</v>
          </cell>
          <cell r="T70">
            <v>0.97115594446128262</v>
          </cell>
          <cell r="U70">
            <v>0.98328780602207699</v>
          </cell>
          <cell r="V70">
            <v>0.99067241740690848</v>
          </cell>
          <cell r="W70">
            <v>0.99498010738139331</v>
          </cell>
          <cell r="X70"/>
        </row>
        <row r="71">
          <cell r="A71" t="str">
            <v>Water Heating</v>
          </cell>
          <cell r="B71" t="str">
            <v>Aerator - Retro</v>
          </cell>
          <cell r="C71" t="str">
            <v>Retro3Slow</v>
          </cell>
          <cell r="D71">
            <v>5.5320496977002724E-3</v>
          </cell>
          <cell r="E71">
            <v>8.6958686465615706E-3</v>
          </cell>
          <cell r="F71">
            <v>1.7391737293123145E-2</v>
          </cell>
          <cell r="G71">
            <v>3.0435540262965514E-2</v>
          </cell>
          <cell r="H71">
            <v>4.7344173742390784E-2</v>
          </cell>
          <cell r="I71">
            <v>6.6281843239347063E-2</v>
          </cell>
          <cell r="J71">
            <v>8.4358709577350838E-2</v>
          </cell>
          <cell r="K71">
            <v>9.8418494506909315E-2</v>
          </cell>
          <cell r="L71">
            <v>0.10598914793051767</v>
          </cell>
          <cell r="M71">
            <v>0.10598914793051767</v>
          </cell>
          <cell r="N71">
            <v>9.8923204735149928E-2</v>
          </cell>
          <cell r="O71">
            <v>8.655780414325609E-2</v>
          </cell>
          <cell r="P71">
            <v>7.1282897529740263E-2</v>
          </cell>
          <cell r="Q71">
            <v>5.5442253634242489E-2</v>
          </cell>
          <cell r="R71">
            <v>4.0852186888389319E-2</v>
          </cell>
          <cell r="S71">
            <v>2.8596530821872412E-2</v>
          </cell>
          <cell r="T71">
            <v>1.9064353881248275E-2</v>
          </cell>
          <cell r="U71">
            <v>1.2131861560794377E-2</v>
          </cell>
          <cell r="V71">
            <v>7.3846113848314854E-3</v>
          </cell>
          <cell r="W71">
            <v>4.3076899744848296E-3</v>
          </cell>
          <cell r="X71"/>
        </row>
        <row r="72">
          <cell r="A72" t="str">
            <v>Water Heating</v>
          </cell>
          <cell r="B72" t="str">
            <v>Behavior - Retro</v>
          </cell>
          <cell r="C72" t="str">
            <v>Retro5Med</v>
          </cell>
          <cell r="D72">
            <v>4.2999999999999997E-2</v>
          </cell>
          <cell r="E72">
            <v>5.279714228027832E-2</v>
          </cell>
          <cell r="F72">
            <v>6.4608251467478173E-2</v>
          </cell>
          <cell r="G72">
            <v>7.4999999999999997E-2</v>
          </cell>
          <cell r="H72">
            <v>8.5546997470333563E-2</v>
          </cell>
          <cell r="I72">
            <v>0.10001472303820647</v>
          </cell>
          <cell r="J72">
            <v>0.10971770435235073</v>
          </cell>
          <cell r="K72">
            <v>0.11208438511970376</v>
          </cell>
          <cell r="L72">
            <v>0.10562608162722853</v>
          </cell>
          <cell r="M72">
            <v>9.0794563997872335E-2</v>
          </cell>
          <cell r="N72">
            <v>7.0260666991849297E-2</v>
          </cell>
          <cell r="O72">
            <v>4.8218360404944538E-2</v>
          </cell>
          <cell r="P72">
            <v>2.8854234614640095E-2</v>
          </cell>
          <cell r="Q72">
            <v>1.4773964924806759E-2</v>
          </cell>
          <cell r="R72">
            <v>6.3385343681182649E-3</v>
          </cell>
          <cell r="S72">
            <v>2.2268577196306039E-3</v>
          </cell>
          <cell r="T72">
            <v>6.2471001963848583E-4</v>
          </cell>
          <cell r="U72">
            <v>1.3615841889635938E-4</v>
          </cell>
          <cell r="V72">
            <v>2.2380636622298944E-5</v>
          </cell>
          <cell r="W72">
            <v>2.68643837586513E-6</v>
          </cell>
          <cell r="X72"/>
        </row>
        <row r="73">
          <cell r="A73" t="str">
            <v>Water Heating</v>
          </cell>
          <cell r="B73" t="str">
            <v>Behavior - New</v>
          </cell>
          <cell r="C73" t="str">
            <v>LO5Med</v>
          </cell>
          <cell r="D73">
            <v>4.2999999999999997E-2</v>
          </cell>
          <cell r="E73">
            <v>9.5797142280278316E-2</v>
          </cell>
          <cell r="F73">
            <v>0.16040539374775648</v>
          </cell>
          <cell r="G73">
            <v>0.23540539374775649</v>
          </cell>
          <cell r="H73">
            <v>0.32095239121809005</v>
          </cell>
          <cell r="I73">
            <v>0.42096711425629652</v>
          </cell>
          <cell r="J73">
            <v>0.53068481860864725</v>
          </cell>
          <cell r="K73">
            <v>0.642769203728351</v>
          </cell>
          <cell r="L73">
            <v>0.74839528535557953</v>
          </cell>
          <cell r="M73">
            <v>0.83918984935345187</v>
          </cell>
          <cell r="N73">
            <v>0.90945051634530116</v>
          </cell>
          <cell r="O73">
            <v>0.9576688767502457</v>
          </cell>
          <cell r="P73">
            <v>0.9865231113648858</v>
          </cell>
          <cell r="Q73">
            <v>1.0012970762896924</v>
          </cell>
          <cell r="R73">
            <v>1.0076356106578106</v>
          </cell>
          <cell r="S73">
            <v>1.0098624683774413</v>
          </cell>
          <cell r="T73">
            <v>1.0104871783970797</v>
          </cell>
          <cell r="U73">
            <v>1.010623336815976</v>
          </cell>
          <cell r="V73">
            <v>1.0106457174525985</v>
          </cell>
          <cell r="W73">
            <v>1.0106484038909742</v>
          </cell>
          <cell r="X73"/>
        </row>
        <row r="74">
          <cell r="A74">
            <v>0</v>
          </cell>
          <cell r="B74">
            <v>0</v>
          </cell>
          <cell r="C74" t="str">
            <v>Retro1Slow</v>
          </cell>
          <cell r="D74">
            <v>2.5643970768378654E-3</v>
          </cell>
          <cell r="E74">
            <v>5.1260615529385989E-3</v>
          </cell>
          <cell r="F74">
            <v>9.1015544176433795E-3</v>
          </cell>
          <cell r="G74">
            <v>1.4804925730045659E-2</v>
          </cell>
          <cell r="H74">
            <v>2.2471809420486211E-2</v>
          </cell>
          <cell r="I74">
            <v>3.2184432813882391E-2</v>
          </cell>
          <cell r="J74">
            <v>4.3779667172004086E-2</v>
          </cell>
          <cell r="K74">
            <v>5.675426075474499E-2</v>
          </cell>
          <cell r="L74">
            <v>7.0195239068707532E-2</v>
          </cell>
          <cell r="M74">
            <v>8.2776861842756788E-2</v>
          </cell>
          <cell r="N74">
            <v>9.2870259507494834E-2</v>
          </cell>
          <cell r="O74">
            <v>9.8796470678915727E-2</v>
          </cell>
          <cell r="P74">
            <v>9.9208932889988999E-2</v>
          </cell>
          <cell r="Q74">
            <v>9.3521150494244254E-2</v>
          </cell>
          <cell r="R74">
            <v>8.2226007896862296E-2</v>
          </cell>
          <cell r="S74">
            <v>6.6933566027365665E-2</v>
          </cell>
          <cell r="T74">
            <v>5.0029565143448806E-2</v>
          </cell>
          <cell r="U74">
            <v>3.402486521893211E-2</v>
          </cell>
          <cell r="V74">
            <v>2.0846059340774659E-2</v>
          </cell>
          <cell r="W74">
            <v>0.01</v>
          </cell>
          <cell r="X74"/>
        </row>
        <row r="75">
          <cell r="A75" t="str">
            <v>HVAC</v>
          </cell>
          <cell r="B75" t="str">
            <v>Heat Recovery Ventilation - New</v>
          </cell>
          <cell r="C75" t="str">
            <v>LO1Slow</v>
          </cell>
          <cell r="D75">
            <v>2.5643970768378654E-3</v>
          </cell>
          <cell r="E75">
            <v>7.6904586297764643E-3</v>
          </cell>
          <cell r="F75">
            <v>1.6792013047419844E-2</v>
          </cell>
          <cell r="G75">
            <v>3.15969387774655E-2</v>
          </cell>
          <cell r="H75">
            <v>5.406874819795171E-2</v>
          </cell>
          <cell r="I75">
            <v>8.6253181011834101E-2</v>
          </cell>
          <cell r="J75">
            <v>0.1300328481838382</v>
          </cell>
          <cell r="K75">
            <v>0.18678710893858319</v>
          </cell>
          <cell r="L75">
            <v>0.2569823480072907</v>
          </cell>
          <cell r="M75">
            <v>0.33975920985004748</v>
          </cell>
          <cell r="N75">
            <v>0.43262946935754232</v>
          </cell>
          <cell r="O75">
            <v>0.53142594003645804</v>
          </cell>
          <cell r="P75">
            <v>0.63063487292644704</v>
          </cell>
          <cell r="Q75">
            <v>0.7241560234206913</v>
          </cell>
          <cell r="R75">
            <v>0.80638203131755359</v>
          </cell>
          <cell r="S75">
            <v>0.87331559734491926</v>
          </cell>
          <cell r="T75">
            <v>0.92334516248836807</v>
          </cell>
          <cell r="U75">
            <v>0.95737002770730018</v>
          </cell>
          <cell r="V75">
            <v>0.97821608704807483</v>
          </cell>
          <cell r="W75">
            <v>0.98821608704807484</v>
          </cell>
          <cell r="X75"/>
        </row>
        <row r="76">
          <cell r="A76" t="str">
            <v>HVAC</v>
          </cell>
          <cell r="B76" t="str">
            <v>GSHP - New</v>
          </cell>
          <cell r="C76" t="str">
            <v>LO1Slow</v>
          </cell>
          <cell r="D76">
            <v>2.5643970768378654E-3</v>
          </cell>
          <cell r="E76">
            <v>7.6904586297764643E-3</v>
          </cell>
          <cell r="F76">
            <v>1.6792013047419844E-2</v>
          </cell>
          <cell r="G76">
            <v>3.15969387774655E-2</v>
          </cell>
          <cell r="H76">
            <v>5.406874819795171E-2</v>
          </cell>
          <cell r="I76">
            <v>8.6253181011834101E-2</v>
          </cell>
          <cell r="J76">
            <v>0.1300328481838382</v>
          </cell>
          <cell r="K76">
            <v>0.18678710893858319</v>
          </cell>
          <cell r="L76">
            <v>0.2569823480072907</v>
          </cell>
          <cell r="M76">
            <v>0.33975920985004748</v>
          </cell>
          <cell r="N76">
            <v>0.43262946935754232</v>
          </cell>
          <cell r="O76">
            <v>0.53142594003645804</v>
          </cell>
          <cell r="P76">
            <v>0.63063487292644704</v>
          </cell>
          <cell r="Q76">
            <v>0.7241560234206913</v>
          </cell>
          <cell r="R76">
            <v>0.80638203131755359</v>
          </cell>
          <cell r="S76">
            <v>0.87331559734491926</v>
          </cell>
          <cell r="T76">
            <v>0.92334516248836807</v>
          </cell>
          <cell r="U76">
            <v>0.95737002770730018</v>
          </cell>
          <cell r="V76">
            <v>0.97821608704807483</v>
          </cell>
          <cell r="W76">
            <v>0.98821608704807484</v>
          </cell>
          <cell r="X76"/>
        </row>
        <row r="77">
          <cell r="A77" t="str">
            <v>HVAC</v>
          </cell>
          <cell r="B77" t="str">
            <v>GSHP - NR</v>
          </cell>
          <cell r="C77" t="str">
            <v>LO1Slow</v>
          </cell>
          <cell r="D77">
            <v>2.5643970768378654E-3</v>
          </cell>
          <cell r="E77">
            <v>7.6904586297764643E-3</v>
          </cell>
          <cell r="F77">
            <v>1.6792013047419844E-2</v>
          </cell>
          <cell r="G77">
            <v>3.15969387774655E-2</v>
          </cell>
          <cell r="H77">
            <v>5.406874819795171E-2</v>
          </cell>
          <cell r="I77">
            <v>8.6253181011834101E-2</v>
          </cell>
          <cell r="J77">
            <v>0.1300328481838382</v>
          </cell>
          <cell r="K77">
            <v>0.18678710893858319</v>
          </cell>
          <cell r="L77">
            <v>0.2569823480072907</v>
          </cell>
          <cell r="M77">
            <v>0.33975920985004748</v>
          </cell>
          <cell r="N77">
            <v>0.43262946935754232</v>
          </cell>
          <cell r="O77">
            <v>0.53142594003645804</v>
          </cell>
          <cell r="P77">
            <v>0.63063487292644704</v>
          </cell>
          <cell r="Q77">
            <v>0.7241560234206913</v>
          </cell>
          <cell r="R77">
            <v>0.80638203131755359</v>
          </cell>
          <cell r="S77">
            <v>0.87331559734491926</v>
          </cell>
          <cell r="T77">
            <v>0.92334516248836807</v>
          </cell>
          <cell r="U77">
            <v>0.95737002770730018</v>
          </cell>
          <cell r="V77">
            <v>0.97821608704807483</v>
          </cell>
          <cell r="W77">
            <v>0.98821608704807484</v>
          </cell>
          <cell r="X77"/>
        </row>
        <row r="78">
          <cell r="A78">
            <v>0</v>
          </cell>
          <cell r="B78">
            <v>0</v>
          </cell>
          <cell r="C78" t="str">
            <v>Retro5Med</v>
          </cell>
          <cell r="D78">
            <v>4.2999999999999997E-2</v>
          </cell>
          <cell r="E78">
            <v>5.279714228027832E-2</v>
          </cell>
          <cell r="F78">
            <v>6.4608251467478173E-2</v>
          </cell>
          <cell r="G78">
            <v>7.4999999999999997E-2</v>
          </cell>
          <cell r="H78">
            <v>8.5546997470333563E-2</v>
          </cell>
          <cell r="I78">
            <v>0.10001472303820647</v>
          </cell>
          <cell r="J78">
            <v>0.10971770435235073</v>
          </cell>
          <cell r="K78">
            <v>0.11208438511970376</v>
          </cell>
          <cell r="L78">
            <v>0.10562608162722853</v>
          </cell>
          <cell r="M78">
            <v>9.0794563997872335E-2</v>
          </cell>
          <cell r="N78">
            <v>7.0260666991849297E-2</v>
          </cell>
          <cell r="O78">
            <v>4.8218360404944538E-2</v>
          </cell>
          <cell r="P78">
            <v>2.8854234614640095E-2</v>
          </cell>
          <cell r="Q78">
            <v>1.4773964924806759E-2</v>
          </cell>
          <cell r="R78">
            <v>6.3385343681182649E-3</v>
          </cell>
          <cell r="S78">
            <v>2.2268577196306039E-3</v>
          </cell>
          <cell r="T78">
            <v>6.2471001963848583E-4</v>
          </cell>
          <cell r="U78">
            <v>1.3615841889635938E-4</v>
          </cell>
          <cell r="V78">
            <v>2.2380636622298944E-5</v>
          </cell>
          <cell r="W78">
            <v>2.68643837586513E-6</v>
          </cell>
          <cell r="X78"/>
        </row>
        <row r="79">
          <cell r="A79" t="str">
            <v>HVAC</v>
          </cell>
          <cell r="B79" t="str">
            <v>ECM for HVAC ventilation - New</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cell r="X79"/>
        </row>
        <row r="80">
          <cell r="A80" t="str">
            <v>HVAC</v>
          </cell>
          <cell r="B80" t="str">
            <v>ECM for HVAC ventilation - NR</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cell r="X80"/>
        </row>
        <row r="81">
          <cell r="A81" t="str">
            <v>HVAC</v>
          </cell>
          <cell r="B81" t="str">
            <v>Whole house/attic fan - New</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cell r="X81"/>
        </row>
        <row r="82">
          <cell r="A82" t="str">
            <v>HVAC</v>
          </cell>
          <cell r="B82" t="str">
            <v>Whole house/attic fan - Retro</v>
          </cell>
          <cell r="C82" t="str">
            <v>Retro12Med</v>
          </cell>
          <cell r="D82">
            <v>0.10937459468255628</v>
          </cell>
          <cell r="E82">
            <v>0.10937459468255628</v>
          </cell>
          <cell r="F82">
            <v>0.10937459468255628</v>
          </cell>
          <cell r="G82">
            <v>0.10937459468255628</v>
          </cell>
          <cell r="H82">
            <v>0.10937459468255628</v>
          </cell>
          <cell r="I82">
            <v>9.8437135214300656E-2</v>
          </cell>
          <cell r="J82">
            <v>7.874970817144053E-2</v>
          </cell>
          <cell r="K82">
            <v>6.2999766537152418E-2</v>
          </cell>
          <cell r="L82">
            <v>5.0399813229721938E-2</v>
          </cell>
          <cell r="M82">
            <v>4.0319850583777551E-2</v>
          </cell>
          <cell r="N82">
            <v>3.225588046702204E-2</v>
          </cell>
          <cell r="O82">
            <v>2.5804704373617631E-2</v>
          </cell>
          <cell r="P82">
            <v>2.0643763498894106E-2</v>
          </cell>
          <cell r="Q82">
            <v>1.6515010799115284E-2</v>
          </cell>
          <cell r="R82">
            <v>1.3212008639292228E-2</v>
          </cell>
          <cell r="S82">
            <v>1.0569606911433781E-2</v>
          </cell>
          <cell r="T82">
            <v>7.2092823794611682E-5</v>
          </cell>
          <cell r="U82">
            <v>2.5747437069512102E-5</v>
          </cell>
          <cell r="V82">
            <v>8.7775353646568632E-6</v>
          </cell>
          <cell r="W82">
            <v>2.8622397928446119E-6</v>
          </cell>
          <cell r="X82"/>
        </row>
        <row r="83">
          <cell r="A83" t="str">
            <v>Water heating</v>
          </cell>
          <cell r="B83" t="str">
            <v>WH Pipe insulation - Retro</v>
          </cell>
          <cell r="C83" t="str">
            <v>Retro12Med</v>
          </cell>
          <cell r="D83">
            <v>0.10937459468255628</v>
          </cell>
          <cell r="E83">
            <v>0.10937459468255628</v>
          </cell>
          <cell r="F83">
            <v>0.10937459468255628</v>
          </cell>
          <cell r="G83">
            <v>0.10937459468255628</v>
          </cell>
          <cell r="H83">
            <v>0.10937459468255628</v>
          </cell>
          <cell r="I83">
            <v>9.8437135214300656E-2</v>
          </cell>
          <cell r="J83">
            <v>7.874970817144053E-2</v>
          </cell>
          <cell r="K83">
            <v>6.2999766537152418E-2</v>
          </cell>
          <cell r="L83">
            <v>5.0399813229721938E-2</v>
          </cell>
          <cell r="M83">
            <v>4.0319850583777551E-2</v>
          </cell>
          <cell r="N83">
            <v>3.225588046702204E-2</v>
          </cell>
          <cell r="O83">
            <v>2.5804704373617631E-2</v>
          </cell>
          <cell r="P83">
            <v>2.0643763498894106E-2</v>
          </cell>
          <cell r="Q83">
            <v>1.6515010799115284E-2</v>
          </cell>
          <cell r="R83">
            <v>1.3212008639292228E-2</v>
          </cell>
          <cell r="S83">
            <v>1.0569606911433781E-2</v>
          </cell>
          <cell r="T83">
            <v>7.2092823794611682E-5</v>
          </cell>
          <cell r="U83">
            <v>2.5747437069512102E-5</v>
          </cell>
          <cell r="V83">
            <v>8.7775353646568632E-6</v>
          </cell>
          <cell r="W83">
            <v>2.8622397928446119E-6</v>
          </cell>
          <cell r="X83"/>
        </row>
        <row r="84">
          <cell r="A84" t="str">
            <v>HVAC</v>
          </cell>
          <cell r="B84" t="str">
            <v>DHP Ducted - 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cell r="X84"/>
        </row>
        <row r="85">
          <cell r="A85" t="str">
            <v>Electronics</v>
          </cell>
          <cell r="B85" t="str">
            <v>Advanced Power Strips - New</v>
          </cell>
          <cell r="C85" t="str">
            <v>LO5Med</v>
          </cell>
          <cell r="D85">
            <v>4.2999999999999997E-2</v>
          </cell>
          <cell r="E85">
            <v>9.5797142280278316E-2</v>
          </cell>
          <cell r="F85">
            <v>0.16040539374775648</v>
          </cell>
          <cell r="G85">
            <v>0.23540539374775649</v>
          </cell>
          <cell r="H85">
            <v>0.32095239121809005</v>
          </cell>
          <cell r="I85">
            <v>0.42096711425629652</v>
          </cell>
          <cell r="J85">
            <v>0.53068481860864725</v>
          </cell>
          <cell r="K85">
            <v>0.642769203728351</v>
          </cell>
          <cell r="L85">
            <v>0.74839528535557953</v>
          </cell>
          <cell r="M85">
            <v>0.83918984935345187</v>
          </cell>
          <cell r="N85">
            <v>0.90945051634530116</v>
          </cell>
          <cell r="O85">
            <v>0.9576688767502457</v>
          </cell>
          <cell r="P85">
            <v>0.9865231113648858</v>
          </cell>
          <cell r="Q85">
            <v>1.0012970762896924</v>
          </cell>
          <cell r="R85">
            <v>1.0076356106578106</v>
          </cell>
          <cell r="S85">
            <v>1.0098624683774413</v>
          </cell>
          <cell r="T85">
            <v>1.0104871783970797</v>
          </cell>
          <cell r="U85">
            <v>1.010623336815976</v>
          </cell>
          <cell r="V85">
            <v>1.0106457174525985</v>
          </cell>
          <cell r="W85">
            <v>1.0106484038909742</v>
          </cell>
          <cell r="X85"/>
        </row>
        <row r="86">
          <cell r="A86" t="str">
            <v>Electronics</v>
          </cell>
          <cell r="B86" t="str">
            <v>Advanced Power Strips - Retro</v>
          </cell>
          <cell r="C86" t="str">
            <v>Retro5Med</v>
          </cell>
          <cell r="D86">
            <v>4.2999999999999997E-2</v>
          </cell>
          <cell r="E86">
            <v>5.279714228027832E-2</v>
          </cell>
          <cell r="F86">
            <v>6.4608251467478173E-2</v>
          </cell>
          <cell r="G86">
            <v>7.4999999999999997E-2</v>
          </cell>
          <cell r="H86">
            <v>8.5546997470333563E-2</v>
          </cell>
          <cell r="I86">
            <v>0.10001472303820647</v>
          </cell>
          <cell r="J86">
            <v>0.10971770435235073</v>
          </cell>
          <cell r="K86">
            <v>0.11208438511970376</v>
          </cell>
          <cell r="L86">
            <v>0.10562608162722853</v>
          </cell>
          <cell r="M86">
            <v>9.0794563997872335E-2</v>
          </cell>
          <cell r="N86">
            <v>7.0260666991849297E-2</v>
          </cell>
          <cell r="O86">
            <v>4.8218360404944538E-2</v>
          </cell>
          <cell r="P86">
            <v>2.8854234614640095E-2</v>
          </cell>
          <cell r="Q86">
            <v>1.4773964924806759E-2</v>
          </cell>
          <cell r="R86">
            <v>6.3385343681182649E-3</v>
          </cell>
          <cell r="S86">
            <v>2.2268577196306039E-3</v>
          </cell>
          <cell r="T86">
            <v>6.2471001963848583E-4</v>
          </cell>
          <cell r="U86">
            <v>1.3615841889635938E-4</v>
          </cell>
          <cell r="V86">
            <v>2.2380636622298944E-5</v>
          </cell>
          <cell r="W86">
            <v>2.68643837586513E-6</v>
          </cell>
          <cell r="X86"/>
        </row>
        <row r="87">
          <cell r="A87" t="str">
            <v>HVAC</v>
          </cell>
          <cell r="B87" t="str">
            <v>Controls Commissioning and Sizing - New</v>
          </cell>
          <cell r="C87" t="str">
            <v>LO5Med</v>
          </cell>
          <cell r="D87">
            <v>4.2999999999999997E-2</v>
          </cell>
          <cell r="E87">
            <v>9.5797142280278316E-2</v>
          </cell>
          <cell r="F87">
            <v>0.16040539374775648</v>
          </cell>
          <cell r="G87">
            <v>0.23540539374775649</v>
          </cell>
          <cell r="H87">
            <v>0.32095239121809005</v>
          </cell>
          <cell r="I87">
            <v>0.42096711425629652</v>
          </cell>
          <cell r="J87">
            <v>0.53068481860864725</v>
          </cell>
          <cell r="K87">
            <v>0.642769203728351</v>
          </cell>
          <cell r="L87">
            <v>0.74839528535557953</v>
          </cell>
          <cell r="M87">
            <v>0.83918984935345187</v>
          </cell>
          <cell r="N87">
            <v>0.90945051634530116</v>
          </cell>
          <cell r="O87">
            <v>0.9576688767502457</v>
          </cell>
          <cell r="P87">
            <v>0.9865231113648858</v>
          </cell>
          <cell r="Q87">
            <v>1.0012970762896924</v>
          </cell>
          <cell r="R87">
            <v>1.0076356106578106</v>
          </cell>
          <cell r="S87">
            <v>1.0098624683774413</v>
          </cell>
          <cell r="T87">
            <v>1.0104871783970797</v>
          </cell>
          <cell r="U87">
            <v>1.010623336815976</v>
          </cell>
          <cell r="V87">
            <v>1.0106457174525985</v>
          </cell>
          <cell r="W87">
            <v>1.0106484038909742</v>
          </cell>
          <cell r="X87"/>
        </row>
        <row r="88">
          <cell r="A88" t="str">
            <v>HVAC</v>
          </cell>
          <cell r="B88" t="str">
            <v>Controls Commissioning and Sizing - NR</v>
          </cell>
          <cell r="C88" t="str">
            <v>LO5Med</v>
          </cell>
          <cell r="D88">
            <v>4.2999999999999997E-2</v>
          </cell>
          <cell r="E88">
            <v>9.5797142280278316E-2</v>
          </cell>
          <cell r="F88">
            <v>0.16040539374775648</v>
          </cell>
          <cell r="G88">
            <v>0.23540539374775649</v>
          </cell>
          <cell r="H88">
            <v>0.32095239121809005</v>
          </cell>
          <cell r="I88">
            <v>0.42096711425629652</v>
          </cell>
          <cell r="J88">
            <v>0.53068481860864725</v>
          </cell>
          <cell r="K88">
            <v>0.642769203728351</v>
          </cell>
          <cell r="L88">
            <v>0.74839528535557953</v>
          </cell>
          <cell r="M88">
            <v>0.83918984935345187</v>
          </cell>
          <cell r="N88">
            <v>0.90945051634530116</v>
          </cell>
          <cell r="O88">
            <v>0.9576688767502457</v>
          </cell>
          <cell r="P88">
            <v>0.9865231113648858</v>
          </cell>
          <cell r="Q88">
            <v>1.0012970762896924</v>
          </cell>
          <cell r="R88">
            <v>1.0076356106578106</v>
          </cell>
          <cell r="S88">
            <v>1.0098624683774413</v>
          </cell>
          <cell r="T88">
            <v>1.0104871783970797</v>
          </cell>
          <cell r="U88">
            <v>1.010623336815976</v>
          </cell>
          <cell r="V88">
            <v>1.0106457174525985</v>
          </cell>
          <cell r="W88">
            <v>1.0106484038909742</v>
          </cell>
          <cell r="X88"/>
        </row>
        <row r="89">
          <cell r="A89" t="str">
            <v>HVAC</v>
          </cell>
          <cell r="B89" t="str">
            <v>ResWx - Retro</v>
          </cell>
          <cell r="C89" t="str">
            <v>Retro12Med</v>
          </cell>
          <cell r="D89">
            <v>0.10937459468255628</v>
          </cell>
          <cell r="E89">
            <v>0.10937459468255628</v>
          </cell>
          <cell r="F89">
            <v>0.10937459468255628</v>
          </cell>
          <cell r="G89">
            <v>0.10937459468255628</v>
          </cell>
          <cell r="H89">
            <v>0.10937459468255628</v>
          </cell>
          <cell r="I89">
            <v>9.8437135214300656E-2</v>
          </cell>
          <cell r="J89">
            <v>7.874970817144053E-2</v>
          </cell>
          <cell r="K89">
            <v>6.2999766537152418E-2</v>
          </cell>
          <cell r="L89">
            <v>5.0399813229721938E-2</v>
          </cell>
          <cell r="M89">
            <v>4.0319850583777551E-2</v>
          </cell>
          <cell r="N89">
            <v>3.225588046702204E-2</v>
          </cell>
          <cell r="O89">
            <v>2.5804704373617631E-2</v>
          </cell>
          <cell r="P89">
            <v>2.0643763498894106E-2</v>
          </cell>
          <cell r="Q89">
            <v>1.6515010799115284E-2</v>
          </cell>
          <cell r="R89">
            <v>1.3212008639292228E-2</v>
          </cell>
          <cell r="S89">
            <v>1.0569606911433781E-2</v>
          </cell>
          <cell r="T89">
            <v>7.2092823794611682E-5</v>
          </cell>
          <cell r="U89">
            <v>2.5747437069512102E-5</v>
          </cell>
          <cell r="V89">
            <v>8.7775353646568632E-6</v>
          </cell>
          <cell r="W89">
            <v>2.8622397928446119E-6</v>
          </cell>
          <cell r="X89"/>
        </row>
        <row r="90">
          <cell r="D90"/>
          <cell r="E90"/>
          <cell r="F90"/>
          <cell r="G90"/>
          <cell r="H90"/>
          <cell r="I90"/>
          <cell r="J90"/>
          <cell r="K90"/>
          <cell r="L90"/>
          <cell r="M90"/>
          <cell r="N90"/>
          <cell r="O90"/>
          <cell r="P90"/>
          <cell r="Q90"/>
          <cell r="R90"/>
          <cell r="S90"/>
          <cell r="T90"/>
          <cell r="U90"/>
          <cell r="V90"/>
          <cell r="W90"/>
          <cell r="X90"/>
        </row>
        <row r="91">
          <cell r="D91"/>
          <cell r="E91"/>
          <cell r="F91"/>
          <cell r="G91"/>
          <cell r="H91"/>
          <cell r="I91"/>
          <cell r="J91"/>
          <cell r="K91"/>
          <cell r="L91"/>
          <cell r="M91"/>
          <cell r="N91"/>
          <cell r="O91"/>
          <cell r="P91"/>
          <cell r="Q91"/>
          <cell r="R91"/>
          <cell r="S91"/>
          <cell r="T91"/>
          <cell r="U91"/>
          <cell r="V91"/>
          <cell r="W91"/>
          <cell r="X91"/>
        </row>
        <row r="92">
          <cell r="D92"/>
          <cell r="E92"/>
          <cell r="F92"/>
          <cell r="G92"/>
          <cell r="H92"/>
          <cell r="I92"/>
          <cell r="J92"/>
          <cell r="K92"/>
          <cell r="L92"/>
          <cell r="M92"/>
          <cell r="N92"/>
          <cell r="O92"/>
          <cell r="P92"/>
          <cell r="Q92"/>
          <cell r="R92"/>
          <cell r="S92"/>
          <cell r="T92"/>
          <cell r="U92"/>
          <cell r="V92"/>
          <cell r="W92"/>
          <cell r="X92"/>
        </row>
        <row r="93">
          <cell r="D93"/>
          <cell r="E93"/>
          <cell r="F93"/>
          <cell r="G93"/>
          <cell r="H93"/>
          <cell r="I93"/>
          <cell r="J93"/>
          <cell r="K93"/>
          <cell r="L93"/>
          <cell r="M93"/>
          <cell r="N93"/>
          <cell r="O93"/>
          <cell r="P93"/>
          <cell r="Q93"/>
          <cell r="R93"/>
          <cell r="S93"/>
          <cell r="T93"/>
          <cell r="U93"/>
          <cell r="V93"/>
          <cell r="W93"/>
          <cell r="X93"/>
        </row>
        <row r="94">
          <cell r="D94"/>
          <cell r="E94"/>
          <cell r="F94"/>
          <cell r="G94"/>
          <cell r="H94"/>
          <cell r="I94"/>
          <cell r="J94"/>
          <cell r="K94"/>
          <cell r="L94"/>
          <cell r="M94"/>
          <cell r="N94"/>
          <cell r="O94"/>
          <cell r="P94"/>
          <cell r="Q94"/>
          <cell r="R94"/>
          <cell r="S94"/>
          <cell r="T94"/>
          <cell r="U94"/>
          <cell r="V94"/>
          <cell r="W94"/>
          <cell r="X94"/>
        </row>
        <row r="95">
          <cell r="D95"/>
          <cell r="E95"/>
          <cell r="F95"/>
          <cell r="G95"/>
          <cell r="H95"/>
          <cell r="I95"/>
          <cell r="J95"/>
          <cell r="K95"/>
          <cell r="L95"/>
          <cell r="M95"/>
          <cell r="N95"/>
          <cell r="O95"/>
          <cell r="P95"/>
          <cell r="Q95"/>
          <cell r="R95"/>
          <cell r="S95"/>
          <cell r="T95"/>
          <cell r="U95"/>
          <cell r="V95"/>
          <cell r="W95"/>
          <cell r="X95"/>
        </row>
        <row r="96">
          <cell r="D96"/>
          <cell r="E96"/>
          <cell r="F96"/>
          <cell r="G96"/>
          <cell r="H96"/>
          <cell r="I96"/>
          <cell r="J96"/>
          <cell r="K96"/>
          <cell r="L96"/>
          <cell r="M96"/>
          <cell r="N96"/>
          <cell r="O96"/>
          <cell r="P96"/>
          <cell r="Q96"/>
          <cell r="R96"/>
          <cell r="S96"/>
          <cell r="T96"/>
          <cell r="U96"/>
          <cell r="V96"/>
          <cell r="W96"/>
          <cell r="X96"/>
        </row>
        <row r="97">
          <cell r="D97"/>
          <cell r="E97"/>
          <cell r="F97"/>
          <cell r="G97"/>
          <cell r="H97"/>
          <cell r="I97"/>
          <cell r="J97"/>
          <cell r="K97"/>
          <cell r="L97"/>
          <cell r="M97"/>
          <cell r="N97"/>
          <cell r="O97"/>
          <cell r="P97"/>
          <cell r="Q97"/>
          <cell r="R97"/>
          <cell r="S97"/>
          <cell r="T97"/>
          <cell r="U97"/>
          <cell r="V97"/>
          <cell r="W97"/>
          <cell r="X97"/>
        </row>
        <row r="98">
          <cell r="D98"/>
          <cell r="E98"/>
          <cell r="F98"/>
          <cell r="G98"/>
          <cell r="H98"/>
          <cell r="I98"/>
          <cell r="J98"/>
          <cell r="K98"/>
          <cell r="L98"/>
          <cell r="M98"/>
          <cell r="N98"/>
          <cell r="O98"/>
          <cell r="P98"/>
          <cell r="Q98"/>
          <cell r="R98"/>
          <cell r="S98"/>
          <cell r="T98"/>
          <cell r="U98"/>
          <cell r="V98"/>
          <cell r="W98"/>
          <cell r="X98"/>
        </row>
        <row r="99">
          <cell r="D99"/>
          <cell r="E99"/>
          <cell r="F99"/>
          <cell r="G99"/>
          <cell r="H99"/>
          <cell r="I99"/>
          <cell r="J99"/>
          <cell r="K99"/>
          <cell r="L99"/>
          <cell r="M99"/>
          <cell r="N99"/>
          <cell r="O99"/>
          <cell r="P99"/>
          <cell r="Q99"/>
          <cell r="R99"/>
          <cell r="S99"/>
          <cell r="T99"/>
          <cell r="U99"/>
          <cell r="V99"/>
          <cell r="W99"/>
          <cell r="X99"/>
        </row>
        <row r="100">
          <cell r="D100"/>
          <cell r="E100"/>
          <cell r="F100"/>
          <cell r="G100"/>
          <cell r="H100"/>
          <cell r="I100"/>
          <cell r="J100"/>
          <cell r="K100"/>
          <cell r="L100"/>
          <cell r="M100"/>
          <cell r="N100"/>
          <cell r="O100"/>
          <cell r="P100"/>
          <cell r="Q100"/>
          <cell r="R100"/>
          <cell r="S100"/>
          <cell r="T100"/>
          <cell r="U100"/>
          <cell r="V100"/>
          <cell r="W100"/>
          <cell r="X100"/>
        </row>
      </sheetData>
      <sheetData sheetId="10"/>
      <sheetData sheetId="11">
        <row r="17">
          <cell r="C17">
            <v>5.9888429585079297E-2</v>
          </cell>
          <cell r="D17">
            <v>1.96145349060163E-2</v>
          </cell>
          <cell r="E17">
            <v>1.96145349060163E-2</v>
          </cell>
          <cell r="F17">
            <v>0.54052539788177201</v>
          </cell>
        </row>
        <row r="28">
          <cell r="C28">
            <v>0.15830495514052295</v>
          </cell>
          <cell r="D28">
            <v>1.0692519922126772E-2</v>
          </cell>
          <cell r="E28">
            <v>1.0692519922126772E-2</v>
          </cell>
          <cell r="F28">
            <v>0.14791660671834839</v>
          </cell>
        </row>
        <row r="94">
          <cell r="C94">
            <v>2.1766292465668989E-2</v>
          </cell>
        </row>
        <row r="105">
          <cell r="C105">
            <v>8.9373362312324317E-2</v>
          </cell>
        </row>
      </sheetData>
      <sheetData sheetId="12"/>
      <sheetData sheetId="13"/>
      <sheetData sheetId="14"/>
      <sheetData sheetId="15"/>
      <sheetData sheetId="16"/>
      <sheetData sheetId="17"/>
      <sheetData sheetId="1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AC"/>
      <sheetName val="typical home"/>
      <sheetName val="Sheet3"/>
    </sheetNames>
    <sheetDataSet>
      <sheetData sheetId="0"/>
      <sheetData sheetId="1">
        <row r="12">
          <cell r="BF12">
            <v>5.3757201485335449</v>
          </cell>
        </row>
        <row r="56">
          <cell r="BF56">
            <v>4.8703177843324266</v>
          </cell>
        </row>
        <row r="100">
          <cell r="BF100">
            <v>4.1025321434361111</v>
          </cell>
        </row>
        <row r="144">
          <cell r="BF144">
            <v>5.3508905138514855</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hyperlink" Target="http://e3tnw.org/ItemDetail.aspx?id=240" TargetMode="External"/></Relationships>
</file>

<file path=xl/worksheets/sheet1.xml><?xml version="1.0" encoding="utf-8"?>
<worksheet xmlns="http://schemas.openxmlformats.org/spreadsheetml/2006/main" xmlns:r="http://schemas.openxmlformats.org/officeDocument/2006/relationships">
  <dimension ref="B1:E18"/>
  <sheetViews>
    <sheetView workbookViewId="0">
      <selection activeCell="C21" sqref="C21"/>
    </sheetView>
  </sheetViews>
  <sheetFormatPr defaultRowHeight="12.75"/>
  <cols>
    <col min="1" max="1" width="9.140625" style="77"/>
    <col min="2" max="2" width="37.85546875" style="77" customWidth="1"/>
    <col min="3" max="3" width="53.42578125" style="77" customWidth="1"/>
    <col min="4" max="4" width="34.140625" style="77" customWidth="1"/>
    <col min="5" max="5" width="18.28515625" style="77" customWidth="1"/>
    <col min="6" max="256" width="9.140625" style="77"/>
    <col min="257" max="257" width="26.7109375" style="77" customWidth="1"/>
    <col min="258" max="258" width="73.7109375" style="77" customWidth="1"/>
    <col min="259" max="259" width="58.42578125" style="77" customWidth="1"/>
    <col min="260" max="260" width="28.85546875" style="77" customWidth="1"/>
    <col min="261" max="512" width="9.140625" style="77"/>
    <col min="513" max="513" width="26.7109375" style="77" customWidth="1"/>
    <col min="514" max="514" width="73.7109375" style="77" customWidth="1"/>
    <col min="515" max="515" width="58.42578125" style="77" customWidth="1"/>
    <col min="516" max="516" width="28.85546875" style="77" customWidth="1"/>
    <col min="517" max="768" width="9.140625" style="77"/>
    <col min="769" max="769" width="26.7109375" style="77" customWidth="1"/>
    <col min="770" max="770" width="73.7109375" style="77" customWidth="1"/>
    <col min="771" max="771" width="58.42578125" style="77" customWidth="1"/>
    <col min="772" max="772" width="28.85546875" style="77" customWidth="1"/>
    <col min="773" max="1024" width="9.140625" style="77"/>
    <col min="1025" max="1025" width="26.7109375" style="77" customWidth="1"/>
    <col min="1026" max="1026" width="73.7109375" style="77" customWidth="1"/>
    <col min="1027" max="1027" width="58.42578125" style="77" customWidth="1"/>
    <col min="1028" max="1028" width="28.85546875" style="77" customWidth="1"/>
    <col min="1029" max="1280" width="9.140625" style="77"/>
    <col min="1281" max="1281" width="26.7109375" style="77" customWidth="1"/>
    <col min="1282" max="1282" width="73.7109375" style="77" customWidth="1"/>
    <col min="1283" max="1283" width="58.42578125" style="77" customWidth="1"/>
    <col min="1284" max="1284" width="28.85546875" style="77" customWidth="1"/>
    <col min="1285" max="1536" width="9.140625" style="77"/>
    <col min="1537" max="1537" width="26.7109375" style="77" customWidth="1"/>
    <col min="1538" max="1538" width="73.7109375" style="77" customWidth="1"/>
    <col min="1539" max="1539" width="58.42578125" style="77" customWidth="1"/>
    <col min="1540" max="1540" width="28.85546875" style="77" customWidth="1"/>
    <col min="1541" max="1792" width="9.140625" style="77"/>
    <col min="1793" max="1793" width="26.7109375" style="77" customWidth="1"/>
    <col min="1794" max="1794" width="73.7109375" style="77" customWidth="1"/>
    <col min="1795" max="1795" width="58.42578125" style="77" customWidth="1"/>
    <col min="1796" max="1796" width="28.85546875" style="77" customWidth="1"/>
    <col min="1797" max="2048" width="9.140625" style="77"/>
    <col min="2049" max="2049" width="26.7109375" style="77" customWidth="1"/>
    <col min="2050" max="2050" width="73.7109375" style="77" customWidth="1"/>
    <col min="2051" max="2051" width="58.42578125" style="77" customWidth="1"/>
    <col min="2052" max="2052" width="28.85546875" style="77" customWidth="1"/>
    <col min="2053" max="2304" width="9.140625" style="77"/>
    <col min="2305" max="2305" width="26.7109375" style="77" customWidth="1"/>
    <col min="2306" max="2306" width="73.7109375" style="77" customWidth="1"/>
    <col min="2307" max="2307" width="58.42578125" style="77" customWidth="1"/>
    <col min="2308" max="2308" width="28.85546875" style="77" customWidth="1"/>
    <col min="2309" max="2560" width="9.140625" style="77"/>
    <col min="2561" max="2561" width="26.7109375" style="77" customWidth="1"/>
    <col min="2562" max="2562" width="73.7109375" style="77" customWidth="1"/>
    <col min="2563" max="2563" width="58.42578125" style="77" customWidth="1"/>
    <col min="2564" max="2564" width="28.85546875" style="77" customWidth="1"/>
    <col min="2565" max="2816" width="9.140625" style="77"/>
    <col min="2817" max="2817" width="26.7109375" style="77" customWidth="1"/>
    <col min="2818" max="2818" width="73.7109375" style="77" customWidth="1"/>
    <col min="2819" max="2819" width="58.42578125" style="77" customWidth="1"/>
    <col min="2820" max="2820" width="28.85546875" style="77" customWidth="1"/>
    <col min="2821" max="3072" width="9.140625" style="77"/>
    <col min="3073" max="3073" width="26.7109375" style="77" customWidth="1"/>
    <col min="3074" max="3074" width="73.7109375" style="77" customWidth="1"/>
    <col min="3075" max="3075" width="58.42578125" style="77" customWidth="1"/>
    <col min="3076" max="3076" width="28.85546875" style="77" customWidth="1"/>
    <col min="3077" max="3328" width="9.140625" style="77"/>
    <col min="3329" max="3329" width="26.7109375" style="77" customWidth="1"/>
    <col min="3330" max="3330" width="73.7109375" style="77" customWidth="1"/>
    <col min="3331" max="3331" width="58.42578125" style="77" customWidth="1"/>
    <col min="3332" max="3332" width="28.85546875" style="77" customWidth="1"/>
    <col min="3333" max="3584" width="9.140625" style="77"/>
    <col min="3585" max="3585" width="26.7109375" style="77" customWidth="1"/>
    <col min="3586" max="3586" width="73.7109375" style="77" customWidth="1"/>
    <col min="3587" max="3587" width="58.42578125" style="77" customWidth="1"/>
    <col min="3588" max="3588" width="28.85546875" style="77" customWidth="1"/>
    <col min="3589" max="3840" width="9.140625" style="77"/>
    <col min="3841" max="3841" width="26.7109375" style="77" customWidth="1"/>
    <col min="3842" max="3842" width="73.7109375" style="77" customWidth="1"/>
    <col min="3843" max="3843" width="58.42578125" style="77" customWidth="1"/>
    <col min="3844" max="3844" width="28.85546875" style="77" customWidth="1"/>
    <col min="3845" max="4096" width="9.140625" style="77"/>
    <col min="4097" max="4097" width="26.7109375" style="77" customWidth="1"/>
    <col min="4098" max="4098" width="73.7109375" style="77" customWidth="1"/>
    <col min="4099" max="4099" width="58.42578125" style="77" customWidth="1"/>
    <col min="4100" max="4100" width="28.85546875" style="77" customWidth="1"/>
    <col min="4101" max="4352" width="9.140625" style="77"/>
    <col min="4353" max="4353" width="26.7109375" style="77" customWidth="1"/>
    <col min="4354" max="4354" width="73.7109375" style="77" customWidth="1"/>
    <col min="4355" max="4355" width="58.42578125" style="77" customWidth="1"/>
    <col min="4356" max="4356" width="28.85546875" style="77" customWidth="1"/>
    <col min="4357" max="4608" width="9.140625" style="77"/>
    <col min="4609" max="4609" width="26.7109375" style="77" customWidth="1"/>
    <col min="4610" max="4610" width="73.7109375" style="77" customWidth="1"/>
    <col min="4611" max="4611" width="58.42578125" style="77" customWidth="1"/>
    <col min="4612" max="4612" width="28.85546875" style="77" customWidth="1"/>
    <col min="4613" max="4864" width="9.140625" style="77"/>
    <col min="4865" max="4865" width="26.7109375" style="77" customWidth="1"/>
    <col min="4866" max="4866" width="73.7109375" style="77" customWidth="1"/>
    <col min="4867" max="4867" width="58.42578125" style="77" customWidth="1"/>
    <col min="4868" max="4868" width="28.85546875" style="77" customWidth="1"/>
    <col min="4869" max="5120" width="9.140625" style="77"/>
    <col min="5121" max="5121" width="26.7109375" style="77" customWidth="1"/>
    <col min="5122" max="5122" width="73.7109375" style="77" customWidth="1"/>
    <col min="5123" max="5123" width="58.42578125" style="77" customWidth="1"/>
    <col min="5124" max="5124" width="28.85546875" style="77" customWidth="1"/>
    <col min="5125" max="5376" width="9.140625" style="77"/>
    <col min="5377" max="5377" width="26.7109375" style="77" customWidth="1"/>
    <col min="5378" max="5378" width="73.7109375" style="77" customWidth="1"/>
    <col min="5379" max="5379" width="58.42578125" style="77" customWidth="1"/>
    <col min="5380" max="5380" width="28.85546875" style="77" customWidth="1"/>
    <col min="5381" max="5632" width="9.140625" style="77"/>
    <col min="5633" max="5633" width="26.7109375" style="77" customWidth="1"/>
    <col min="5634" max="5634" width="73.7109375" style="77" customWidth="1"/>
    <col min="5635" max="5635" width="58.42578125" style="77" customWidth="1"/>
    <col min="5636" max="5636" width="28.85546875" style="77" customWidth="1"/>
    <col min="5637" max="5888" width="9.140625" style="77"/>
    <col min="5889" max="5889" width="26.7109375" style="77" customWidth="1"/>
    <col min="5890" max="5890" width="73.7109375" style="77" customWidth="1"/>
    <col min="5891" max="5891" width="58.42578125" style="77" customWidth="1"/>
    <col min="5892" max="5892" width="28.85546875" style="77" customWidth="1"/>
    <col min="5893" max="6144" width="9.140625" style="77"/>
    <col min="6145" max="6145" width="26.7109375" style="77" customWidth="1"/>
    <col min="6146" max="6146" width="73.7109375" style="77" customWidth="1"/>
    <col min="6147" max="6147" width="58.42578125" style="77" customWidth="1"/>
    <col min="6148" max="6148" width="28.85546875" style="77" customWidth="1"/>
    <col min="6149" max="6400" width="9.140625" style="77"/>
    <col min="6401" max="6401" width="26.7109375" style="77" customWidth="1"/>
    <col min="6402" max="6402" width="73.7109375" style="77" customWidth="1"/>
    <col min="6403" max="6403" width="58.42578125" style="77" customWidth="1"/>
    <col min="6404" max="6404" width="28.85546875" style="77" customWidth="1"/>
    <col min="6405" max="6656" width="9.140625" style="77"/>
    <col min="6657" max="6657" width="26.7109375" style="77" customWidth="1"/>
    <col min="6658" max="6658" width="73.7109375" style="77" customWidth="1"/>
    <col min="6659" max="6659" width="58.42578125" style="77" customWidth="1"/>
    <col min="6660" max="6660" width="28.85546875" style="77" customWidth="1"/>
    <col min="6661" max="6912" width="9.140625" style="77"/>
    <col min="6913" max="6913" width="26.7109375" style="77" customWidth="1"/>
    <col min="6914" max="6914" width="73.7109375" style="77" customWidth="1"/>
    <col min="6915" max="6915" width="58.42578125" style="77" customWidth="1"/>
    <col min="6916" max="6916" width="28.85546875" style="77" customWidth="1"/>
    <col min="6917" max="7168" width="9.140625" style="77"/>
    <col min="7169" max="7169" width="26.7109375" style="77" customWidth="1"/>
    <col min="7170" max="7170" width="73.7109375" style="77" customWidth="1"/>
    <col min="7171" max="7171" width="58.42578125" style="77" customWidth="1"/>
    <col min="7172" max="7172" width="28.85546875" style="77" customWidth="1"/>
    <col min="7173" max="7424" width="9.140625" style="77"/>
    <col min="7425" max="7425" width="26.7109375" style="77" customWidth="1"/>
    <col min="7426" max="7426" width="73.7109375" style="77" customWidth="1"/>
    <col min="7427" max="7427" width="58.42578125" style="77" customWidth="1"/>
    <col min="7428" max="7428" width="28.85546875" style="77" customWidth="1"/>
    <col min="7429" max="7680" width="9.140625" style="77"/>
    <col min="7681" max="7681" width="26.7109375" style="77" customWidth="1"/>
    <col min="7682" max="7682" width="73.7109375" style="77" customWidth="1"/>
    <col min="7683" max="7683" width="58.42578125" style="77" customWidth="1"/>
    <col min="7684" max="7684" width="28.85546875" style="77" customWidth="1"/>
    <col min="7685" max="7936" width="9.140625" style="77"/>
    <col min="7937" max="7937" width="26.7109375" style="77" customWidth="1"/>
    <col min="7938" max="7938" width="73.7109375" style="77" customWidth="1"/>
    <col min="7939" max="7939" width="58.42578125" style="77" customWidth="1"/>
    <col min="7940" max="7940" width="28.85546875" style="77" customWidth="1"/>
    <col min="7941" max="8192" width="9.140625" style="77"/>
    <col min="8193" max="8193" width="26.7109375" style="77" customWidth="1"/>
    <col min="8194" max="8194" width="73.7109375" style="77" customWidth="1"/>
    <col min="8195" max="8195" width="58.42578125" style="77" customWidth="1"/>
    <col min="8196" max="8196" width="28.85546875" style="77" customWidth="1"/>
    <col min="8197" max="8448" width="9.140625" style="77"/>
    <col min="8449" max="8449" width="26.7109375" style="77" customWidth="1"/>
    <col min="8450" max="8450" width="73.7109375" style="77" customWidth="1"/>
    <col min="8451" max="8451" width="58.42578125" style="77" customWidth="1"/>
    <col min="8452" max="8452" width="28.85546875" style="77" customWidth="1"/>
    <col min="8453" max="8704" width="9.140625" style="77"/>
    <col min="8705" max="8705" width="26.7109375" style="77" customWidth="1"/>
    <col min="8706" max="8706" width="73.7109375" style="77" customWidth="1"/>
    <col min="8707" max="8707" width="58.42578125" style="77" customWidth="1"/>
    <col min="8708" max="8708" width="28.85546875" style="77" customWidth="1"/>
    <col min="8709" max="8960" width="9.140625" style="77"/>
    <col min="8961" max="8961" width="26.7109375" style="77" customWidth="1"/>
    <col min="8962" max="8962" width="73.7109375" style="77" customWidth="1"/>
    <col min="8963" max="8963" width="58.42578125" style="77" customWidth="1"/>
    <col min="8964" max="8964" width="28.85546875" style="77" customWidth="1"/>
    <col min="8965" max="9216" width="9.140625" style="77"/>
    <col min="9217" max="9217" width="26.7109375" style="77" customWidth="1"/>
    <col min="9218" max="9218" width="73.7109375" style="77" customWidth="1"/>
    <col min="9219" max="9219" width="58.42578125" style="77" customWidth="1"/>
    <col min="9220" max="9220" width="28.85546875" style="77" customWidth="1"/>
    <col min="9221" max="9472" width="9.140625" style="77"/>
    <col min="9473" max="9473" width="26.7109375" style="77" customWidth="1"/>
    <col min="9474" max="9474" width="73.7109375" style="77" customWidth="1"/>
    <col min="9475" max="9475" width="58.42578125" style="77" customWidth="1"/>
    <col min="9476" max="9476" width="28.85546875" style="77" customWidth="1"/>
    <col min="9477" max="9728" width="9.140625" style="77"/>
    <col min="9729" max="9729" width="26.7109375" style="77" customWidth="1"/>
    <col min="9730" max="9730" width="73.7109375" style="77" customWidth="1"/>
    <col min="9731" max="9731" width="58.42578125" style="77" customWidth="1"/>
    <col min="9732" max="9732" width="28.85546875" style="77" customWidth="1"/>
    <col min="9733" max="9984" width="9.140625" style="77"/>
    <col min="9985" max="9985" width="26.7109375" style="77" customWidth="1"/>
    <col min="9986" max="9986" width="73.7109375" style="77" customWidth="1"/>
    <col min="9987" max="9987" width="58.42578125" style="77" customWidth="1"/>
    <col min="9988" max="9988" width="28.85546875" style="77" customWidth="1"/>
    <col min="9989" max="10240" width="9.140625" style="77"/>
    <col min="10241" max="10241" width="26.7109375" style="77" customWidth="1"/>
    <col min="10242" max="10242" width="73.7109375" style="77" customWidth="1"/>
    <col min="10243" max="10243" width="58.42578125" style="77" customWidth="1"/>
    <col min="10244" max="10244" width="28.85546875" style="77" customWidth="1"/>
    <col min="10245" max="10496" width="9.140625" style="77"/>
    <col min="10497" max="10497" width="26.7109375" style="77" customWidth="1"/>
    <col min="10498" max="10498" width="73.7109375" style="77" customWidth="1"/>
    <col min="10499" max="10499" width="58.42578125" style="77" customWidth="1"/>
    <col min="10500" max="10500" width="28.85546875" style="77" customWidth="1"/>
    <col min="10501" max="10752" width="9.140625" style="77"/>
    <col min="10753" max="10753" width="26.7109375" style="77" customWidth="1"/>
    <col min="10754" max="10754" width="73.7109375" style="77" customWidth="1"/>
    <col min="10755" max="10755" width="58.42578125" style="77" customWidth="1"/>
    <col min="10756" max="10756" width="28.85546875" style="77" customWidth="1"/>
    <col min="10757" max="11008" width="9.140625" style="77"/>
    <col min="11009" max="11009" width="26.7109375" style="77" customWidth="1"/>
    <col min="11010" max="11010" width="73.7109375" style="77" customWidth="1"/>
    <col min="11011" max="11011" width="58.42578125" style="77" customWidth="1"/>
    <col min="11012" max="11012" width="28.85546875" style="77" customWidth="1"/>
    <col min="11013" max="11264" width="9.140625" style="77"/>
    <col min="11265" max="11265" width="26.7109375" style="77" customWidth="1"/>
    <col min="11266" max="11266" width="73.7109375" style="77" customWidth="1"/>
    <col min="11267" max="11267" width="58.42578125" style="77" customWidth="1"/>
    <col min="11268" max="11268" width="28.85546875" style="77" customWidth="1"/>
    <col min="11269" max="11520" width="9.140625" style="77"/>
    <col min="11521" max="11521" width="26.7109375" style="77" customWidth="1"/>
    <col min="11522" max="11522" width="73.7109375" style="77" customWidth="1"/>
    <col min="11523" max="11523" width="58.42578125" style="77" customWidth="1"/>
    <col min="11524" max="11524" width="28.85546875" style="77" customWidth="1"/>
    <col min="11525" max="11776" width="9.140625" style="77"/>
    <col min="11777" max="11777" width="26.7109375" style="77" customWidth="1"/>
    <col min="11778" max="11778" width="73.7109375" style="77" customWidth="1"/>
    <col min="11779" max="11779" width="58.42578125" style="77" customWidth="1"/>
    <col min="11780" max="11780" width="28.85546875" style="77" customWidth="1"/>
    <col min="11781" max="12032" width="9.140625" style="77"/>
    <col min="12033" max="12033" width="26.7109375" style="77" customWidth="1"/>
    <col min="12034" max="12034" width="73.7109375" style="77" customWidth="1"/>
    <col min="12035" max="12035" width="58.42578125" style="77" customWidth="1"/>
    <col min="12036" max="12036" width="28.85546875" style="77" customWidth="1"/>
    <col min="12037" max="12288" width="9.140625" style="77"/>
    <col min="12289" max="12289" width="26.7109375" style="77" customWidth="1"/>
    <col min="12290" max="12290" width="73.7109375" style="77" customWidth="1"/>
    <col min="12291" max="12291" width="58.42578125" style="77" customWidth="1"/>
    <col min="12292" max="12292" width="28.85546875" style="77" customWidth="1"/>
    <col min="12293" max="12544" width="9.140625" style="77"/>
    <col min="12545" max="12545" width="26.7109375" style="77" customWidth="1"/>
    <col min="12546" max="12546" width="73.7109375" style="77" customWidth="1"/>
    <col min="12547" max="12547" width="58.42578125" style="77" customWidth="1"/>
    <col min="12548" max="12548" width="28.85546875" style="77" customWidth="1"/>
    <col min="12549" max="12800" width="9.140625" style="77"/>
    <col min="12801" max="12801" width="26.7109375" style="77" customWidth="1"/>
    <col min="12802" max="12802" width="73.7109375" style="77" customWidth="1"/>
    <col min="12803" max="12803" width="58.42578125" style="77" customWidth="1"/>
    <col min="12804" max="12804" width="28.85546875" style="77" customWidth="1"/>
    <col min="12805" max="13056" width="9.140625" style="77"/>
    <col min="13057" max="13057" width="26.7109375" style="77" customWidth="1"/>
    <col min="13058" max="13058" width="73.7109375" style="77" customWidth="1"/>
    <col min="13059" max="13059" width="58.42578125" style="77" customWidth="1"/>
    <col min="13060" max="13060" width="28.85546875" style="77" customWidth="1"/>
    <col min="13061" max="13312" width="9.140625" style="77"/>
    <col min="13313" max="13313" width="26.7109375" style="77" customWidth="1"/>
    <col min="13314" max="13314" width="73.7109375" style="77" customWidth="1"/>
    <col min="13315" max="13315" width="58.42578125" style="77" customWidth="1"/>
    <col min="13316" max="13316" width="28.85546875" style="77" customWidth="1"/>
    <col min="13317" max="13568" width="9.140625" style="77"/>
    <col min="13569" max="13569" width="26.7109375" style="77" customWidth="1"/>
    <col min="13570" max="13570" width="73.7109375" style="77" customWidth="1"/>
    <col min="13571" max="13571" width="58.42578125" style="77" customWidth="1"/>
    <col min="13572" max="13572" width="28.85546875" style="77" customWidth="1"/>
    <col min="13573" max="13824" width="9.140625" style="77"/>
    <col min="13825" max="13825" width="26.7109375" style="77" customWidth="1"/>
    <col min="13826" max="13826" width="73.7109375" style="77" customWidth="1"/>
    <col min="13827" max="13827" width="58.42578125" style="77" customWidth="1"/>
    <col min="13828" max="13828" width="28.85546875" style="77" customWidth="1"/>
    <col min="13829" max="14080" width="9.140625" style="77"/>
    <col min="14081" max="14081" width="26.7109375" style="77" customWidth="1"/>
    <col min="14082" max="14082" width="73.7109375" style="77" customWidth="1"/>
    <col min="14083" max="14083" width="58.42578125" style="77" customWidth="1"/>
    <col min="14084" max="14084" width="28.85546875" style="77" customWidth="1"/>
    <col min="14085" max="14336" width="9.140625" style="77"/>
    <col min="14337" max="14337" width="26.7109375" style="77" customWidth="1"/>
    <col min="14338" max="14338" width="73.7109375" style="77" customWidth="1"/>
    <col min="14339" max="14339" width="58.42578125" style="77" customWidth="1"/>
    <col min="14340" max="14340" width="28.85546875" style="77" customWidth="1"/>
    <col min="14341" max="14592" width="9.140625" style="77"/>
    <col min="14593" max="14593" width="26.7109375" style="77" customWidth="1"/>
    <col min="14594" max="14594" width="73.7109375" style="77" customWidth="1"/>
    <col min="14595" max="14595" width="58.42578125" style="77" customWidth="1"/>
    <col min="14596" max="14596" width="28.85546875" style="77" customWidth="1"/>
    <col min="14597" max="14848" width="9.140625" style="77"/>
    <col min="14849" max="14849" width="26.7109375" style="77" customWidth="1"/>
    <col min="14850" max="14850" width="73.7109375" style="77" customWidth="1"/>
    <col min="14851" max="14851" width="58.42578125" style="77" customWidth="1"/>
    <col min="14852" max="14852" width="28.85546875" style="77" customWidth="1"/>
    <col min="14853" max="15104" width="9.140625" style="77"/>
    <col min="15105" max="15105" width="26.7109375" style="77" customWidth="1"/>
    <col min="15106" max="15106" width="73.7109375" style="77" customWidth="1"/>
    <col min="15107" max="15107" width="58.42578125" style="77" customWidth="1"/>
    <col min="15108" max="15108" width="28.85546875" style="77" customWidth="1"/>
    <col min="15109" max="15360" width="9.140625" style="77"/>
    <col min="15361" max="15361" width="26.7109375" style="77" customWidth="1"/>
    <col min="15362" max="15362" width="73.7109375" style="77" customWidth="1"/>
    <col min="15363" max="15363" width="58.42578125" style="77" customWidth="1"/>
    <col min="15364" max="15364" width="28.85546875" style="77" customWidth="1"/>
    <col min="15365" max="15616" width="9.140625" style="77"/>
    <col min="15617" max="15617" width="26.7109375" style="77" customWidth="1"/>
    <col min="15618" max="15618" width="73.7109375" style="77" customWidth="1"/>
    <col min="15619" max="15619" width="58.42578125" style="77" customWidth="1"/>
    <col min="15620" max="15620" width="28.85546875" style="77" customWidth="1"/>
    <col min="15621" max="15872" width="9.140625" style="77"/>
    <col min="15873" max="15873" width="26.7109375" style="77" customWidth="1"/>
    <col min="15874" max="15874" width="73.7109375" style="77" customWidth="1"/>
    <col min="15875" max="15875" width="58.42578125" style="77" customWidth="1"/>
    <col min="15876" max="15876" width="28.85546875" style="77" customWidth="1"/>
    <col min="15877" max="16128" width="9.140625" style="77"/>
    <col min="16129" max="16129" width="26.7109375" style="77" customWidth="1"/>
    <col min="16130" max="16130" width="73.7109375" style="77" customWidth="1"/>
    <col min="16131" max="16131" width="58.42578125" style="77" customWidth="1"/>
    <col min="16132" max="16132" width="28.85546875" style="77" customWidth="1"/>
    <col min="16133" max="16384" width="9.140625" style="77"/>
  </cols>
  <sheetData>
    <row r="1" spans="2:5" ht="13.5" thickBot="1"/>
    <row r="2" spans="2:5" s="81" customFormat="1" ht="19.5" thickBot="1">
      <c r="B2" s="78" t="s">
        <v>154</v>
      </c>
      <c r="C2" s="79" t="s">
        <v>401</v>
      </c>
      <c r="D2" s="79"/>
      <c r="E2" s="80"/>
    </row>
    <row r="3" spans="2:5" s="81" customFormat="1" ht="15">
      <c r="B3" s="82" t="s">
        <v>155</v>
      </c>
      <c r="C3" s="82" t="s">
        <v>156</v>
      </c>
      <c r="D3" s="82" t="s">
        <v>157</v>
      </c>
      <c r="E3" s="82" t="s">
        <v>158</v>
      </c>
    </row>
    <row r="4" spans="2:5" ht="38.25">
      <c r="B4" s="83" t="s">
        <v>159</v>
      </c>
      <c r="C4" s="84" t="s">
        <v>359</v>
      </c>
      <c r="D4" s="84" t="s">
        <v>456</v>
      </c>
      <c r="E4" s="84" t="s">
        <v>358</v>
      </c>
    </row>
    <row r="5" spans="2:5" ht="25.5">
      <c r="B5" s="83" t="s">
        <v>160</v>
      </c>
      <c r="C5" s="85" t="s">
        <v>402</v>
      </c>
      <c r="D5" s="86"/>
      <c r="E5" s="86"/>
    </row>
    <row r="6" spans="2:5" ht="89.25">
      <c r="B6" s="83" t="s">
        <v>161</v>
      </c>
      <c r="C6" s="86" t="s">
        <v>445</v>
      </c>
      <c r="D6" s="85" t="s">
        <v>462</v>
      </c>
      <c r="E6" s="85"/>
    </row>
    <row r="7" spans="2:5">
      <c r="B7" s="83" t="s">
        <v>162</v>
      </c>
      <c r="C7" s="85" t="s">
        <v>400</v>
      </c>
      <c r="D7" s="90"/>
      <c r="E7" s="85"/>
    </row>
    <row r="8" spans="2:5" s="81" customFormat="1" ht="39.75" customHeight="1">
      <c r="B8" s="87" t="s">
        <v>163</v>
      </c>
      <c r="C8" s="88" t="s">
        <v>440</v>
      </c>
      <c r="D8" s="89"/>
      <c r="E8" s="89"/>
    </row>
    <row r="9" spans="2:5">
      <c r="B9" s="83" t="s">
        <v>164</v>
      </c>
      <c r="C9" s="85" t="s">
        <v>441</v>
      </c>
      <c r="D9" s="85"/>
      <c r="E9" s="85"/>
    </row>
    <row r="10" spans="2:5">
      <c r="B10" s="83" t="s">
        <v>165</v>
      </c>
      <c r="C10" s="85" t="s">
        <v>442</v>
      </c>
      <c r="D10" s="85"/>
      <c r="E10" s="85"/>
    </row>
    <row r="11" spans="2:5" ht="51">
      <c r="B11" s="83" t="s">
        <v>152</v>
      </c>
      <c r="C11" s="85">
        <v>10</v>
      </c>
      <c r="D11" s="85" t="s">
        <v>461</v>
      </c>
      <c r="E11" s="85"/>
    </row>
    <row r="12" spans="2:5">
      <c r="B12" s="83" t="s">
        <v>166</v>
      </c>
      <c r="C12" s="85" t="s">
        <v>443</v>
      </c>
      <c r="D12" s="85" t="s">
        <v>444</v>
      </c>
      <c r="E12" s="85"/>
    </row>
    <row r="13" spans="2:5" ht="25.5">
      <c r="B13" s="83" t="s">
        <v>167</v>
      </c>
      <c r="C13" s="85" t="s">
        <v>457</v>
      </c>
      <c r="D13" s="85" t="s">
        <v>458</v>
      </c>
      <c r="E13" s="85"/>
    </row>
    <row r="14" spans="2:5" customFormat="1"/>
    <row r="15" spans="2:5" customFormat="1"/>
    <row r="16" spans="2:5" customFormat="1"/>
    <row r="17" customFormat="1"/>
    <row r="18" customFormat="1"/>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D9"/>
  <sheetViews>
    <sheetView workbookViewId="0">
      <selection activeCell="C31" sqref="C31"/>
    </sheetView>
  </sheetViews>
  <sheetFormatPr defaultRowHeight="12.75"/>
  <cols>
    <col min="1" max="2" width="21.85546875" customWidth="1"/>
    <col min="3" max="3" width="40.28515625" bestFit="1" customWidth="1"/>
    <col min="4" max="4" width="12.28515625" bestFit="1" customWidth="1"/>
    <col min="5" max="5" width="30.5703125" bestFit="1" customWidth="1"/>
  </cols>
  <sheetData>
    <row r="1" spans="1:56" ht="15.75" thickBot="1">
      <c r="A1" s="70" t="s">
        <v>447</v>
      </c>
      <c r="B1" s="70" t="s">
        <v>448</v>
      </c>
      <c r="C1" s="70" t="s">
        <v>449</v>
      </c>
      <c r="D1" s="70" t="s">
        <v>450</v>
      </c>
      <c r="E1" s="70" t="s">
        <v>451</v>
      </c>
      <c r="F1" s="70" t="s">
        <v>452</v>
      </c>
      <c r="G1" s="70" t="s">
        <v>453</v>
      </c>
      <c r="H1" s="70" t="s">
        <v>357</v>
      </c>
      <c r="I1" s="70" t="s">
        <v>67</v>
      </c>
      <c r="J1" s="70" t="s">
        <v>68</v>
      </c>
      <c r="K1" s="64">
        <v>2016</v>
      </c>
      <c r="L1" s="65">
        <v>2017</v>
      </c>
      <c r="M1" s="65">
        <v>2018</v>
      </c>
      <c r="N1" s="65">
        <v>2019</v>
      </c>
      <c r="O1" s="65">
        <v>2020</v>
      </c>
      <c r="P1" s="65">
        <v>2021</v>
      </c>
      <c r="Q1" s="65">
        <v>2022</v>
      </c>
      <c r="R1" s="65">
        <v>2023</v>
      </c>
      <c r="S1" s="65">
        <v>2024</v>
      </c>
      <c r="T1" s="65">
        <v>2025</v>
      </c>
      <c r="U1" s="65">
        <v>2026</v>
      </c>
      <c r="V1" s="65">
        <v>2027</v>
      </c>
      <c r="W1" s="65">
        <v>2028</v>
      </c>
      <c r="X1" s="65">
        <v>2029</v>
      </c>
      <c r="Y1" s="65">
        <v>2030</v>
      </c>
      <c r="Z1" s="65">
        <v>2031</v>
      </c>
      <c r="AA1" s="65">
        <v>2032</v>
      </c>
      <c r="AB1" s="65">
        <v>2033</v>
      </c>
      <c r="AC1" s="65">
        <v>2034</v>
      </c>
      <c r="AD1" s="65">
        <v>2035</v>
      </c>
      <c r="AE1" s="66" t="s">
        <v>61</v>
      </c>
      <c r="AF1" s="46" t="s">
        <v>437</v>
      </c>
      <c r="AG1" s="47"/>
      <c r="AH1" s="47"/>
      <c r="AI1" s="47"/>
      <c r="AJ1" s="47"/>
      <c r="AK1" s="47"/>
      <c r="AL1" s="47"/>
      <c r="AM1" s="47"/>
      <c r="AN1" s="47"/>
      <c r="AO1" s="47"/>
      <c r="AP1" s="47"/>
      <c r="AQ1" s="41"/>
      <c r="AR1" s="45"/>
      <c r="AS1" s="46" t="s">
        <v>438</v>
      </c>
      <c r="AT1" s="47"/>
      <c r="AU1" s="47"/>
      <c r="AV1" s="47"/>
      <c r="AW1" s="47"/>
      <c r="AX1" s="47"/>
      <c r="AY1" s="47"/>
      <c r="AZ1" s="47"/>
      <c r="BA1" s="47"/>
      <c r="BB1" s="47"/>
      <c r="BC1" s="47"/>
      <c r="BD1" s="41"/>
    </row>
    <row r="2" spans="1:56" ht="15">
      <c r="A2" s="70"/>
      <c r="B2" s="70"/>
      <c r="C2" s="70"/>
      <c r="D2" s="70"/>
      <c r="E2" s="70"/>
      <c r="F2" s="70" t="s">
        <v>439</v>
      </c>
      <c r="G2" s="70" t="s">
        <v>46</v>
      </c>
      <c r="H2" s="70" t="s">
        <v>66</v>
      </c>
      <c r="I2" s="70">
        <v>1</v>
      </c>
      <c r="J2" s="70"/>
      <c r="K2" s="67" t="str">
        <f t="shared" ref="K2:AD2" si="0">CONCATENATE("aMW_",K$1)</f>
        <v>aMW_2016</v>
      </c>
      <c r="L2" s="68" t="str">
        <f t="shared" si="0"/>
        <v>aMW_2017</v>
      </c>
      <c r="M2" s="68" t="str">
        <f t="shared" si="0"/>
        <v>aMW_2018</v>
      </c>
      <c r="N2" s="68" t="str">
        <f t="shared" si="0"/>
        <v>aMW_2019</v>
      </c>
      <c r="O2" s="68" t="str">
        <f t="shared" si="0"/>
        <v>aMW_2020</v>
      </c>
      <c r="P2" s="68" t="str">
        <f t="shared" si="0"/>
        <v>aMW_2021</v>
      </c>
      <c r="Q2" s="68" t="str">
        <f t="shared" si="0"/>
        <v>aMW_2022</v>
      </c>
      <c r="R2" s="68" t="str">
        <f t="shared" si="0"/>
        <v>aMW_2023</v>
      </c>
      <c r="S2" s="68" t="str">
        <f t="shared" si="0"/>
        <v>aMW_2024</v>
      </c>
      <c r="T2" s="68" t="str">
        <f t="shared" si="0"/>
        <v>aMW_2025</v>
      </c>
      <c r="U2" s="68" t="str">
        <f t="shared" si="0"/>
        <v>aMW_2026</v>
      </c>
      <c r="V2" s="68" t="str">
        <f t="shared" si="0"/>
        <v>aMW_2027</v>
      </c>
      <c r="W2" s="68" t="str">
        <f t="shared" si="0"/>
        <v>aMW_2028</v>
      </c>
      <c r="X2" s="68" t="str">
        <f t="shared" si="0"/>
        <v>aMW_2029</v>
      </c>
      <c r="Y2" s="68" t="str">
        <f t="shared" si="0"/>
        <v>aMW_2030</v>
      </c>
      <c r="Z2" s="68" t="str">
        <f t="shared" si="0"/>
        <v>aMW_2031</v>
      </c>
      <c r="AA2" s="68" t="str">
        <f t="shared" si="0"/>
        <v>aMW_2032</v>
      </c>
      <c r="AB2" s="68" t="str">
        <f t="shared" si="0"/>
        <v>aMW_2033</v>
      </c>
      <c r="AC2" s="68" t="str">
        <f t="shared" si="0"/>
        <v>aMW_2034</v>
      </c>
      <c r="AD2" s="68" t="str">
        <f t="shared" si="0"/>
        <v>aMW_2035</v>
      </c>
      <c r="AE2" s="69" t="s">
        <v>61</v>
      </c>
      <c r="AF2" s="39" t="s">
        <v>33</v>
      </c>
      <c r="AG2" s="39" t="s">
        <v>34</v>
      </c>
      <c r="AH2" s="39" t="s">
        <v>35</v>
      </c>
      <c r="AI2" s="39" t="s">
        <v>36</v>
      </c>
      <c r="AJ2" s="39" t="s">
        <v>37</v>
      </c>
      <c r="AK2" s="39" t="s">
        <v>38</v>
      </c>
      <c r="AL2" s="39" t="s">
        <v>39</v>
      </c>
      <c r="AM2" s="39" t="s">
        <v>40</v>
      </c>
      <c r="AN2" s="39" t="s">
        <v>41</v>
      </c>
      <c r="AO2" s="39" t="s">
        <v>42</v>
      </c>
      <c r="AP2" s="39" t="s">
        <v>43</v>
      </c>
      <c r="AQ2" s="39" t="s">
        <v>44</v>
      </c>
      <c r="AR2" s="39"/>
      <c r="AS2" s="39" t="s">
        <v>33</v>
      </c>
      <c r="AT2" s="39" t="s">
        <v>34</v>
      </c>
      <c r="AU2" s="39" t="s">
        <v>35</v>
      </c>
      <c r="AV2" s="39" t="s">
        <v>36</v>
      </c>
      <c r="AW2" s="39" t="s">
        <v>37</v>
      </c>
      <c r="AX2" s="39" t="s">
        <v>38</v>
      </c>
      <c r="AY2" s="39" t="s">
        <v>39</v>
      </c>
      <c r="AZ2" s="39" t="s">
        <v>40</v>
      </c>
      <c r="BA2" s="39" t="s">
        <v>41</v>
      </c>
      <c r="BB2" s="39" t="s">
        <v>42</v>
      </c>
      <c r="BC2" s="39" t="s">
        <v>43</v>
      </c>
      <c r="BD2" s="39" t="s">
        <v>44</v>
      </c>
    </row>
    <row r="3" spans="1:56" ht="15">
      <c r="A3" s="61" t="str">
        <f>VLOOKUP(CONCATENATE($C3," - ",$B3),[2]ACHIEV!$B$12:$C$78,2,FALSE)</f>
        <v>LO5Med</v>
      </c>
      <c r="B3" s="61" t="str">
        <f>'SC-New'!$C$7</f>
        <v>New</v>
      </c>
      <c r="C3" s="61" t="str">
        <f>'SC-New'!$C$8</f>
        <v>WIFI enabled tstats</v>
      </c>
      <c r="D3" s="61" t="s">
        <v>454</v>
      </c>
      <c r="E3" s="61" t="str">
        <f>'SC-New'!$A$9</f>
        <v>HVAC</v>
      </c>
      <c r="F3" s="155">
        <f t="shared" ref="F3:F8" si="1">VLOOKUP(CONCATENATE($I3," ",$J3),MeasureOutput,14,FALSE)</f>
        <v>0.194771327138653</v>
      </c>
      <c r="G3" s="63">
        <f>'SC-New'!A44</f>
        <v>557.53255099314879</v>
      </c>
      <c r="H3" s="63">
        <f>'SC-New'!B44</f>
        <v>42.996641707814867</v>
      </c>
      <c r="I3" s="9" t="str">
        <f>'SC-New'!C44</f>
        <v>Single Family</v>
      </c>
      <c r="J3" s="9" t="str">
        <f>'SC-New'!D44</f>
        <v>WIFI Enabled Thermostat HZ3</v>
      </c>
      <c r="K3" s="36">
        <f>'SC-New'!E44</f>
        <v>1.2520003080465316E-4</v>
      </c>
      <c r="L3" s="36">
        <f>'SC-New'!F44</f>
        <v>2.6680512600315583E-4</v>
      </c>
      <c r="M3" s="36">
        <f>'SC-New'!G44</f>
        <v>4.2344243049677289E-4</v>
      </c>
      <c r="N3" s="36">
        <f>'SC-New'!H44</f>
        <v>6.0121423476184699E-4</v>
      </c>
      <c r="O3" s="36">
        <f>'SC-New'!I44</f>
        <v>7.976679751350252E-4</v>
      </c>
      <c r="P3" s="36">
        <f>'SC-New'!J44</f>
        <v>9.9685629640935513E-4</v>
      </c>
      <c r="Q3" s="36">
        <f>'SC-New'!K44</f>
        <v>1.2216580983257315E-3</v>
      </c>
      <c r="R3" s="36">
        <f>'SC-New'!L44</f>
        <v>1.4726006987671085E-3</v>
      </c>
      <c r="S3" s="36">
        <f>'SC-New'!M44</f>
        <v>1.6969079271279355E-3</v>
      </c>
      <c r="T3" s="36">
        <f>'SC-New'!N44</f>
        <v>1.9365884094649727E-3</v>
      </c>
      <c r="U3" s="36">
        <f>'SC-New'!O44</f>
        <v>2.1133812862409724E-3</v>
      </c>
      <c r="V3" s="36">
        <f>'SC-New'!P44</f>
        <v>2.1968571623436229E-3</v>
      </c>
      <c r="W3" s="36">
        <f>'SC-New'!Q44</f>
        <v>2.2030933875686197E-3</v>
      </c>
      <c r="X3" s="36">
        <f>'SC-New'!R44</f>
        <v>2.2383981486961409E-3</v>
      </c>
      <c r="Y3" s="36">
        <f>'SC-New'!S44</f>
        <v>2.2788484728053456E-3</v>
      </c>
      <c r="Z3" s="36">
        <f>'SC-New'!T44</f>
        <v>2.2741420580668636E-3</v>
      </c>
      <c r="AA3" s="36">
        <f>'SC-New'!U44</f>
        <v>2.2002713663144165E-3</v>
      </c>
      <c r="AB3" s="36">
        <f>'SC-New'!V44</f>
        <v>2.1968020593929943E-3</v>
      </c>
      <c r="AC3" s="36">
        <f>'SC-New'!W44</f>
        <v>2.2024297752328927E-3</v>
      </c>
      <c r="AD3" s="36">
        <f>'SC-New'!X44</f>
        <v>2.2173876942452849E-3</v>
      </c>
      <c r="AE3" s="36">
        <f>'SC-New'!Y44</f>
        <v>3.1660552638203721E-2</v>
      </c>
      <c r="AF3" s="156">
        <f t="shared" ref="AF3:AF8" si="2">VLOOKUP(CONCATENATE($I3," ",$J3),MeasureOutput,15,FALSE)</f>
        <v>47.676654923524524</v>
      </c>
      <c r="AG3" s="156">
        <f t="shared" ref="AG3:AG8" si="3">VLOOKUP(CONCATENATE($I3," ",$J3),MeasureOutput,16,FALSE)</f>
        <v>34.814884129514027</v>
      </c>
      <c r="AH3" s="156">
        <f t="shared" ref="AH3:AH8" si="4">VLOOKUP(CONCATENATE($I3," ",$J3),MeasureOutput,17,FALSE)</f>
        <v>28.203398853369926</v>
      </c>
      <c r="AI3" s="156">
        <f t="shared" ref="AI3:AI8" si="5">VLOOKUP(CONCATENATE($I3," ",$J3),MeasureOutput,18,FALSE)</f>
        <v>24.451740158915829</v>
      </c>
      <c r="AJ3" s="156">
        <f t="shared" ref="AJ3:AJ8" si="6">VLOOKUP(CONCATENATE($I3," ",$J3),MeasureOutput,19,FALSE)</f>
        <v>8.9721341364231257</v>
      </c>
      <c r="AK3" s="156">
        <f t="shared" ref="AK3:AK8" si="7">VLOOKUP(CONCATENATE($I3," ",$J3),MeasureOutput,20,FALSE)</f>
        <v>5.8008000013364693</v>
      </c>
      <c r="AL3" s="156">
        <f t="shared" ref="AL3:AL8" si="8">VLOOKUP(CONCATENATE($I3," ",$J3),MeasureOutput,21,FALSE)</f>
        <v>16.865733348427852</v>
      </c>
      <c r="AM3" s="156">
        <f t="shared" ref="AM3:AM8" si="9">VLOOKUP(CONCATENATE($I3," ",$J3),MeasureOutput,22,FALSE)</f>
        <v>16.821328184914332</v>
      </c>
      <c r="AN3" s="156">
        <f t="shared" ref="AN3:AN8" si="10">VLOOKUP(CONCATENATE($I3," ",$J3),MeasureOutput,23,FALSE)</f>
        <v>9.7819893900922334</v>
      </c>
      <c r="AO3" s="156">
        <f t="shared" ref="AO3:AO8" si="11">VLOOKUP(CONCATENATE($I3," ",$J3),MeasureOutput,24,FALSE)</f>
        <v>22.22090894715431</v>
      </c>
      <c r="AP3" s="156">
        <f t="shared" ref="AP3:AP8" si="12">VLOOKUP(CONCATENATE($I3," ",$J3),MeasureOutput,25,FALSE)</f>
        <v>34.503169512055806</v>
      </c>
      <c r="AQ3" s="156">
        <f t="shared" ref="AQ3:AQ8" si="13">VLOOKUP(CONCATENATE($I3," ",$J3),MeasureOutput,26,FALSE)</f>
        <v>60.207547225096562</v>
      </c>
      <c r="AR3" s="156"/>
      <c r="AS3" s="156">
        <f t="shared" ref="AS3:AS8" si="14">VLOOKUP(CONCATENATE($I3," ",$J3),MeasureOutput,28,FALSE)</f>
        <v>45.237335283776417</v>
      </c>
      <c r="AT3" s="156">
        <f t="shared" ref="AT3:AT8" si="15">VLOOKUP(CONCATENATE($I3," ",$J3),MeasureOutput,29,FALSE)</f>
        <v>32.040968442806069</v>
      </c>
      <c r="AU3" s="156">
        <f t="shared" ref="AU3:AU8" si="16">VLOOKUP(CONCATENATE($I3," ",$J3),MeasureOutput,30,FALSE)</f>
        <v>23.660575271771219</v>
      </c>
      <c r="AV3" s="156">
        <f t="shared" ref="AV3:AV8" si="17">VLOOKUP(CONCATENATE($I3," ",$J3),MeasureOutput,31,FALSE)</f>
        <v>22.068466992303978</v>
      </c>
      <c r="AW3" s="156">
        <f t="shared" ref="AW3:AW8" si="18">VLOOKUP(CONCATENATE($I3," ",$J3),MeasureOutput,32,FALSE)</f>
        <v>8.7242608063341205</v>
      </c>
      <c r="AX3" s="156">
        <f t="shared" ref="AX3:AX8" si="19">VLOOKUP(CONCATENATE($I3," ",$J3),MeasureOutput,33,FALSE)</f>
        <v>2.6951042256100641</v>
      </c>
      <c r="AY3" s="156">
        <f t="shared" ref="AY3:AY8" si="20">VLOOKUP(CONCATENATE($I3," ",$J3),MeasureOutput,34,FALSE)</f>
        <v>8.3018726673533134</v>
      </c>
      <c r="AZ3" s="156">
        <f t="shared" ref="AZ3:AZ8" si="21">VLOOKUP(CONCATENATE($I3," ",$J3),MeasureOutput,35,FALSE)</f>
        <v>5.9434679983010419</v>
      </c>
      <c r="BA3" s="156">
        <f t="shared" ref="BA3:BA8" si="22">VLOOKUP(CONCATENATE($I3," ",$J3),MeasureOutput,36,FALSE)</f>
        <v>5.6203104450697747</v>
      </c>
      <c r="BB3" s="156">
        <f t="shared" ref="BB3:BB8" si="23">VLOOKUP(CONCATENATE($I3," ",$J3),MeasureOutput,37,FALSE)</f>
        <v>13.651262973903389</v>
      </c>
      <c r="BC3" s="156">
        <f t="shared" ref="BC3:BC8" si="24">VLOOKUP(CONCATENATE($I3," ",$J3),MeasureOutput,38,FALSE)</f>
        <v>27.168346957812219</v>
      </c>
      <c r="BD3" s="156">
        <f t="shared" ref="BD3:BD8" si="25">VLOOKUP(CONCATENATE($I3," ",$J3),MeasureOutput,39,FALSE)</f>
        <v>52.100290117282277</v>
      </c>
    </row>
    <row r="4" spans="1:56" ht="15">
      <c r="A4" s="61" t="str">
        <f>VLOOKUP(CONCATENATE($C4," - ",$B4),[2]ACHIEV!$B$12:$C$78,2,FALSE)</f>
        <v>LO5Med</v>
      </c>
      <c r="B4" s="61" t="str">
        <f>'SC-New'!$C$7</f>
        <v>New</v>
      </c>
      <c r="C4" s="61" t="str">
        <f>'SC-New'!$C$8</f>
        <v>WIFI enabled tstats</v>
      </c>
      <c r="D4" s="61" t="s">
        <v>454</v>
      </c>
      <c r="E4" s="61" t="str">
        <f>'SC-New'!$A$9</f>
        <v>HVAC</v>
      </c>
      <c r="F4" s="155">
        <f t="shared" si="1"/>
        <v>0.20455318545592466</v>
      </c>
      <c r="G4" s="63">
        <f>'SC-New'!A48</f>
        <v>585.53310169638269</v>
      </c>
      <c r="H4" s="63">
        <f>'SC-New'!B48</f>
        <v>39.992017490793586</v>
      </c>
      <c r="I4" s="9" t="str">
        <f>'SC-New'!C48</f>
        <v>Single Family</v>
      </c>
      <c r="J4" s="9" t="str">
        <f>'SC-New'!D48</f>
        <v>WIFI Enabled Thermostat HZ2</v>
      </c>
      <c r="K4" s="36">
        <f>'SC-New'!E48</f>
        <v>4.8628505935350674E-4</v>
      </c>
      <c r="L4" s="36">
        <f>'SC-New'!F48</f>
        <v>1.0362884553654797E-3</v>
      </c>
      <c r="M4" s="36">
        <f>'SC-New'!G48</f>
        <v>1.6446779295781406E-3</v>
      </c>
      <c r="N4" s="36">
        <f>'SC-New'!H48</f>
        <v>2.3351551749336472E-3</v>
      </c>
      <c r="O4" s="36">
        <f>'SC-New'!I48</f>
        <v>3.0981942747134771E-3</v>
      </c>
      <c r="P4" s="36">
        <f>'SC-New'!J48</f>
        <v>3.8718546644984052E-3</v>
      </c>
      <c r="Q4" s="36">
        <f>'SC-New'!K48</f>
        <v>4.7449994783223424E-3</v>
      </c>
      <c r="R4" s="36">
        <f>'SC-New'!L48</f>
        <v>5.7196768531255398E-3</v>
      </c>
      <c r="S4" s="36">
        <f>'SC-New'!M48</f>
        <v>6.5909007111057023E-3</v>
      </c>
      <c r="T4" s="36">
        <f>'SC-New'!N48</f>
        <v>7.5218352870004834E-3</v>
      </c>
      <c r="U4" s="36">
        <f>'SC-New'!O48</f>
        <v>8.2085103143447954E-3</v>
      </c>
      <c r="V4" s="36">
        <f>'SC-New'!P48</f>
        <v>8.5327360441970514E-3</v>
      </c>
      <c r="W4" s="36">
        <f>'SC-New'!Q48</f>
        <v>8.5569579484105693E-3</v>
      </c>
      <c r="X4" s="36">
        <f>'SC-New'!R48</f>
        <v>8.6940839359204661E-3</v>
      </c>
      <c r="Y4" s="36">
        <f>'SC-New'!S48</f>
        <v>8.8511956245829436E-3</v>
      </c>
      <c r="Z4" s="36">
        <f>'SC-New'!T48</f>
        <v>8.8329156037575841E-3</v>
      </c>
      <c r="AA4" s="36">
        <f>'SC-New'!U48</f>
        <v>8.5459970343894024E-3</v>
      </c>
      <c r="AB4" s="36">
        <f>'SC-New'!V48</f>
        <v>8.5325220207543677E-3</v>
      </c>
      <c r="AC4" s="36">
        <f>'SC-New'!W48</f>
        <v>8.5543804349547566E-3</v>
      </c>
      <c r="AD4" s="36">
        <f>'SC-New'!X48</f>
        <v>8.612477964867471E-3</v>
      </c>
      <c r="AE4" s="36">
        <f>'SC-New'!Y48</f>
        <v>0.12297164481417613</v>
      </c>
      <c r="AF4" s="156">
        <f t="shared" si="2"/>
        <v>50.071084793437421</v>
      </c>
      <c r="AG4" s="156">
        <f t="shared" si="3"/>
        <v>36.563366664855089</v>
      </c>
      <c r="AH4" s="156">
        <f t="shared" si="4"/>
        <v>29.619837585405531</v>
      </c>
      <c r="AI4" s="156">
        <f t="shared" si="5"/>
        <v>25.679762072403058</v>
      </c>
      <c r="AJ4" s="156">
        <f t="shared" si="6"/>
        <v>9.4227350858306842</v>
      </c>
      <c r="AK4" s="156">
        <f t="shared" si="7"/>
        <v>6.0921293493133861</v>
      </c>
      <c r="AL4" s="156">
        <f t="shared" si="8"/>
        <v>17.712768774303246</v>
      </c>
      <c r="AM4" s="156">
        <f t="shared" si="9"/>
        <v>17.666133482647016</v>
      </c>
      <c r="AN4" s="156">
        <f t="shared" si="10"/>
        <v>10.27326310928202</v>
      </c>
      <c r="AO4" s="156">
        <f t="shared" si="11"/>
        <v>23.336893451625659</v>
      </c>
      <c r="AP4" s="156">
        <f t="shared" si="12"/>
        <v>36.235997031495941</v>
      </c>
      <c r="AQ4" s="156">
        <f t="shared" si="13"/>
        <v>63.231306960363362</v>
      </c>
      <c r="AR4" s="156"/>
      <c r="AS4" s="156">
        <f t="shared" si="14"/>
        <v>47.509256982404089</v>
      </c>
      <c r="AT4" s="156">
        <f t="shared" si="15"/>
        <v>33.650138633614411</v>
      </c>
      <c r="AU4" s="156">
        <f t="shared" si="16"/>
        <v>24.848863088123405</v>
      </c>
      <c r="AV4" s="156">
        <f t="shared" si="17"/>
        <v>23.176795515651925</v>
      </c>
      <c r="AW4" s="156">
        <f t="shared" si="18"/>
        <v>9.1624129942572203</v>
      </c>
      <c r="AX4" s="156">
        <f t="shared" si="19"/>
        <v>2.8304584796088084</v>
      </c>
      <c r="AY4" s="156">
        <f t="shared" si="20"/>
        <v>8.7188115638176296</v>
      </c>
      <c r="AZ4" s="156">
        <f t="shared" si="21"/>
        <v>6.2419624570425576</v>
      </c>
      <c r="BA4" s="156">
        <f t="shared" si="22"/>
        <v>5.9025751976923075</v>
      </c>
      <c r="BB4" s="156">
        <f t="shared" si="23"/>
        <v>14.336860398453867</v>
      </c>
      <c r="BC4" s="156">
        <f t="shared" si="24"/>
        <v>28.532803033354647</v>
      </c>
      <c r="BD4" s="156">
        <f t="shared" si="25"/>
        <v>54.716884991399468</v>
      </c>
    </row>
    <row r="5" spans="1:56" ht="15">
      <c r="A5" s="61" t="str">
        <f>VLOOKUP(CONCATENATE($C5," - ",$B5),[2]ACHIEV!$B$12:$C$78,2,FALSE)</f>
        <v>LO5Med</v>
      </c>
      <c r="B5" s="61" t="str">
        <f>'SC-New'!$C$7</f>
        <v>New</v>
      </c>
      <c r="C5" s="61" t="str">
        <f>'SC-New'!$C$8</f>
        <v>WIFI enabled tstats</v>
      </c>
      <c r="D5" s="61" t="s">
        <v>454</v>
      </c>
      <c r="E5" s="61" t="str">
        <f>'SC-New'!$A$9</f>
        <v>HVAC</v>
      </c>
      <c r="F5" s="155">
        <f t="shared" si="1"/>
        <v>0.20502400217625977</v>
      </c>
      <c r="G5" s="63">
        <f>'SC-New'!A52</f>
        <v>586.88081365683877</v>
      </c>
      <c r="H5" s="63">
        <f>'SC-New'!B52</f>
        <v>39.85463196205346</v>
      </c>
      <c r="I5" s="9" t="str">
        <f>'SC-New'!C52</f>
        <v>Single Family</v>
      </c>
      <c r="J5" s="9" t="str">
        <f>'SC-New'!D52</f>
        <v>WIFI Enabled Thermostat HZ1</v>
      </c>
      <c r="K5" s="36">
        <f>'SC-New'!E52</f>
        <v>2.7927430355776947E-3</v>
      </c>
      <c r="L5" s="36">
        <f>'SC-New'!F52</f>
        <v>5.9514215189318456E-3</v>
      </c>
      <c r="M5" s="36">
        <f>'SC-New'!G52</f>
        <v>9.4454122026781748E-3</v>
      </c>
      <c r="N5" s="36">
        <f>'SC-New'!H52</f>
        <v>1.3410834296367588E-2</v>
      </c>
      <c r="O5" s="36">
        <f>'SC-New'!I52</f>
        <v>1.779298030475333E-2</v>
      </c>
      <c r="P5" s="36">
        <f>'SC-New'!J52</f>
        <v>2.2236124555055088E-2</v>
      </c>
      <c r="Q5" s="36">
        <f>'SC-New'!K52</f>
        <v>2.7250609476922559E-2</v>
      </c>
      <c r="R5" s="36">
        <f>'SC-New'!L52</f>
        <v>3.2848197554244077E-2</v>
      </c>
      <c r="S5" s="36">
        <f>'SC-New'!M52</f>
        <v>3.7851650395336757E-2</v>
      </c>
      <c r="T5" s="36">
        <f>'SC-New'!N52</f>
        <v>4.3198022864326481E-2</v>
      </c>
      <c r="U5" s="36">
        <f>'SC-New'!O52</f>
        <v>4.7141608757897739E-2</v>
      </c>
      <c r="V5" s="36">
        <f>'SC-New'!P52</f>
        <v>4.900364241816231E-2</v>
      </c>
      <c r="W5" s="36">
        <f>'SC-New'!Q52</f>
        <v>4.9142749209538261E-2</v>
      </c>
      <c r="X5" s="36">
        <f>'SC-New'!R52</f>
        <v>4.9930265994701475E-2</v>
      </c>
      <c r="Y5" s="36">
        <f>'SC-New'!S52</f>
        <v>5.0832560987896042E-2</v>
      </c>
      <c r="Z5" s="36">
        <f>'SC-New'!T52</f>
        <v>5.0727578529833048E-2</v>
      </c>
      <c r="AA5" s="36">
        <f>'SC-New'!U52</f>
        <v>4.9079800501352827E-2</v>
      </c>
      <c r="AB5" s="36">
        <f>'SC-New'!V52</f>
        <v>4.9002413278036568E-2</v>
      </c>
      <c r="AC5" s="36">
        <f>'SC-New'!W52</f>
        <v>4.9127946507677774E-2</v>
      </c>
      <c r="AD5" s="36">
        <f>'SC-New'!X52</f>
        <v>4.94616015705409E-2</v>
      </c>
      <c r="AE5" s="36">
        <f>'SC-New'!Y52</f>
        <v>0.70622816395983057</v>
      </c>
      <c r="AF5" s="156">
        <f t="shared" si="2"/>
        <v>50.186332590109586</v>
      </c>
      <c r="AG5" s="156">
        <f t="shared" si="3"/>
        <v>36.647523967706121</v>
      </c>
      <c r="AH5" s="156">
        <f t="shared" si="4"/>
        <v>29.688013080975235</v>
      </c>
      <c r="AI5" s="156">
        <f t="shared" si="5"/>
        <v>25.73886876062679</v>
      </c>
      <c r="AJ5" s="156">
        <f t="shared" si="6"/>
        <v>9.4444232410154072</v>
      </c>
      <c r="AK5" s="156">
        <f t="shared" si="7"/>
        <v>6.106151503765334</v>
      </c>
      <c r="AL5" s="156">
        <f t="shared" si="8"/>
        <v>17.753537964398152</v>
      </c>
      <c r="AM5" s="156">
        <f t="shared" si="9"/>
        <v>17.706795333054107</v>
      </c>
      <c r="AN5" s="156">
        <f t="shared" si="10"/>
        <v>10.296908910903106</v>
      </c>
      <c r="AO5" s="156">
        <f t="shared" si="11"/>
        <v>23.390607597475871</v>
      </c>
      <c r="AP5" s="156">
        <f t="shared" si="12"/>
        <v>36.319400833017859</v>
      </c>
      <c r="AQ5" s="156">
        <f t="shared" si="13"/>
        <v>63.376845425086984</v>
      </c>
      <c r="AR5" s="156"/>
      <c r="AS5" s="156">
        <f t="shared" si="14"/>
        <v>47.61860826191684</v>
      </c>
      <c r="AT5" s="156">
        <f t="shared" si="15"/>
        <v>33.727590607168324</v>
      </c>
      <c r="AU5" s="156">
        <f t="shared" si="16"/>
        <v>24.906057309749091</v>
      </c>
      <c r="AV5" s="156">
        <f t="shared" si="17"/>
        <v>23.230141166702214</v>
      </c>
      <c r="AW5" s="156">
        <f t="shared" si="18"/>
        <v>9.1835019703428138</v>
      </c>
      <c r="AX5" s="156">
        <f t="shared" si="19"/>
        <v>2.8369732995831041</v>
      </c>
      <c r="AY5" s="156">
        <f t="shared" si="20"/>
        <v>8.7388795097484007</v>
      </c>
      <c r="AZ5" s="156">
        <f t="shared" si="21"/>
        <v>6.2563294799071949</v>
      </c>
      <c r="BA5" s="156">
        <f t="shared" si="22"/>
        <v>5.9161610584547049</v>
      </c>
      <c r="BB5" s="156">
        <f t="shared" si="23"/>
        <v>14.369859315472233</v>
      </c>
      <c r="BC5" s="156">
        <f t="shared" si="24"/>
        <v>28.598476519280521</v>
      </c>
      <c r="BD5" s="156">
        <f t="shared" si="25"/>
        <v>54.842825950378845</v>
      </c>
    </row>
    <row r="6" spans="1:56" ht="15">
      <c r="A6" s="61" t="str">
        <f>VLOOKUP(CONCATENATE($C6," - ",$B6),[2]ACHIEV!$B$12:$C$78,2,FALSE)</f>
        <v>Retro5Med</v>
      </c>
      <c r="B6" s="61" t="str">
        <f>'SC-Retro'!$C$7</f>
        <v>Retro</v>
      </c>
      <c r="C6" s="61" t="str">
        <f>'SC-Retro'!$C$8</f>
        <v>WIFI enabled tstats</v>
      </c>
      <c r="D6" s="61" t="s">
        <v>454</v>
      </c>
      <c r="E6" s="61" t="str">
        <f>'SC-Retro'!$A$9</f>
        <v>HVAC</v>
      </c>
      <c r="F6" s="155">
        <f t="shared" si="1"/>
        <v>0.194771327138653</v>
      </c>
      <c r="G6" s="63">
        <f>'SC-Retro'!A61</f>
        <v>557.53255099314879</v>
      </c>
      <c r="H6" s="63">
        <f>'SC-Retro'!B61</f>
        <v>42.996641707814867</v>
      </c>
      <c r="I6" s="9" t="str">
        <f>'SC-Retro'!C61</f>
        <v>Single Family</v>
      </c>
      <c r="J6" s="9" t="str">
        <f>'SC-Retro'!D61</f>
        <v>WIFI Enabled Thermostat HZ3</v>
      </c>
      <c r="K6" s="36">
        <f>'SC-Retro'!E61</f>
        <v>1.6317636347482543E-2</v>
      </c>
      <c r="L6" s="36">
        <f>'SC-Retro'!F61</f>
        <v>2.0142362560997159E-2</v>
      </c>
      <c r="M6" s="36">
        <f>'SC-Retro'!G61</f>
        <v>2.4769302950248342E-2</v>
      </c>
      <c r="N6" s="36">
        <f>'SC-Retro'!H61</f>
        <v>2.8880557818276944E-2</v>
      </c>
      <c r="O6" s="36">
        <f>'SC-Retro'!I61</f>
        <v>3.3076913829958643E-2</v>
      </c>
      <c r="P6" s="36">
        <f>'SC-Retro'!J61</f>
        <v>3.881809653112394E-2</v>
      </c>
      <c r="Q6" s="36">
        <f>'SC-Retro'!K61</f>
        <v>4.2728516402331204E-2</v>
      </c>
      <c r="R6" s="36">
        <f>'SC-Retro'!L61</f>
        <v>4.3785558378744947E-2</v>
      </c>
      <c r="S6" s="36">
        <f>'SC-Retro'!M61</f>
        <v>4.1383934384048297E-2</v>
      </c>
      <c r="T6" s="36">
        <f>'SC-Retro'!N61</f>
        <v>3.5671221052716938E-2</v>
      </c>
      <c r="U6" s="36">
        <f>'SC-Retro'!O61</f>
        <v>2.7679504845073737E-2</v>
      </c>
      <c r="V6" s="36">
        <f>'SC-Retro'!P61</f>
        <v>1.9046891806449584E-2</v>
      </c>
      <c r="W6" s="36">
        <f>'SC-Retro'!Q61</f>
        <v>1.1427068063649484E-2</v>
      </c>
      <c r="X6" s="36">
        <f>'SC-Retro'!R61</f>
        <v>5.8649902323071566E-3</v>
      </c>
      <c r="Y6" s="36">
        <f>'SC-Retro'!S61</f>
        <v>2.5223098529117971E-3</v>
      </c>
      <c r="Z6" s="36">
        <f>'SC-Retro'!T61</f>
        <v>8.8830189547887083E-4</v>
      </c>
      <c r="AA6" s="36">
        <f>'SC-Retro'!U61</f>
        <v>2.4980156352942952E-4</v>
      </c>
      <c r="AB6" s="36">
        <f>'SC-Retro'!V61</f>
        <v>5.4568818792610627E-5</v>
      </c>
      <c r="AC6" s="36">
        <f>'SC-Retro'!W61</f>
        <v>8.9898491016954014E-6</v>
      </c>
      <c r="AD6" s="36">
        <f>'SC-Retro'!X61</f>
        <v>1.0815368643955856E-6</v>
      </c>
      <c r="AE6" s="36">
        <f>'SC-Retro'!Y61</f>
        <v>0.40259135445356775</v>
      </c>
      <c r="AF6" s="156">
        <f t="shared" si="2"/>
        <v>47.676654923524524</v>
      </c>
      <c r="AG6" s="156">
        <f t="shared" si="3"/>
        <v>34.814884129514027</v>
      </c>
      <c r="AH6" s="156">
        <f t="shared" si="4"/>
        <v>28.203398853369926</v>
      </c>
      <c r="AI6" s="156">
        <f t="shared" si="5"/>
        <v>24.451740158915829</v>
      </c>
      <c r="AJ6" s="156">
        <f t="shared" si="6"/>
        <v>8.9721341364231257</v>
      </c>
      <c r="AK6" s="156">
        <f t="shared" si="7"/>
        <v>5.8008000013364693</v>
      </c>
      <c r="AL6" s="156">
        <f t="shared" si="8"/>
        <v>16.865733348427852</v>
      </c>
      <c r="AM6" s="156">
        <f t="shared" si="9"/>
        <v>16.821328184914332</v>
      </c>
      <c r="AN6" s="156">
        <f t="shared" si="10"/>
        <v>9.7819893900922334</v>
      </c>
      <c r="AO6" s="156">
        <f t="shared" si="11"/>
        <v>22.22090894715431</v>
      </c>
      <c r="AP6" s="156">
        <f t="shared" si="12"/>
        <v>34.503169512055806</v>
      </c>
      <c r="AQ6" s="156">
        <f t="shared" si="13"/>
        <v>60.207547225096562</v>
      </c>
      <c r="AR6" s="156"/>
      <c r="AS6" s="156">
        <f t="shared" si="14"/>
        <v>45.237335283776417</v>
      </c>
      <c r="AT6" s="156">
        <f t="shared" si="15"/>
        <v>32.040968442806069</v>
      </c>
      <c r="AU6" s="156">
        <f t="shared" si="16"/>
        <v>23.660575271771219</v>
      </c>
      <c r="AV6" s="156">
        <f t="shared" si="17"/>
        <v>22.068466992303978</v>
      </c>
      <c r="AW6" s="156">
        <f t="shared" si="18"/>
        <v>8.7242608063341205</v>
      </c>
      <c r="AX6" s="156">
        <f t="shared" si="19"/>
        <v>2.6951042256100641</v>
      </c>
      <c r="AY6" s="156">
        <f t="shared" si="20"/>
        <v>8.3018726673533134</v>
      </c>
      <c r="AZ6" s="156">
        <f t="shared" si="21"/>
        <v>5.9434679983010419</v>
      </c>
      <c r="BA6" s="156">
        <f t="shared" si="22"/>
        <v>5.6203104450697747</v>
      </c>
      <c r="BB6" s="156">
        <f t="shared" si="23"/>
        <v>13.651262973903389</v>
      </c>
      <c r="BC6" s="156">
        <f t="shared" si="24"/>
        <v>27.168346957812219</v>
      </c>
      <c r="BD6" s="156">
        <f t="shared" si="25"/>
        <v>52.100290117282277</v>
      </c>
    </row>
    <row r="7" spans="1:56" ht="15">
      <c r="A7" s="61" t="str">
        <f>VLOOKUP(CONCATENATE($C7," - ",$B7),[2]ACHIEV!$B$12:$C$78,2,FALSE)</f>
        <v>Retro5Med</v>
      </c>
      <c r="B7" s="61" t="str">
        <f>'SC-Retro'!$C$7</f>
        <v>Retro</v>
      </c>
      <c r="C7" s="61" t="str">
        <f>'SC-Retro'!$C$8</f>
        <v>WIFI enabled tstats</v>
      </c>
      <c r="D7" s="61" t="s">
        <v>454</v>
      </c>
      <c r="E7" s="61" t="str">
        <f>'SC-Retro'!$A$9</f>
        <v>HVAC</v>
      </c>
      <c r="F7" s="155">
        <f t="shared" si="1"/>
        <v>0.20455318545592466</v>
      </c>
      <c r="G7" s="63">
        <f>'SC-Retro'!A65</f>
        <v>585.53310169638269</v>
      </c>
      <c r="H7" s="63">
        <f>'SC-Retro'!B65</f>
        <v>39.992017490793586</v>
      </c>
      <c r="I7" s="9" t="str">
        <f>'SC-Retro'!C65</f>
        <v>Single Family</v>
      </c>
      <c r="J7" s="9" t="str">
        <f>'SC-Retro'!D65</f>
        <v>WIFI Enabled Thermostat HZ2</v>
      </c>
      <c r="K7" s="36">
        <f>'SC-Retro'!E65</f>
        <v>6.3378760442362264E-2</v>
      </c>
      <c r="L7" s="36">
        <f>'SC-Retro'!F65</f>
        <v>7.8234245714980458E-2</v>
      </c>
      <c r="M7" s="36">
        <f>'SC-Retro'!G65</f>
        <v>9.6205583001013506E-2</v>
      </c>
      <c r="N7" s="36">
        <f>'SC-Retro'!H65</f>
        <v>0.1121739641960314</v>
      </c>
      <c r="O7" s="36">
        <f>'SC-Retro'!I65</f>
        <v>0.12847288376573199</v>
      </c>
      <c r="P7" s="36">
        <f>'SC-Retro'!J65</f>
        <v>0.15077201063217469</v>
      </c>
      <c r="Q7" s="36">
        <f>'SC-Retro'!K65</f>
        <v>0.16596033564252669</v>
      </c>
      <c r="R7" s="36">
        <f>'SC-Retro'!L65</f>
        <v>0.17006595540105157</v>
      </c>
      <c r="S7" s="36">
        <f>'SC-Retro'!M65</f>
        <v>0.16073789166736066</v>
      </c>
      <c r="T7" s="36">
        <f>'SC-Retro'!N65</f>
        <v>0.13854934168425007</v>
      </c>
      <c r="U7" s="36">
        <f>'SC-Retro'!O65</f>
        <v>0.10750899636329886</v>
      </c>
      <c r="V7" s="36">
        <f>'SC-Retro'!P65</f>
        <v>7.3979366083789494E-2</v>
      </c>
      <c r="W7" s="36">
        <f>'SC-Retro'!Q65</f>
        <v>4.4383475274367312E-2</v>
      </c>
      <c r="X7" s="36">
        <f>'SC-Retro'!R65</f>
        <v>2.2780003366574444E-2</v>
      </c>
      <c r="Y7" s="36">
        <f>'SC-Retro'!S65</f>
        <v>9.7968154532240091E-3</v>
      </c>
      <c r="Z7" s="36">
        <f>'SC-Retro'!T65</f>
        <v>3.4502223137689589E-3</v>
      </c>
      <c r="AA7" s="36">
        <f>'SC-Retro'!U65</f>
        <v>9.7024551325424044E-4</v>
      </c>
      <c r="AB7" s="36">
        <f>'SC-Retro'!V65</f>
        <v>2.1194883990738748E-4</v>
      </c>
      <c r="AC7" s="36">
        <f>'SC-Retro'!W65</f>
        <v>3.4917158373690618E-5</v>
      </c>
      <c r="AD7" s="36">
        <f>'SC-Retro'!X65</f>
        <v>4.2007594959478729E-6</v>
      </c>
      <c r="AE7" s="36">
        <f>'SC-Retro'!Y65</f>
        <v>1.5636909946222297</v>
      </c>
      <c r="AF7" s="156">
        <f t="shared" si="2"/>
        <v>50.071084793437421</v>
      </c>
      <c r="AG7" s="156">
        <f t="shared" si="3"/>
        <v>36.563366664855089</v>
      </c>
      <c r="AH7" s="156">
        <f t="shared" si="4"/>
        <v>29.619837585405531</v>
      </c>
      <c r="AI7" s="156">
        <f t="shared" si="5"/>
        <v>25.679762072403058</v>
      </c>
      <c r="AJ7" s="156">
        <f t="shared" si="6"/>
        <v>9.4227350858306842</v>
      </c>
      <c r="AK7" s="156">
        <f t="shared" si="7"/>
        <v>6.0921293493133861</v>
      </c>
      <c r="AL7" s="156">
        <f t="shared" si="8"/>
        <v>17.712768774303246</v>
      </c>
      <c r="AM7" s="156">
        <f t="shared" si="9"/>
        <v>17.666133482647016</v>
      </c>
      <c r="AN7" s="156">
        <f t="shared" si="10"/>
        <v>10.27326310928202</v>
      </c>
      <c r="AO7" s="156">
        <f t="shared" si="11"/>
        <v>23.336893451625659</v>
      </c>
      <c r="AP7" s="156">
        <f t="shared" si="12"/>
        <v>36.235997031495941</v>
      </c>
      <c r="AQ7" s="156">
        <f t="shared" si="13"/>
        <v>63.231306960363362</v>
      </c>
      <c r="AR7" s="156"/>
      <c r="AS7" s="156">
        <f t="shared" si="14"/>
        <v>47.509256982404089</v>
      </c>
      <c r="AT7" s="156">
        <f t="shared" si="15"/>
        <v>33.650138633614411</v>
      </c>
      <c r="AU7" s="156">
        <f t="shared" si="16"/>
        <v>24.848863088123405</v>
      </c>
      <c r="AV7" s="156">
        <f t="shared" si="17"/>
        <v>23.176795515651925</v>
      </c>
      <c r="AW7" s="156">
        <f t="shared" si="18"/>
        <v>9.1624129942572203</v>
      </c>
      <c r="AX7" s="156">
        <f t="shared" si="19"/>
        <v>2.8304584796088084</v>
      </c>
      <c r="AY7" s="156">
        <f t="shared" si="20"/>
        <v>8.7188115638176296</v>
      </c>
      <c r="AZ7" s="156">
        <f t="shared" si="21"/>
        <v>6.2419624570425576</v>
      </c>
      <c r="BA7" s="156">
        <f t="shared" si="22"/>
        <v>5.9025751976923075</v>
      </c>
      <c r="BB7" s="156">
        <f t="shared" si="23"/>
        <v>14.336860398453867</v>
      </c>
      <c r="BC7" s="156">
        <f t="shared" si="24"/>
        <v>28.532803033354647</v>
      </c>
      <c r="BD7" s="156">
        <f t="shared" si="25"/>
        <v>54.716884991399468</v>
      </c>
    </row>
    <row r="8" spans="1:56" ht="15">
      <c r="A8" s="61" t="str">
        <f>VLOOKUP(CONCATENATE($C8," - ",$B8),[2]ACHIEV!$B$12:$C$78,2,FALSE)</f>
        <v>Retro5Med</v>
      </c>
      <c r="B8" s="61" t="str">
        <f>'SC-Retro'!$C$7</f>
        <v>Retro</v>
      </c>
      <c r="C8" s="61" t="str">
        <f>'SC-Retro'!$C$8</f>
        <v>WIFI enabled tstats</v>
      </c>
      <c r="D8" s="61" t="s">
        <v>454</v>
      </c>
      <c r="E8" s="61" t="str">
        <f>'SC-Retro'!$A$9</f>
        <v>HVAC</v>
      </c>
      <c r="F8" s="155">
        <f t="shared" si="1"/>
        <v>0.20502400217625977</v>
      </c>
      <c r="G8" s="63">
        <f>'SC-Retro'!A69</f>
        <v>586.88081365683877</v>
      </c>
      <c r="H8" s="63">
        <f>'SC-Retro'!B69</f>
        <v>39.85463196205346</v>
      </c>
      <c r="I8" s="9" t="str">
        <f>'SC-Retro'!C69</f>
        <v>Single Family</v>
      </c>
      <c r="J8" s="9" t="str">
        <f>'SC-Retro'!D69</f>
        <v>WIFI Enabled Thermostat HZ1</v>
      </c>
      <c r="K8" s="36">
        <f>'SC-Retro'!E69</f>
        <v>0.36398525602301723</v>
      </c>
      <c r="L8" s="36">
        <f>'SC-Retro'!F69</f>
        <v>0.4493005504932755</v>
      </c>
      <c r="M8" s="36">
        <f>'SC-Retro'!G69</f>
        <v>0.55251023394995202</v>
      </c>
      <c r="N8" s="36">
        <f>'SC-Retro'!H69</f>
        <v>0.64421690787311103</v>
      </c>
      <c r="O8" s="36">
        <f>'SC-Retro'!I69</f>
        <v>0.73782186907886405</v>
      </c>
      <c r="P8" s="36">
        <f>'SC-Retro'!J69</f>
        <v>0.86588611875684918</v>
      </c>
      <c r="Q8" s="36">
        <f>'SC-Retro'!K69</f>
        <v>0.95311291727527914</v>
      </c>
      <c r="R8" s="36">
        <f>'SC-Retro'!L69</f>
        <v>0.97669155858207557</v>
      </c>
      <c r="S8" s="36">
        <f>'SC-Retro'!M69</f>
        <v>0.92312033625761503</v>
      </c>
      <c r="T8" s="36">
        <f>'SC-Retro'!N69</f>
        <v>0.79569113142602532</v>
      </c>
      <c r="U8" s="36">
        <f>'SC-Retro'!O69</f>
        <v>0.61742592144350961</v>
      </c>
      <c r="V8" s="36">
        <f>'SC-Retro'!P69</f>
        <v>0.42486470730075077</v>
      </c>
      <c r="W8" s="36">
        <f>'SC-Retro'!Q69</f>
        <v>0.25489502316195373</v>
      </c>
      <c r="X8" s="36">
        <f>'SC-Retro'!R69</f>
        <v>0.1308259312696452</v>
      </c>
      <c r="Y8" s="36">
        <f>'SC-Retro'!S69</f>
        <v>5.6263271103177866E-2</v>
      </c>
      <c r="Z8" s="36">
        <f>'SC-Retro'!T69</f>
        <v>1.9814683080708006E-2</v>
      </c>
      <c r="AA8" s="36">
        <f>'SC-Retro'!U69</f>
        <v>5.572135824085638E-3</v>
      </c>
      <c r="AB8" s="36">
        <f>'SC-Retro'!V69</f>
        <v>1.2172256481353886E-3</v>
      </c>
      <c r="AC8" s="36">
        <f>'SC-Retro'!W69</f>
        <v>2.0052981064219624E-4</v>
      </c>
      <c r="AD8" s="36">
        <f>'SC-Retro'!X69</f>
        <v>2.4125030372189427E-5</v>
      </c>
      <c r="AE8" s="36">
        <f>'SC-Retro'!Y69</f>
        <v>8.9803029129303198</v>
      </c>
      <c r="AF8" s="156">
        <f t="shared" si="2"/>
        <v>50.186332590109586</v>
      </c>
      <c r="AG8" s="156">
        <f t="shared" si="3"/>
        <v>36.647523967706121</v>
      </c>
      <c r="AH8" s="156">
        <f t="shared" si="4"/>
        <v>29.688013080975235</v>
      </c>
      <c r="AI8" s="156">
        <f t="shared" si="5"/>
        <v>25.73886876062679</v>
      </c>
      <c r="AJ8" s="156">
        <f t="shared" si="6"/>
        <v>9.4444232410154072</v>
      </c>
      <c r="AK8" s="156">
        <f t="shared" si="7"/>
        <v>6.106151503765334</v>
      </c>
      <c r="AL8" s="156">
        <f t="shared" si="8"/>
        <v>17.753537964398152</v>
      </c>
      <c r="AM8" s="156">
        <f t="shared" si="9"/>
        <v>17.706795333054107</v>
      </c>
      <c r="AN8" s="156">
        <f t="shared" si="10"/>
        <v>10.296908910903106</v>
      </c>
      <c r="AO8" s="156">
        <f t="shared" si="11"/>
        <v>23.390607597475871</v>
      </c>
      <c r="AP8" s="156">
        <f t="shared" si="12"/>
        <v>36.319400833017859</v>
      </c>
      <c r="AQ8" s="156">
        <f t="shared" si="13"/>
        <v>63.376845425086984</v>
      </c>
      <c r="AR8" s="156"/>
      <c r="AS8" s="156">
        <f t="shared" si="14"/>
        <v>47.61860826191684</v>
      </c>
      <c r="AT8" s="156">
        <f t="shared" si="15"/>
        <v>33.727590607168324</v>
      </c>
      <c r="AU8" s="156">
        <f t="shared" si="16"/>
        <v>24.906057309749091</v>
      </c>
      <c r="AV8" s="156">
        <f t="shared" si="17"/>
        <v>23.230141166702214</v>
      </c>
      <c r="AW8" s="156">
        <f t="shared" si="18"/>
        <v>9.1835019703428138</v>
      </c>
      <c r="AX8" s="156">
        <f t="shared" si="19"/>
        <v>2.8369732995831041</v>
      </c>
      <c r="AY8" s="156">
        <f t="shared" si="20"/>
        <v>8.7388795097484007</v>
      </c>
      <c r="AZ8" s="156">
        <f t="shared" si="21"/>
        <v>6.2563294799071949</v>
      </c>
      <c r="BA8" s="156">
        <f t="shared" si="22"/>
        <v>5.9161610584547049</v>
      </c>
      <c r="BB8" s="156">
        <f t="shared" si="23"/>
        <v>14.369859315472233</v>
      </c>
      <c r="BC8" s="156">
        <f t="shared" si="24"/>
        <v>28.598476519280521</v>
      </c>
      <c r="BD8" s="156">
        <f t="shared" si="25"/>
        <v>54.842825950378845</v>
      </c>
    </row>
    <row r="9" spans="1:56" ht="15">
      <c r="A9" s="61"/>
      <c r="B9" s="61"/>
      <c r="C9" s="61"/>
      <c r="D9" s="61"/>
      <c r="E9" s="61"/>
      <c r="F9" s="155"/>
      <c r="G9" s="63"/>
      <c r="H9" s="63"/>
      <c r="I9" s="9"/>
      <c r="J9" s="9"/>
      <c r="K9" s="36"/>
      <c r="L9" s="36"/>
      <c r="M9" s="36"/>
      <c r="N9" s="36"/>
      <c r="O9" s="36"/>
      <c r="P9" s="36"/>
      <c r="Q9" s="36"/>
      <c r="R9" s="36"/>
      <c r="S9" s="36"/>
      <c r="T9" s="36"/>
      <c r="U9" s="36"/>
      <c r="V9" s="36"/>
      <c r="W9" s="36"/>
      <c r="X9" s="36"/>
      <c r="Y9" s="36"/>
      <c r="Z9" s="36"/>
      <c r="AA9" s="36"/>
      <c r="AB9" s="36"/>
      <c r="AC9" s="36"/>
      <c r="AD9" s="36"/>
      <c r="AE9" s="3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CB149"/>
  <sheetViews>
    <sheetView tabSelected="1" topLeftCell="B7" workbookViewId="0">
      <selection activeCell="D8" sqref="D8:D9"/>
    </sheetView>
  </sheetViews>
  <sheetFormatPr defaultRowHeight="12.75"/>
  <cols>
    <col min="1" max="1" width="35" style="9" customWidth="1"/>
    <col min="2" max="2" width="29.28515625" style="9" customWidth="1"/>
    <col min="3" max="4" width="19.85546875" style="9" customWidth="1"/>
    <col min="5" max="5" width="10.7109375" style="9" customWidth="1"/>
    <col min="6" max="25" width="9.5703125" style="9" bestFit="1" customWidth="1"/>
    <col min="26" max="28" width="9.140625" style="9"/>
    <col min="29" max="29" width="21.7109375" style="9" customWidth="1"/>
    <col min="30" max="30" width="35.85546875" style="9" customWidth="1"/>
    <col min="31" max="31" width="35.28515625" style="9" customWidth="1"/>
    <col min="32" max="32" width="15" style="9" customWidth="1"/>
    <col min="33" max="33" width="17.7109375" style="9" customWidth="1"/>
    <col min="34" max="34" width="15.140625" style="9" customWidth="1"/>
    <col min="35" max="35" width="15.7109375" style="9" customWidth="1"/>
    <col min="36" max="36" width="21.28515625" style="9" customWidth="1"/>
    <col min="37" max="37" width="17.7109375" style="9" bestFit="1" customWidth="1"/>
    <col min="38" max="38" width="15.42578125" style="9" bestFit="1" customWidth="1"/>
    <col min="39" max="39" width="14.28515625" style="9" bestFit="1" customWidth="1"/>
    <col min="40" max="40" width="14.28515625" style="9" customWidth="1"/>
    <col min="41" max="41" width="12.5703125" style="9" customWidth="1"/>
    <col min="42" max="42" width="14" style="9" bestFit="1" customWidth="1"/>
    <col min="43" max="44" width="10.85546875" style="9" bestFit="1" customWidth="1"/>
    <col min="45" max="45" width="13.42578125" style="9" customWidth="1"/>
    <col min="46" max="46" width="11.85546875" style="9" bestFit="1" customWidth="1"/>
    <col min="47" max="47" width="11" style="9" bestFit="1" customWidth="1"/>
    <col min="48" max="48" width="14.28515625" style="9" bestFit="1" customWidth="1"/>
    <col min="49" max="49" width="10.7109375" style="9" customWidth="1"/>
    <col min="50" max="50" width="13.85546875" style="9" bestFit="1" customWidth="1"/>
    <col min="51" max="51" width="11.7109375" style="9" bestFit="1" customWidth="1"/>
    <col min="52" max="52" width="15.28515625" style="9" bestFit="1" customWidth="1"/>
    <col min="53" max="55" width="12.28515625" style="9" bestFit="1" customWidth="1"/>
    <col min="56" max="56" width="12.5703125" style="9" bestFit="1" customWidth="1"/>
    <col min="57" max="59" width="14.28515625" style="9" bestFit="1" customWidth="1"/>
    <col min="60" max="60" width="13.7109375" style="9" bestFit="1" customWidth="1"/>
    <col min="61" max="61" width="14" style="9" bestFit="1" customWidth="1"/>
    <col min="62" max="62" width="12.85546875" style="9" bestFit="1" customWidth="1"/>
    <col min="63" max="63" width="15.28515625" style="9" bestFit="1" customWidth="1"/>
    <col min="64" max="64" width="12.28515625" style="9" bestFit="1" customWidth="1"/>
    <col min="65" max="65" width="10.85546875" style="9" bestFit="1" customWidth="1"/>
    <col min="66" max="66" width="12.28515625" style="9" bestFit="1" customWidth="1"/>
    <col min="67" max="67" width="12.5703125" style="9" bestFit="1" customWidth="1"/>
    <col min="68" max="16384" width="9.140625" style="9"/>
  </cols>
  <sheetData>
    <row r="1" spans="1:69">
      <c r="A1" s="48" t="s">
        <v>53</v>
      </c>
      <c r="B1" s="161" t="s">
        <v>139</v>
      </c>
      <c r="C1" s="161"/>
      <c r="D1" s="161"/>
      <c r="E1" s="161"/>
      <c r="F1" s="161"/>
      <c r="G1" s="161"/>
      <c r="H1" s="161"/>
      <c r="I1" s="161"/>
      <c r="J1" s="161"/>
      <c r="K1" s="161"/>
      <c r="L1" s="161"/>
      <c r="M1" s="161"/>
      <c r="N1" s="161"/>
      <c r="O1" s="161"/>
      <c r="P1" s="161"/>
      <c r="Q1" s="161"/>
      <c r="R1" s="161"/>
      <c r="S1" s="161"/>
      <c r="T1" s="161"/>
    </row>
    <row r="2" spans="1:69">
      <c r="A2" s="49" t="s">
        <v>151</v>
      </c>
      <c r="B2" s="161"/>
      <c r="C2" s="161"/>
      <c r="D2" s="161"/>
      <c r="E2" s="161"/>
      <c r="F2" s="161"/>
      <c r="G2" s="161"/>
      <c r="H2" s="161"/>
      <c r="I2" s="161"/>
      <c r="J2" s="161"/>
      <c r="K2" s="161"/>
      <c r="L2" s="161"/>
      <c r="M2" s="161"/>
      <c r="N2" s="161"/>
      <c r="O2" s="161"/>
      <c r="P2" s="161"/>
      <c r="Q2" s="161"/>
      <c r="R2" s="161"/>
      <c r="S2" s="161"/>
      <c r="T2" s="161"/>
    </row>
    <row r="3" spans="1:69">
      <c r="B3" s="161"/>
      <c r="C3" s="161"/>
      <c r="D3" s="161"/>
      <c r="E3" s="161"/>
      <c r="F3" s="161"/>
      <c r="G3" s="161"/>
      <c r="H3" s="161"/>
      <c r="I3" s="161"/>
      <c r="J3" s="161"/>
      <c r="K3" s="161"/>
      <c r="L3" s="161"/>
      <c r="M3" s="161"/>
      <c r="N3" s="161"/>
      <c r="O3" s="161"/>
      <c r="P3" s="161"/>
      <c r="Q3" s="161"/>
      <c r="R3" s="161"/>
      <c r="S3" s="161"/>
      <c r="T3" s="161"/>
    </row>
    <row r="4" spans="1:69">
      <c r="B4" s="161"/>
      <c r="C4" s="161"/>
      <c r="D4" s="161"/>
      <c r="E4" s="161"/>
      <c r="F4" s="161"/>
      <c r="G4" s="161"/>
      <c r="H4" s="161"/>
      <c r="I4" s="161"/>
      <c r="J4" s="161"/>
      <c r="K4" s="161"/>
      <c r="L4" s="161"/>
      <c r="M4" s="161"/>
      <c r="N4" s="161"/>
      <c r="O4" s="161"/>
      <c r="P4" s="161"/>
      <c r="Q4" s="161"/>
      <c r="R4" s="161"/>
      <c r="S4" s="161"/>
      <c r="T4" s="161"/>
    </row>
    <row r="5" spans="1:69">
      <c r="B5" s="161"/>
      <c r="C5" s="161"/>
      <c r="D5" s="161"/>
      <c r="E5" s="161"/>
      <c r="F5" s="161"/>
      <c r="G5" s="161"/>
      <c r="H5" s="161"/>
      <c r="I5" s="161"/>
      <c r="J5" s="161"/>
      <c r="K5" s="161"/>
      <c r="L5" s="161"/>
      <c r="M5" s="161"/>
      <c r="N5" s="161"/>
      <c r="O5" s="161"/>
      <c r="P5" s="161"/>
      <c r="Q5" s="161"/>
      <c r="R5" s="161"/>
      <c r="S5" s="161"/>
      <c r="T5" s="161"/>
    </row>
    <row r="6" spans="1:69">
      <c r="B6" s="161"/>
      <c r="C6" s="161"/>
      <c r="D6" s="161"/>
      <c r="E6" s="161"/>
      <c r="F6" s="161"/>
      <c r="G6" s="161"/>
      <c r="H6" s="161"/>
      <c r="I6" s="161"/>
      <c r="J6" s="161"/>
      <c r="K6" s="161"/>
      <c r="L6" s="161"/>
      <c r="M6" s="161"/>
      <c r="N6" s="161"/>
      <c r="O6" s="161"/>
      <c r="P6" s="161"/>
      <c r="Q6" s="161"/>
      <c r="R6" s="161"/>
      <c r="S6" s="161"/>
      <c r="T6" s="161"/>
    </row>
    <row r="7" spans="1:69">
      <c r="A7" s="157"/>
      <c r="B7" s="157" t="s">
        <v>47</v>
      </c>
      <c r="C7" s="59" t="s">
        <v>52</v>
      </c>
      <c r="D7" s="59" t="s">
        <v>52</v>
      </c>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row>
    <row r="8" spans="1:69">
      <c r="A8" s="157" t="s">
        <v>455</v>
      </c>
      <c r="B8" s="157" t="s">
        <v>56</v>
      </c>
      <c r="C8" s="59" t="str">
        <f>[2]MLIST!$B$53</f>
        <v>WIFI enabled tstats</v>
      </c>
      <c r="D8" s="59" t="str">
        <f>[1]!switch_ForecastState</f>
        <v>Region</v>
      </c>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row>
    <row r="9" spans="1:69">
      <c r="A9" s="157" t="str">
        <f>INDEX([2]ACHIEV!$A$19:$B$100,MATCH(CONCATENATE($C$8," - ",$C$7),[2]ACHIEV!$B$19:$B$100,0),1)</f>
        <v>HVAC</v>
      </c>
      <c r="B9" s="158" t="s">
        <v>57</v>
      </c>
      <c r="C9" s="59">
        <f>[2]FILES!$H$4</f>
        <v>2035</v>
      </c>
      <c r="D9" s="59" t="str">
        <f>[1]!switch_ForecastScenario</f>
        <v>Base</v>
      </c>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row>
    <row r="10" spans="1:69">
      <c r="A10" s="157"/>
      <c r="B10" s="157" t="s">
        <v>464</v>
      </c>
      <c r="C10" s="160">
        <f>MIN(SUM(E57:X57),Y57)</f>
        <v>0.86086036141221034</v>
      </c>
      <c r="D10" s="60"/>
      <c r="E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row>
    <row r="11" spans="1:69" ht="15">
      <c r="A11" s="61" t="str">
        <f>CONCATENATE("# HOMES AVAILABLE FOR MEASURE -",$C$8)</f>
        <v># HOMES AVAILABLE FOR MEASURE -WIFI enabled tstats</v>
      </c>
      <c r="C11" s="9" t="s">
        <v>140</v>
      </c>
      <c r="E11" s="64">
        <v>2016</v>
      </c>
      <c r="F11" s="65">
        <v>2017</v>
      </c>
      <c r="G11" s="65">
        <v>2018</v>
      </c>
      <c r="H11" s="65">
        <v>2019</v>
      </c>
      <c r="I11" s="65">
        <v>2020</v>
      </c>
      <c r="J11" s="65">
        <v>2021</v>
      </c>
      <c r="K11" s="65">
        <v>2022</v>
      </c>
      <c r="L11" s="65">
        <v>2023</v>
      </c>
      <c r="M11" s="65">
        <v>2024</v>
      </c>
      <c r="N11" s="65">
        <v>2025</v>
      </c>
      <c r="O11" s="65">
        <v>2026</v>
      </c>
      <c r="P11" s="65">
        <v>2027</v>
      </c>
      <c r="Q11" s="65">
        <v>2028</v>
      </c>
      <c r="R11" s="65">
        <v>2029</v>
      </c>
      <c r="S11" s="65">
        <v>2030</v>
      </c>
      <c r="T11" s="65">
        <v>2031</v>
      </c>
      <c r="U11" s="65">
        <v>2032</v>
      </c>
      <c r="V11" s="65">
        <v>2033</v>
      </c>
      <c r="W11" s="65">
        <v>2034</v>
      </c>
      <c r="X11" s="65">
        <v>2035</v>
      </c>
      <c r="Y11" s="66"/>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row>
    <row r="12" spans="1:69" ht="15">
      <c r="E12" s="67" t="str">
        <f>CONCATENATE("Homes_",E11)</f>
        <v>Homes_2016</v>
      </c>
      <c r="F12" s="68" t="str">
        <f t="shared" ref="F12:X12" si="0">CONCATENATE("Homes_",F11)</f>
        <v>Homes_2017</v>
      </c>
      <c r="G12" s="68" t="str">
        <f t="shared" si="0"/>
        <v>Homes_2018</v>
      </c>
      <c r="H12" s="68" t="str">
        <f t="shared" si="0"/>
        <v>Homes_2019</v>
      </c>
      <c r="I12" s="68" t="str">
        <f t="shared" si="0"/>
        <v>Homes_2020</v>
      </c>
      <c r="J12" s="68" t="str">
        <f t="shared" si="0"/>
        <v>Homes_2021</v>
      </c>
      <c r="K12" s="68" t="str">
        <f t="shared" si="0"/>
        <v>Homes_2022</v>
      </c>
      <c r="L12" s="68" t="str">
        <f t="shared" si="0"/>
        <v>Homes_2023</v>
      </c>
      <c r="M12" s="68" t="str">
        <f t="shared" si="0"/>
        <v>Homes_2024</v>
      </c>
      <c r="N12" s="68" t="str">
        <f t="shared" si="0"/>
        <v>Homes_2025</v>
      </c>
      <c r="O12" s="68" t="str">
        <f t="shared" si="0"/>
        <v>Homes_2026</v>
      </c>
      <c r="P12" s="68" t="str">
        <f t="shared" si="0"/>
        <v>Homes_2027</v>
      </c>
      <c r="Q12" s="68" t="str">
        <f t="shared" si="0"/>
        <v>Homes_2028</v>
      </c>
      <c r="R12" s="68" t="str">
        <f t="shared" si="0"/>
        <v>Homes_2029</v>
      </c>
      <c r="S12" s="68" t="str">
        <f t="shared" si="0"/>
        <v>Homes_2030</v>
      </c>
      <c r="T12" s="68" t="str">
        <f t="shared" si="0"/>
        <v>Homes_2031</v>
      </c>
      <c r="U12" s="68" t="str">
        <f t="shared" si="0"/>
        <v>Homes_2032</v>
      </c>
      <c r="V12" s="68" t="str">
        <f t="shared" si="0"/>
        <v>Homes_2033</v>
      </c>
      <c r="W12" s="68" t="str">
        <f t="shared" si="0"/>
        <v>Homes_2034</v>
      </c>
      <c r="X12" s="68" t="str">
        <f t="shared" si="0"/>
        <v>Homes_2035</v>
      </c>
      <c r="Y12" s="69"/>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row>
    <row r="13" spans="1:69">
      <c r="B13" s="9" t="s">
        <v>52</v>
      </c>
      <c r="C13" s="9" t="s">
        <v>48</v>
      </c>
      <c r="E13" s="42">
        <f>INDEX([1]!tbl_Forecast,MATCH($D$8&amp;$C13&amp;$D$7,[1]!rng_ForecastRowLookup,0),MATCH(E$11,[1]!rng_ForecastColumnLookup,0))</f>
        <v>62685.758999999998</v>
      </c>
      <c r="F13" s="42">
        <f>INDEX([1]!tbl_Forecast,MATCH($D$8&amp;$C13&amp;$D$7,[1]!rng_ForecastRowLookup,0),MATCH(F$11,[1]!rng_ForecastColumnLookup,0))</f>
        <v>59961.781000000003</v>
      </c>
      <c r="G13" s="42">
        <f>INDEX([1]!tbl_Forecast,MATCH($D$8&amp;$C13&amp;$D$7,[1]!rng_ForecastRowLookup,0),MATCH(G$11,[1]!rng_ForecastColumnLookup,0))</f>
        <v>56834.012000000002</v>
      </c>
      <c r="H13" s="42">
        <f>INDEX([1]!tbl_Forecast,MATCH($D$8&amp;$C13&amp;$D$7,[1]!rng_ForecastRowLookup,0),MATCH(H$11,[1]!rng_ForecastColumnLookup,0))</f>
        <v>54985.192999999999</v>
      </c>
      <c r="I13" s="42">
        <f>INDEX([1]!tbl_Forecast,MATCH($D$8&amp;$C13&amp;$D$7,[1]!rng_ForecastRowLookup,0),MATCH(I$11,[1]!rng_ForecastColumnLookup,0))</f>
        <v>53507.474000000002</v>
      </c>
      <c r="J13" s="42">
        <f>INDEX([1]!tbl_Forecast,MATCH($D$8&amp;$C13&amp;$D$7,[1]!rng_ForecastRowLookup,0),MATCH(J$11,[1]!rng_ForecastColumnLookup,0))</f>
        <v>50982.05</v>
      </c>
      <c r="K13" s="42">
        <f>INDEX([1]!tbl_Forecast,MATCH($D$8&amp;$C13&amp;$D$7,[1]!rng_ForecastRowLookup,0),MATCH(K$11,[1]!rng_ForecastColumnLookup,0))</f>
        <v>49561.669000000002</v>
      </c>
      <c r="L13" s="42">
        <f>INDEX([1]!tbl_Forecast,MATCH($D$8&amp;$C13&amp;$D$7,[1]!rng_ForecastRowLookup,0),MATCH(L$11,[1]!rng_ForecastColumnLookup,0))</f>
        <v>49324.517999999996</v>
      </c>
      <c r="M13" s="42">
        <f>INDEX([1]!tbl_Forecast,MATCH($D$8&amp;$C13&amp;$D$7,[1]!rng_ForecastRowLookup,0),MATCH(M$11,[1]!rng_ForecastColumnLookup,0))</f>
        <v>48815.77</v>
      </c>
      <c r="N13" s="42">
        <f>INDEX([1]!tbl_Forecast,MATCH($D$8&amp;$C13&amp;$D$7,[1]!rng_ForecastRowLookup,0),MATCH(N$11,[1]!rng_ForecastColumnLookup,0))</f>
        <v>49683.252</v>
      </c>
      <c r="O13" s="42">
        <f>INDEX([1]!tbl_Forecast,MATCH($D$8&amp;$C13&amp;$D$7,[1]!rng_ForecastRowLookup,0),MATCH(O$11,[1]!rng_ForecastColumnLookup,0))</f>
        <v>50030.137000000002</v>
      </c>
      <c r="P13" s="42">
        <f>INDEX([1]!tbl_Forecast,MATCH($D$8&amp;$C13&amp;$D$7,[1]!rng_ForecastRowLookup,0),MATCH(P$11,[1]!rng_ForecastColumnLookup,0))</f>
        <v>49387.762999999999</v>
      </c>
      <c r="Q13" s="42">
        <f>INDEX([1]!tbl_Forecast,MATCH($D$8&amp;$C13&amp;$D$7,[1]!rng_ForecastRowLookup,0),MATCH(Q$11,[1]!rng_ForecastColumnLookup,0))</f>
        <v>48079.345999999998</v>
      </c>
      <c r="R13" s="42">
        <f>INDEX([1]!tbl_Forecast,MATCH($D$8&amp;$C13&amp;$D$7,[1]!rng_ForecastRowLookup,0),MATCH(R$11,[1]!rng_ForecastColumnLookup,0))</f>
        <v>48129.050999999999</v>
      </c>
      <c r="S13" s="42">
        <f>INDEX([1]!tbl_Forecast,MATCH($D$8&amp;$C13&amp;$D$7,[1]!rng_ForecastRowLookup,0),MATCH(S$11,[1]!rng_ForecastColumnLookup,0))</f>
        <v>48690.569000000003</v>
      </c>
      <c r="T13" s="42">
        <f>INDEX([1]!tbl_Forecast,MATCH($D$8&amp;$C13&amp;$D$7,[1]!rng_ForecastRowLookup,0),MATCH(T$11,[1]!rng_ForecastColumnLookup,0))</f>
        <v>48482.864000000001</v>
      </c>
      <c r="U13" s="42">
        <f>INDEX([1]!tbl_Forecast,MATCH($D$8&amp;$C13&amp;$D$7,[1]!rng_ForecastRowLookup,0),MATCH(U$11,[1]!rng_ForecastColumnLookup,0))</f>
        <v>46879.000999999997</v>
      </c>
      <c r="V13" s="42">
        <f>INDEX([1]!tbl_Forecast,MATCH($D$8&amp;$C13&amp;$D$7,[1]!rng_ForecastRowLookup,0),MATCH(V$11,[1]!rng_ForecastColumnLookup,0))</f>
        <v>46798.777999999998</v>
      </c>
      <c r="W13" s="42">
        <f>INDEX([1]!tbl_Forecast,MATCH($D$8&amp;$C13&amp;$D$7,[1]!rng_ForecastRowLookup,0),MATCH(W$11,[1]!rng_ForecastColumnLookup,0))</f>
        <v>46917.627</v>
      </c>
      <c r="X13" s="42">
        <f>INDEX([1]!tbl_Forecast,MATCH($D$8&amp;$C13&amp;$D$7,[1]!rng_ForecastRowLookup,0),MATCH(X$11,[1]!rng_ForecastColumnLookup,0))</f>
        <v>47236.144999999997</v>
      </c>
      <c r="Y13" s="42"/>
      <c r="AA13" s="42">
        <f>SUM(E13:Y13)</f>
        <v>1016972.7590000002</v>
      </c>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row>
    <row r="14" spans="1:69">
      <c r="B14" s="9" t="s">
        <v>52</v>
      </c>
      <c r="C14" s="9" t="s">
        <v>49</v>
      </c>
      <c r="E14" s="42">
        <f>INDEX([1]!tbl_Forecast,MATCH($D$8&amp;$C14&amp;$D$7,[1]!rng_ForecastRowLookup,0),MATCH(E$11,[1]!rng_ForecastColumnLookup,0))</f>
        <v>23280.347100904564</v>
      </c>
      <c r="F14" s="42">
        <f>INDEX([1]!tbl_Forecast,MATCH($D$8&amp;$C14&amp;$D$7,[1]!rng_ForecastRowLookup,0),MATCH(F$11,[1]!rng_ForecastColumnLookup,0))</f>
        <v>23017.418106038647</v>
      </c>
      <c r="G14" s="42">
        <f>INDEX([1]!tbl_Forecast,MATCH($D$8&amp;$C14&amp;$D$7,[1]!rng_ForecastRowLookup,0),MATCH(G$11,[1]!rng_ForecastColumnLookup,0))</f>
        <v>22811.60852767331</v>
      </c>
      <c r="H14" s="42">
        <f>INDEX([1]!tbl_Forecast,MATCH($D$8&amp;$C14&amp;$D$7,[1]!rng_ForecastRowLookup,0),MATCH(H$11,[1]!rng_ForecastColumnLookup,0))</f>
        <v>22085.916378202593</v>
      </c>
      <c r="I14" s="42">
        <f>INDEX([1]!tbl_Forecast,MATCH($D$8&amp;$C14&amp;$D$7,[1]!rng_ForecastRowLookup,0),MATCH(I$11,[1]!rng_ForecastColumnLookup,0))</f>
        <v>20817.853908138593</v>
      </c>
      <c r="J14" s="42">
        <f>INDEX([1]!tbl_Forecast,MATCH($D$8&amp;$C14&amp;$D$7,[1]!rng_ForecastRowLookup,0),MATCH(J$11,[1]!rng_ForecastColumnLookup,0))</f>
        <v>20070.279329962508</v>
      </c>
      <c r="K14" s="42">
        <f>INDEX([1]!tbl_Forecast,MATCH($D$8&amp;$C14&amp;$D$7,[1]!rng_ForecastRowLookup,0),MATCH(K$11,[1]!rng_ForecastColumnLookup,0))</f>
        <v>19887.831284331631</v>
      </c>
      <c r="L14" s="42">
        <f>INDEX([1]!tbl_Forecast,MATCH($D$8&amp;$C14&amp;$D$7,[1]!rng_ForecastRowLookup,0),MATCH(L$11,[1]!rng_ForecastColumnLookup,0))</f>
        <v>20257.583209811291</v>
      </c>
      <c r="M14" s="42">
        <f>INDEX([1]!tbl_Forecast,MATCH($D$8&amp;$C14&amp;$D$7,[1]!rng_ForecastRowLookup,0),MATCH(M$11,[1]!rng_ForecastColumnLookup,0))</f>
        <v>20750.368029493613</v>
      </c>
      <c r="N14" s="42">
        <f>INDEX([1]!tbl_Forecast,MATCH($D$8&amp;$C14&amp;$D$7,[1]!rng_ForecastRowLookup,0),MATCH(N$11,[1]!rng_ForecastColumnLookup,0))</f>
        <v>21314.334279744231</v>
      </c>
      <c r="O14" s="42">
        <f>INDEX([1]!tbl_Forecast,MATCH($D$8&amp;$C14&amp;$D$7,[1]!rng_ForecastRowLookup,0),MATCH(O$11,[1]!rng_ForecastColumnLookup,0))</f>
        <v>21403.286239774712</v>
      </c>
      <c r="P14" s="42">
        <f>INDEX([1]!tbl_Forecast,MATCH($D$8&amp;$C14&amp;$D$7,[1]!rng_ForecastRowLookup,0),MATCH(P$11,[1]!rng_ForecastColumnLookup,0))</f>
        <v>21409.137516518917</v>
      </c>
      <c r="Q14" s="42">
        <f>INDEX([1]!tbl_Forecast,MATCH($D$8&amp;$C14&amp;$D$7,[1]!rng_ForecastRowLookup,0),MATCH(Q$11,[1]!rng_ForecastColumnLookup,0))</f>
        <v>21443.358292282628</v>
      </c>
      <c r="R14" s="42">
        <f>INDEX([1]!tbl_Forecast,MATCH($D$8&amp;$C14&amp;$D$7,[1]!rng_ForecastRowLookup,0),MATCH(R$11,[1]!rng_ForecastColumnLookup,0))</f>
        <v>21209.865626522758</v>
      </c>
      <c r="S14" s="42">
        <f>INDEX([1]!tbl_Forecast,MATCH($D$8&amp;$C14&amp;$D$7,[1]!rng_ForecastRowLookup,0),MATCH(S$11,[1]!rng_ForecastColumnLookup,0))</f>
        <v>20954.17798283829</v>
      </c>
      <c r="T14" s="42">
        <f>INDEX([1]!tbl_Forecast,MATCH($D$8&amp;$C14&amp;$D$7,[1]!rng_ForecastRowLookup,0),MATCH(T$11,[1]!rng_ForecastColumnLookup,0))</f>
        <v>20525.44023202754</v>
      </c>
      <c r="U14" s="42">
        <f>INDEX([1]!tbl_Forecast,MATCH($D$8&amp;$C14&amp;$D$7,[1]!rng_ForecastRowLookup,0),MATCH(U$11,[1]!rng_ForecastColumnLookup,0))</f>
        <v>20175.505597554071</v>
      </c>
      <c r="V14" s="42">
        <f>INDEX([1]!tbl_Forecast,MATCH($D$8&amp;$C14&amp;$D$7,[1]!rng_ForecastRowLookup,0),MATCH(V$11,[1]!rng_ForecastColumnLookup,0))</f>
        <v>19919.723927484571</v>
      </c>
      <c r="W14" s="42">
        <f>INDEX([1]!tbl_Forecast,MATCH($D$8&amp;$C14&amp;$D$7,[1]!rng_ForecastRowLookup,0),MATCH(W$11,[1]!rng_ForecastColumnLookup,0))</f>
        <v>19536.194066416414</v>
      </c>
      <c r="X14" s="42">
        <f>INDEX([1]!tbl_Forecast,MATCH($D$8&amp;$C14&amp;$D$7,[1]!rng_ForecastRowLookup,0),MATCH(X$11,[1]!rng_ForecastColumnLookup,0))</f>
        <v>19462.287131015248</v>
      </c>
      <c r="Y14" s="42"/>
      <c r="AA14" s="42">
        <f t="shared" ref="AA14:AA16" si="1">SUM(E14:Y14)</f>
        <v>420332.51676673623</v>
      </c>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c r="B15" s="9" t="s">
        <v>52</v>
      </c>
      <c r="C15" s="9" t="s">
        <v>50</v>
      </c>
      <c r="E15" s="42">
        <f>INDEX([1]!tbl_Forecast,MATCH($D$8&amp;$C15&amp;$D$7,[1]!rng_ForecastRowLookup,0),MATCH(E$11,[1]!rng_ForecastColumnLookup,0))</f>
        <v>5226.2387411561367</v>
      </c>
      <c r="F15" s="42">
        <f>INDEX([1]!tbl_Forecast,MATCH($D$8&amp;$C15&amp;$D$7,[1]!rng_ForecastRowLookup,0),MATCH(F$11,[1]!rng_ForecastColumnLookup,0))</f>
        <v>5239.95312759432</v>
      </c>
      <c r="G15" s="42">
        <f>INDEX([1]!tbl_Forecast,MATCH($D$8&amp;$C15&amp;$D$7,[1]!rng_ForecastRowLookup,0),MATCH(G$11,[1]!rng_ForecastColumnLookup,0))</f>
        <v>5271.2612760989568</v>
      </c>
      <c r="H15" s="42">
        <f>INDEX([1]!tbl_Forecast,MATCH($D$8&amp;$C15&amp;$D$7,[1]!rng_ForecastRowLookup,0),MATCH(H$11,[1]!rng_ForecastColumnLookup,0))</f>
        <v>4985.883552972361</v>
      </c>
      <c r="I15" s="42">
        <f>INDEX([1]!tbl_Forecast,MATCH($D$8&amp;$C15&amp;$D$7,[1]!rng_ForecastRowLookup,0),MATCH(I$11,[1]!rng_ForecastColumnLookup,0))</f>
        <v>4608.5912035798974</v>
      </c>
      <c r="J15" s="42">
        <f>INDEX([1]!tbl_Forecast,MATCH($D$8&amp;$C15&amp;$D$7,[1]!rng_ForecastRowLookup,0),MATCH(J$11,[1]!rng_ForecastColumnLookup,0))</f>
        <v>4509.6375960361838</v>
      </c>
      <c r="K15" s="42">
        <f>INDEX([1]!tbl_Forecast,MATCH($D$8&amp;$C15&amp;$D$7,[1]!rng_ForecastRowLookup,0),MATCH(K$11,[1]!rng_ForecastColumnLookup,0))</f>
        <v>4481.760351096189</v>
      </c>
      <c r="L15" s="42">
        <f>INDEX([1]!tbl_Forecast,MATCH($D$8&amp;$C15&amp;$D$7,[1]!rng_ForecastRowLookup,0),MATCH(L$11,[1]!rng_ForecastColumnLookup,0))</f>
        <v>4621.8312800578688</v>
      </c>
      <c r="M15" s="42">
        <f>INDEX([1]!tbl_Forecast,MATCH($D$8&amp;$C15&amp;$D$7,[1]!rng_ForecastRowLookup,0),MATCH(M$11,[1]!rng_ForecastColumnLookup,0))</f>
        <v>4700.9782942419988</v>
      </c>
      <c r="N15" s="42">
        <f>INDEX([1]!tbl_Forecast,MATCH($D$8&amp;$C15&amp;$D$7,[1]!rng_ForecastRowLookup,0),MATCH(N$11,[1]!rng_ForecastColumnLookup,0))</f>
        <v>4828.2391631488581</v>
      </c>
      <c r="O15" s="42">
        <f>INDEX([1]!tbl_Forecast,MATCH($D$8&amp;$C15&amp;$D$7,[1]!rng_ForecastRowLookup,0),MATCH(O$11,[1]!rng_ForecastColumnLookup,0))</f>
        <v>4790.0249139778334</v>
      </c>
      <c r="P15" s="42">
        <f>INDEX([1]!tbl_Forecast,MATCH($D$8&amp;$C15&amp;$D$7,[1]!rng_ForecastRowLookup,0),MATCH(P$11,[1]!rng_ForecastColumnLookup,0))</f>
        <v>4782.0649962402858</v>
      </c>
      <c r="Q15" s="42">
        <f>INDEX([1]!tbl_Forecast,MATCH($D$8&amp;$C15&amp;$D$7,[1]!rng_ForecastRowLookup,0),MATCH(Q$11,[1]!rng_ForecastColumnLookup,0))</f>
        <v>4748.3908346265653</v>
      </c>
      <c r="R15" s="42">
        <f>INDEX([1]!tbl_Forecast,MATCH($D$8&amp;$C15&amp;$D$7,[1]!rng_ForecastRowLookup,0),MATCH(R$11,[1]!rng_ForecastColumnLookup,0))</f>
        <v>4733.4823682495089</v>
      </c>
      <c r="S15" s="42">
        <f>INDEX([1]!tbl_Forecast,MATCH($D$8&amp;$C15&amp;$D$7,[1]!rng_ForecastRowLookup,0),MATCH(S$11,[1]!rng_ForecastColumnLookup,0))</f>
        <v>4698.697177079107</v>
      </c>
      <c r="T15" s="42">
        <f>INDEX([1]!tbl_Forecast,MATCH($D$8&amp;$C15&amp;$D$7,[1]!rng_ForecastRowLookup,0),MATCH(T$11,[1]!rng_ForecastColumnLookup,0))</f>
        <v>4599.2987885998937</v>
      </c>
      <c r="U15" s="42">
        <f>INDEX([1]!tbl_Forecast,MATCH($D$8&amp;$C15&amp;$D$7,[1]!rng_ForecastRowLookup,0),MATCH(U$11,[1]!rng_ForecastColumnLookup,0))</f>
        <v>4526.3104216428001</v>
      </c>
      <c r="V15" s="42">
        <f>INDEX([1]!tbl_Forecast,MATCH($D$8&amp;$C15&amp;$D$7,[1]!rng_ForecastRowLookup,0),MATCH(V$11,[1]!rng_ForecastColumnLookup,0))</f>
        <v>4422.0600452822764</v>
      </c>
      <c r="W15" s="42">
        <f>INDEX([1]!tbl_Forecast,MATCH($D$8&amp;$C15&amp;$D$7,[1]!rng_ForecastRowLookup,0),MATCH(W$11,[1]!rng_ForecastColumnLookup,0))</f>
        <v>4405.182362066379</v>
      </c>
      <c r="X15" s="42">
        <f>INDEX([1]!tbl_Forecast,MATCH($D$8&amp;$C15&amp;$D$7,[1]!rng_ForecastRowLookup,0),MATCH(X$11,[1]!rng_ForecastColumnLookup,0))</f>
        <v>4385.1136986120664</v>
      </c>
      <c r="Y15" s="42"/>
      <c r="AA15" s="42">
        <f t="shared" si="1"/>
        <v>94565.000192359483</v>
      </c>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c r="B16" s="9" t="s">
        <v>52</v>
      </c>
      <c r="C16" s="9" t="s">
        <v>51</v>
      </c>
      <c r="E16" s="42">
        <f>INDEX([1]!tbl_Forecast,MATCH($D$8&amp;$C16&amp;$D$7,[1]!rng_ForecastRowLookup,0),MATCH(E$11,[1]!rng_ForecastColumnLookup,0))</f>
        <v>1869.5754050925925</v>
      </c>
      <c r="F16" s="42">
        <f>INDEX([1]!tbl_Forecast,MATCH($D$8&amp;$C16&amp;$D$7,[1]!rng_ForecastRowLookup,0),MATCH(F$11,[1]!rng_ForecastColumnLookup,0))</f>
        <v>1881.796305941358</v>
      </c>
      <c r="G16" s="42">
        <f>INDEX([1]!tbl_Forecast,MATCH($D$8&amp;$C16&amp;$D$7,[1]!rng_ForecastRowLookup,0),MATCH(G$11,[1]!rng_ForecastColumnLookup,0))</f>
        <v>1949.1340235982509</v>
      </c>
      <c r="H16" s="42">
        <f>INDEX([1]!tbl_Forecast,MATCH($D$8&amp;$C16&amp;$D$7,[1]!rng_ForecastRowLookup,0),MATCH(H$11,[1]!rng_ForecastColumnLookup,0))</f>
        <v>2021.1963608646258</v>
      </c>
      <c r="I16" s="42">
        <f>INDEX([1]!tbl_Forecast,MATCH($D$8&amp;$C16&amp;$D$7,[1]!rng_ForecastRowLookup,0),MATCH(I$11,[1]!rng_ForecastColumnLookup,0))</f>
        <v>1959.5061710087307</v>
      </c>
      <c r="J16" s="42">
        <f>INDEX([1]!tbl_Forecast,MATCH($D$8&amp;$C16&amp;$D$7,[1]!rng_ForecastRowLookup,0),MATCH(J$11,[1]!rng_ForecastColumnLookup,0))</f>
        <v>1928.5764356212967</v>
      </c>
      <c r="K16" s="42">
        <f>INDEX([1]!tbl_Forecast,MATCH($D$8&amp;$C16&amp;$D$7,[1]!rng_ForecastRowLookup,0),MATCH(K$11,[1]!rng_ForecastColumnLookup,0))</f>
        <v>1934.9641170211423</v>
      </c>
      <c r="L16" s="42">
        <f>INDEX([1]!tbl_Forecast,MATCH($D$8&amp;$C16&amp;$D$7,[1]!rng_ForecastRowLookup,0),MATCH(L$11,[1]!rng_ForecastColumnLookup,0))</f>
        <v>1945.862235675901</v>
      </c>
      <c r="M16" s="42">
        <f>INDEX([1]!tbl_Forecast,MATCH($D$8&amp;$C16&amp;$D$7,[1]!rng_ForecastRowLookup,0),MATCH(M$11,[1]!rng_ForecastColumnLookup,0))</f>
        <v>1956.539890631658</v>
      </c>
      <c r="N16" s="42">
        <f>INDEX([1]!tbl_Forecast,MATCH($D$8&amp;$C16&amp;$D$7,[1]!rng_ForecastRowLookup,0),MATCH(N$11,[1]!rng_ForecastColumnLookup,0))</f>
        <v>1957.7742018038925</v>
      </c>
      <c r="O16" s="42">
        <f>INDEX([1]!tbl_Forecast,MATCH($D$8&amp;$C16&amp;$D$7,[1]!rng_ForecastRowLookup,0),MATCH(O$11,[1]!rng_ForecastColumnLookup,0))</f>
        <v>1947.2038419604366</v>
      </c>
      <c r="P16" s="42">
        <f>INDEX([1]!tbl_Forecast,MATCH($D$8&amp;$C16&amp;$D$7,[1]!rng_ForecastRowLookup,0),MATCH(P$11,[1]!rng_ForecastColumnLookup,0))</f>
        <v>1945.153453785721</v>
      </c>
      <c r="Q16" s="42">
        <f>INDEX([1]!tbl_Forecast,MATCH($D$8&amp;$C16&amp;$D$7,[1]!rng_ForecastRowLookup,0),MATCH(Q$11,[1]!rng_ForecastColumnLookup,0))</f>
        <v>1947.9162901464586</v>
      </c>
      <c r="R16" s="42">
        <f>INDEX([1]!tbl_Forecast,MATCH($D$8&amp;$C16&amp;$D$7,[1]!rng_ForecastRowLookup,0),MATCH(R$11,[1]!rng_ForecastColumnLookup,0))</f>
        <v>1950.0749856673444</v>
      </c>
      <c r="S16" s="42">
        <f>INDEX([1]!tbl_Forecast,MATCH($D$8&amp;$C16&amp;$D$7,[1]!rng_ForecastRowLookup,0),MATCH(S$11,[1]!rng_ForecastColumnLookup,0))</f>
        <v>1950.7771106659191</v>
      </c>
      <c r="T16" s="42">
        <f>INDEX([1]!tbl_Forecast,MATCH($D$8&amp;$C16&amp;$D$7,[1]!rng_ForecastRowLookup,0),MATCH(T$11,[1]!rng_ForecastColumnLookup,0))</f>
        <v>1949.8166473382953</v>
      </c>
      <c r="U16" s="42">
        <f>INDEX([1]!tbl_Forecast,MATCH($D$8&amp;$C16&amp;$D$7,[1]!rng_ForecastRowLookup,0),MATCH(U$11,[1]!rng_ForecastColumnLookup,0))</f>
        <v>1948.4903882606959</v>
      </c>
      <c r="V16" s="42">
        <f>INDEX([1]!tbl_Forecast,MATCH($D$8&amp;$C16&amp;$D$7,[1]!rng_ForecastRowLookup,0),MATCH(V$11,[1]!rng_ForecastColumnLookup,0))</f>
        <v>1948.7048126440727</v>
      </c>
      <c r="W16" s="42">
        <f>INDEX([1]!tbl_Forecast,MATCH($D$8&amp;$C16&amp;$D$7,[1]!rng_ForecastRowLookup,0),MATCH(W$11,[1]!rng_ForecastColumnLookup,0))</f>
        <v>1949.296705787131</v>
      </c>
      <c r="X16" s="42">
        <f>INDEX([1]!tbl_Forecast,MATCH($D$8&amp;$C16&amp;$D$7,[1]!rng_ForecastRowLookup,0),MATCH(X$11,[1]!rng_ForecastColumnLookup,0))</f>
        <v>1949.5267750605763</v>
      </c>
      <c r="Y16" s="42"/>
      <c r="AA16" s="42">
        <f t="shared" si="1"/>
        <v>38891.88615857609</v>
      </c>
    </row>
    <row r="17" spans="1:27">
      <c r="E17" s="42"/>
      <c r="F17" s="42"/>
      <c r="G17" s="42"/>
      <c r="H17" s="42"/>
      <c r="I17" s="42"/>
      <c r="J17" s="42"/>
      <c r="K17" s="42"/>
      <c r="L17" s="42"/>
      <c r="M17" s="42"/>
      <c r="N17" s="42"/>
      <c r="O17" s="42"/>
      <c r="P17" s="42"/>
      <c r="Q17" s="42"/>
      <c r="R17" s="42"/>
      <c r="S17" s="42"/>
      <c r="T17" s="42"/>
      <c r="U17" s="42"/>
      <c r="V17" s="42"/>
      <c r="W17" s="42"/>
      <c r="X17" s="42"/>
      <c r="Y17" s="42"/>
    </row>
    <row r="18" spans="1:27">
      <c r="B18" s="9" t="s">
        <v>141</v>
      </c>
      <c r="C18" s="9" t="s">
        <v>59</v>
      </c>
      <c r="E18" s="42">
        <f>SUM(E13:E16)</f>
        <v>93061.920247153292</v>
      </c>
      <c r="F18" s="42">
        <f t="shared" ref="F18:X18" si="2">SUM(F13:F16)</f>
        <v>90100.948539574325</v>
      </c>
      <c r="G18" s="42">
        <f t="shared" si="2"/>
        <v>86866.015827370516</v>
      </c>
      <c r="H18" s="42">
        <f t="shared" si="2"/>
        <v>84078.189292039577</v>
      </c>
      <c r="I18" s="42">
        <f t="shared" si="2"/>
        <v>80893.425282727228</v>
      </c>
      <c r="J18" s="42">
        <f t="shared" si="2"/>
        <v>77490.543361619988</v>
      </c>
      <c r="K18" s="42">
        <f t="shared" si="2"/>
        <v>75866.224752448965</v>
      </c>
      <c r="L18" s="42">
        <f t="shared" si="2"/>
        <v>76149.794725545056</v>
      </c>
      <c r="M18" s="42">
        <f t="shared" si="2"/>
        <v>76223.656214367264</v>
      </c>
      <c r="N18" s="42">
        <f t="shared" si="2"/>
        <v>77783.59964469698</v>
      </c>
      <c r="O18" s="42">
        <f t="shared" si="2"/>
        <v>78170.651995712979</v>
      </c>
      <c r="P18" s="42">
        <f t="shared" si="2"/>
        <v>77524.11896654492</v>
      </c>
      <c r="Q18" s="42">
        <f t="shared" si="2"/>
        <v>76219.011417055648</v>
      </c>
      <c r="R18" s="42">
        <f t="shared" si="2"/>
        <v>76022.473980439609</v>
      </c>
      <c r="S18" s="42">
        <f t="shared" si="2"/>
        <v>76294.221270583323</v>
      </c>
      <c r="T18" s="42">
        <f t="shared" si="2"/>
        <v>75557.419667965733</v>
      </c>
      <c r="U18" s="42">
        <f t="shared" si="2"/>
        <v>73529.307407457556</v>
      </c>
      <c r="V18" s="42">
        <f t="shared" si="2"/>
        <v>73089.266785410931</v>
      </c>
      <c r="W18" s="42">
        <f t="shared" si="2"/>
        <v>72808.300134269928</v>
      </c>
      <c r="X18" s="42">
        <f t="shared" si="2"/>
        <v>73033.072604687884</v>
      </c>
      <c r="Y18" s="42"/>
      <c r="AA18" s="42">
        <f>SUM(E18:Y18)</f>
        <v>1570762.1621176719</v>
      </c>
    </row>
    <row r="19" spans="1:27">
      <c r="E19" s="42"/>
      <c r="F19" s="42"/>
      <c r="G19" s="42"/>
      <c r="H19" s="42"/>
      <c r="I19" s="42"/>
      <c r="J19" s="42"/>
      <c r="K19" s="42"/>
      <c r="L19" s="42"/>
      <c r="M19" s="42"/>
      <c r="N19" s="42"/>
      <c r="O19" s="42"/>
      <c r="P19" s="42"/>
      <c r="Q19" s="42"/>
      <c r="R19" s="42"/>
      <c r="S19" s="42"/>
      <c r="T19" s="42"/>
      <c r="U19" s="42"/>
      <c r="V19" s="42"/>
      <c r="W19" s="42"/>
      <c r="X19" s="42"/>
      <c r="Y19" s="42"/>
    </row>
    <row r="20" spans="1:27">
      <c r="E20" s="42"/>
      <c r="F20" s="42"/>
      <c r="G20" s="42"/>
      <c r="H20" s="42"/>
      <c r="I20" s="42"/>
      <c r="J20" s="42"/>
      <c r="K20" s="42"/>
      <c r="L20" s="42"/>
      <c r="M20" s="42"/>
      <c r="N20" s="42"/>
      <c r="O20" s="42"/>
      <c r="P20" s="42"/>
      <c r="Q20" s="42"/>
      <c r="R20" s="42"/>
      <c r="S20" s="42"/>
      <c r="T20" s="42"/>
      <c r="U20" s="42"/>
      <c r="V20" s="42"/>
      <c r="W20" s="42"/>
      <c r="X20" s="42"/>
      <c r="Y20" s="42"/>
    </row>
    <row r="21" spans="1:27" ht="15">
      <c r="A21" s="61" t="str">
        <f>CONCATENATE("# HOMES APPLICABLE BY YEAR FOR MEASURE - ",C22)</f>
        <v># HOMES APPLICABLE BY YEAR FOR MEASURE - WIFI enabled tstats - New</v>
      </c>
      <c r="E21" s="42"/>
      <c r="F21" s="42"/>
      <c r="G21" s="42"/>
      <c r="H21" s="42"/>
      <c r="I21" s="42"/>
      <c r="J21" s="42"/>
      <c r="K21" s="42"/>
      <c r="L21" s="42"/>
      <c r="M21" s="42"/>
      <c r="N21" s="42"/>
      <c r="O21" s="42"/>
      <c r="P21" s="42"/>
      <c r="Q21" s="42"/>
      <c r="R21" s="42"/>
      <c r="S21" s="42"/>
      <c r="T21" s="42"/>
      <c r="U21" s="42"/>
      <c r="V21" s="42"/>
      <c r="W21" s="42"/>
      <c r="X21" s="42"/>
      <c r="Y21" s="42"/>
    </row>
    <row r="22" spans="1:27" ht="15">
      <c r="A22" s="70" t="s">
        <v>60</v>
      </c>
      <c r="B22" s="70" t="s">
        <v>153</v>
      </c>
      <c r="C22" s="70" t="str">
        <f>CONCATENATE(C8," - ",C7)</f>
        <v>WIFI enabled tstats - New</v>
      </c>
      <c r="D22" s="70"/>
    </row>
    <row r="23" spans="1:27">
      <c r="A23" s="62">
        <f>INDEX([2]!ResApplic,MATCH($C$22,[2]APPLIC!$B$9:$B$120,0)+1,MATCH($C23,[2]APPLIC!$C$8:$F$8,0)+1)</f>
        <v>0.2</v>
      </c>
      <c r="B23" s="123">
        <f>[2]SATS!$C$105+[2]SATS!$C$94</f>
        <v>0.11113965477799331</v>
      </c>
      <c r="C23" s="9" t="str">
        <f>C13</f>
        <v>Single Family</v>
      </c>
      <c r="E23" s="42">
        <f>E13*$A23*$B23</f>
        <v>1393.3747229512974</v>
      </c>
      <c r="F23" s="42">
        <f t="shared" ref="F23:X23" si="3">F13*$A23*$B23</f>
        <v>1332.8263280427279</v>
      </c>
      <c r="G23" s="42">
        <f t="shared" si="3"/>
        <v>1263.302494665666</v>
      </c>
      <c r="H23" s="42">
        <f t="shared" si="3"/>
        <v>1222.2070735842669</v>
      </c>
      <c r="I23" s="42">
        <f t="shared" si="3"/>
        <v>1189.3604376804906</v>
      </c>
      <c r="J23" s="42">
        <f t="shared" si="3"/>
        <v>1133.2254873748791</v>
      </c>
      <c r="K23" s="42">
        <f t="shared" si="3"/>
        <v>1101.6533565762347</v>
      </c>
      <c r="L23" s="42">
        <f t="shared" si="3"/>
        <v>1096.3819805221833</v>
      </c>
      <c r="M23" s="42">
        <f t="shared" si="3"/>
        <v>1085.0735651043847</v>
      </c>
      <c r="N23" s="42">
        <f t="shared" si="3"/>
        <v>1104.3558951056093</v>
      </c>
      <c r="O23" s="42">
        <f t="shared" si="3"/>
        <v>1112.0664309351421</v>
      </c>
      <c r="P23" s="42">
        <f t="shared" si="3"/>
        <v>1097.7877860154704</v>
      </c>
      <c r="Q23" s="42">
        <f t="shared" si="3"/>
        <v>1068.7043832783386</v>
      </c>
      <c r="R23" s="42">
        <f t="shared" si="3"/>
        <v>1069.8092225864868</v>
      </c>
      <c r="S23" s="42">
        <f t="shared" si="3"/>
        <v>1082.2906059208128</v>
      </c>
      <c r="T23" s="42">
        <f t="shared" si="3"/>
        <v>1077.6737535216801</v>
      </c>
      <c r="U23" s="42">
        <f t="shared" si="3"/>
        <v>1042.0231974954406</v>
      </c>
      <c r="V23" s="42">
        <f t="shared" si="3"/>
        <v>1040.2400061903897</v>
      </c>
      <c r="W23" s="42">
        <f t="shared" si="3"/>
        <v>1042.8817735565317</v>
      </c>
      <c r="X23" s="42">
        <f t="shared" si="3"/>
        <v>1049.9617696686469</v>
      </c>
      <c r="Y23" s="42"/>
      <c r="AA23" s="42">
        <f t="shared" ref="AA23:AA26" si="4">SUM(E23:Y23)</f>
        <v>22605.200270776681</v>
      </c>
    </row>
    <row r="24" spans="1:27">
      <c r="A24" s="62">
        <f>INDEX([2]!ResApplic,MATCH($C$22,[2]APPLIC!$B$9:$B$120,0)+1,MATCH($C24,[2]APPLIC!$C$8:$F$8,0)+1)</f>
        <v>0.2</v>
      </c>
      <c r="B24" s="123">
        <f>[2]SATS!$D$28+[2]SATS!$D$17</f>
        <v>3.0307054828143071E-2</v>
      </c>
      <c r="C24" s="9" t="str">
        <f>C14</f>
        <v>Multifamily - Low Rise</v>
      </c>
      <c r="E24" s="42">
        <f t="shared" ref="E24:X24" si="5">E14*$A24*$B24</f>
        <v>141.11175120106324</v>
      </c>
      <c r="F24" s="42">
        <f t="shared" si="5"/>
        <v>139.51803050840127</v>
      </c>
      <c r="G24" s="42">
        <f t="shared" si="5"/>
        <v>138.27053407326622</v>
      </c>
      <c r="H24" s="42">
        <f t="shared" si="5"/>
        <v>133.87181572079382</v>
      </c>
      <c r="I24" s="42">
        <f t="shared" si="5"/>
        <v>126.18556795964578</v>
      </c>
      <c r="J24" s="42">
        <f t="shared" si="5"/>
        <v>121.65421121386407</v>
      </c>
      <c r="K24" s="42">
        <f t="shared" si="5"/>
        <v>120.54831862941957</v>
      </c>
      <c r="L24" s="42">
        <f t="shared" si="5"/>
        <v>122.78953700508427</v>
      </c>
      <c r="M24" s="42">
        <f t="shared" si="5"/>
        <v>125.77650831480203</v>
      </c>
      <c r="N24" s="42">
        <f t="shared" si="5"/>
        <v>129.19493952831556</v>
      </c>
      <c r="O24" s="42">
        <f t="shared" si="5"/>
        <v>129.73411391425847</v>
      </c>
      <c r="P24" s="42">
        <f t="shared" si="5"/>
        <v>129.76958090727874</v>
      </c>
      <c r="Q24" s="42">
        <f t="shared" si="5"/>
        <v>129.9770070927452</v>
      </c>
      <c r="R24" s="42">
        <f t="shared" si="5"/>
        <v>128.56171208811449</v>
      </c>
      <c r="S24" s="42">
        <f t="shared" si="5"/>
        <v>127.01188420090969</v>
      </c>
      <c r="T24" s="42">
        <f t="shared" si="5"/>
        <v>124.41312849676646</v>
      </c>
      <c r="U24" s="42">
        <f t="shared" si="5"/>
        <v>122.29203086611574</v>
      </c>
      <c r="V24" s="42">
        <f t="shared" si="5"/>
        <v>120.74163304634968</v>
      </c>
      <c r="W24" s="42">
        <f t="shared" si="5"/>
        <v>118.41690094082513</v>
      </c>
      <c r="X24" s="42">
        <f t="shared" si="5"/>
        <v>117.96892063214848</v>
      </c>
      <c r="Y24" s="42"/>
      <c r="AA24" s="42">
        <f t="shared" si="4"/>
        <v>2547.8081263401682</v>
      </c>
    </row>
    <row r="25" spans="1:27">
      <c r="A25" s="62">
        <f>INDEX([2]!ResApplic,MATCH($C$22,[2]APPLIC!$B$9:$B$120,0)+1,MATCH($C25,[2]APPLIC!$C$8:$F$8,0)+1)</f>
        <v>0</v>
      </c>
      <c r="B25" s="123">
        <f>[2]SATS!$E$28+[2]SATS!$E$17</f>
        <v>3.0307054828143071E-2</v>
      </c>
      <c r="C25" s="9" t="str">
        <f>C15</f>
        <v>Multifamily - High Rise</v>
      </c>
      <c r="E25" s="42">
        <f t="shared" ref="E25:X25" si="6">E15*$A25*$B25</f>
        <v>0</v>
      </c>
      <c r="F25" s="42">
        <f t="shared" si="6"/>
        <v>0</v>
      </c>
      <c r="G25" s="42">
        <f t="shared" si="6"/>
        <v>0</v>
      </c>
      <c r="H25" s="42">
        <f t="shared" si="6"/>
        <v>0</v>
      </c>
      <c r="I25" s="42">
        <f t="shared" si="6"/>
        <v>0</v>
      </c>
      <c r="J25" s="42">
        <f t="shared" si="6"/>
        <v>0</v>
      </c>
      <c r="K25" s="42">
        <f t="shared" si="6"/>
        <v>0</v>
      </c>
      <c r="L25" s="42">
        <f t="shared" si="6"/>
        <v>0</v>
      </c>
      <c r="M25" s="42">
        <f t="shared" si="6"/>
        <v>0</v>
      </c>
      <c r="N25" s="42">
        <f t="shared" si="6"/>
        <v>0</v>
      </c>
      <c r="O25" s="42">
        <f t="shared" si="6"/>
        <v>0</v>
      </c>
      <c r="P25" s="42">
        <f t="shared" si="6"/>
        <v>0</v>
      </c>
      <c r="Q25" s="42">
        <f t="shared" si="6"/>
        <v>0</v>
      </c>
      <c r="R25" s="42">
        <f t="shared" si="6"/>
        <v>0</v>
      </c>
      <c r="S25" s="42">
        <f t="shared" si="6"/>
        <v>0</v>
      </c>
      <c r="T25" s="42">
        <f t="shared" si="6"/>
        <v>0</v>
      </c>
      <c r="U25" s="42">
        <f t="shared" si="6"/>
        <v>0</v>
      </c>
      <c r="V25" s="42">
        <f t="shared" si="6"/>
        <v>0</v>
      </c>
      <c r="W25" s="42">
        <f t="shared" si="6"/>
        <v>0</v>
      </c>
      <c r="X25" s="42">
        <f t="shared" si="6"/>
        <v>0</v>
      </c>
      <c r="Y25" s="42"/>
      <c r="AA25" s="42">
        <f t="shared" si="4"/>
        <v>0</v>
      </c>
    </row>
    <row r="26" spans="1:27">
      <c r="A26" s="62">
        <f>INDEX([2]!ResApplic,MATCH($C$22,[2]APPLIC!$B$9:$B$120,0)+1,MATCH($C26,[2]APPLIC!$C$8:$F$8,0)+1)</f>
        <v>0.2</v>
      </c>
      <c r="B26" s="123">
        <f>[2]SATS!$F$28+[2]SATS!$F$17</f>
        <v>0.68844200460012039</v>
      </c>
      <c r="C26" t="s">
        <v>51</v>
      </c>
      <c r="D26"/>
      <c r="E26" s="42">
        <f t="shared" ref="E26:X26" si="7">E16*$A26*$B26</f>
        <v>257.41884792660534</v>
      </c>
      <c r="F26" s="42">
        <f t="shared" si="7"/>
        <v>259.10152422227401</v>
      </c>
      <c r="G26" s="42">
        <f t="shared" si="7"/>
        <v>268.37314688805566</v>
      </c>
      <c r="H26" s="42">
        <f t="shared" si="7"/>
        <v>278.2952948728223</v>
      </c>
      <c r="I26" s="42">
        <f t="shared" si="7"/>
        <v>269.8012712791114</v>
      </c>
      <c r="J26" s="42">
        <f t="shared" si="7"/>
        <v>265.54260547273611</v>
      </c>
      <c r="K26" s="42">
        <f t="shared" si="7"/>
        <v>266.42211511026744</v>
      </c>
      <c r="L26" s="42">
        <f t="shared" si="7"/>
        <v>267.92265964087784</v>
      </c>
      <c r="M26" s="42">
        <f t="shared" si="7"/>
        <v>269.39284887731179</v>
      </c>
      <c r="N26" s="42">
        <f t="shared" si="7"/>
        <v>269.56279920885453</v>
      </c>
      <c r="O26" s="42">
        <f t="shared" si="7"/>
        <v>268.10738326485983</v>
      </c>
      <c r="P26" s="42">
        <f t="shared" si="7"/>
        <v>267.82506859581787</v>
      </c>
      <c r="Q26" s="42">
        <f t="shared" si="7"/>
        <v>268.20547911633156</v>
      </c>
      <c r="R26" s="42">
        <f t="shared" si="7"/>
        <v>268.50270645067553</v>
      </c>
      <c r="S26" s="42">
        <f t="shared" si="7"/>
        <v>268.59938091897527</v>
      </c>
      <c r="T26" s="42">
        <f t="shared" si="7"/>
        <v>268.46713625925241</v>
      </c>
      <c r="U26" s="42">
        <f t="shared" si="7"/>
        <v>268.2845257676521</v>
      </c>
      <c r="V26" s="42">
        <f t="shared" si="7"/>
        <v>268.31404951811754</v>
      </c>
      <c r="W26" s="42">
        <f t="shared" si="7"/>
        <v>268.39554633850071</v>
      </c>
      <c r="X26" s="42">
        <f t="shared" si="7"/>
        <v>268.42722420886224</v>
      </c>
      <c r="Y26" s="42"/>
      <c r="AA26" s="42">
        <f t="shared" si="4"/>
        <v>5354.9616139379605</v>
      </c>
    </row>
    <row r="27" spans="1:27">
      <c r="E27" s="42"/>
      <c r="F27" s="42"/>
      <c r="G27" s="42"/>
      <c r="H27" s="42"/>
      <c r="I27" s="42"/>
      <c r="J27" s="42"/>
      <c r="K27" s="42"/>
      <c r="L27" s="42"/>
      <c r="M27" s="42"/>
      <c r="N27" s="42"/>
      <c r="O27" s="42"/>
      <c r="P27" s="42"/>
      <c r="Q27" s="42"/>
      <c r="R27" s="42"/>
      <c r="S27" s="42"/>
      <c r="T27" s="42"/>
      <c r="U27" s="42"/>
      <c r="V27" s="42"/>
      <c r="W27" s="42"/>
      <c r="X27" s="42"/>
      <c r="Y27" s="42"/>
    </row>
    <row r="28" spans="1:27">
      <c r="E28" s="42">
        <f t="shared" ref="E28:X28" si="8">SUM(E23:E26)</f>
        <v>1791.905322078966</v>
      </c>
      <c r="F28" s="42">
        <f t="shared" si="8"/>
        <v>1731.4458827734034</v>
      </c>
      <c r="G28" s="42">
        <f t="shared" si="8"/>
        <v>1669.946175626988</v>
      </c>
      <c r="H28" s="42">
        <f t="shared" si="8"/>
        <v>1634.3741841778831</v>
      </c>
      <c r="I28" s="42">
        <f t="shared" si="8"/>
        <v>1585.3472769192479</v>
      </c>
      <c r="J28" s="42">
        <f t="shared" si="8"/>
        <v>1520.4223040614793</v>
      </c>
      <c r="K28" s="42">
        <f t="shared" si="8"/>
        <v>1488.6237903159217</v>
      </c>
      <c r="L28" s="42">
        <f t="shared" si="8"/>
        <v>1487.0941771681453</v>
      </c>
      <c r="M28" s="42">
        <f t="shared" si="8"/>
        <v>1480.2429222964984</v>
      </c>
      <c r="N28" s="42">
        <f t="shared" si="8"/>
        <v>1503.1136338427793</v>
      </c>
      <c r="O28" s="42">
        <f t="shared" si="8"/>
        <v>1509.9079281142604</v>
      </c>
      <c r="P28" s="42">
        <f t="shared" si="8"/>
        <v>1495.382435518567</v>
      </c>
      <c r="Q28" s="42">
        <f t="shared" si="8"/>
        <v>1466.8868694874154</v>
      </c>
      <c r="R28" s="42">
        <f t="shared" si="8"/>
        <v>1466.8736411252769</v>
      </c>
      <c r="S28" s="42">
        <f t="shared" si="8"/>
        <v>1477.9018710406976</v>
      </c>
      <c r="T28" s="42">
        <f t="shared" si="8"/>
        <v>1470.5540182776988</v>
      </c>
      <c r="U28" s="42">
        <f t="shared" si="8"/>
        <v>1432.5997541292086</v>
      </c>
      <c r="V28" s="42">
        <f t="shared" si="8"/>
        <v>1429.2956887548571</v>
      </c>
      <c r="W28" s="42">
        <f t="shared" si="8"/>
        <v>1429.6942208358575</v>
      </c>
      <c r="X28" s="42">
        <f t="shared" si="8"/>
        <v>1436.3579145096576</v>
      </c>
      <c r="Y28" s="42"/>
      <c r="AA28" s="42">
        <f>SUM(E28:Y28)</f>
        <v>30507.970011054807</v>
      </c>
    </row>
    <row r="29" spans="1:27">
      <c r="E29" s="42"/>
      <c r="F29" s="42"/>
      <c r="G29" s="42"/>
      <c r="H29" s="42"/>
      <c r="I29" s="42"/>
      <c r="J29" s="42"/>
      <c r="K29" s="42"/>
      <c r="L29" s="42"/>
      <c r="M29" s="42"/>
      <c r="N29" s="42"/>
      <c r="O29" s="42"/>
      <c r="P29" s="42"/>
      <c r="Q29" s="42"/>
      <c r="R29" s="42"/>
      <c r="S29" s="42"/>
      <c r="T29" s="42"/>
      <c r="U29" s="42"/>
      <c r="V29" s="42"/>
      <c r="W29" s="42"/>
      <c r="X29" s="42"/>
      <c r="Y29" s="42"/>
    </row>
    <row r="31" spans="1:27" ht="15">
      <c r="A31" s="61" t="str">
        <f>CONCATENATE("# UNITS ACHIEVABLE BY YEAR FOR MEASURE - ",C32)</f>
        <v># UNITS ACHIEVABLE BY YEAR FOR MEASURE - WIFI enabled tstats - New</v>
      </c>
      <c r="D31" s="70" t="s">
        <v>62</v>
      </c>
      <c r="E31" s="9">
        <v>3</v>
      </c>
      <c r="F31" s="9">
        <v>4</v>
      </c>
      <c r="G31" s="9">
        <v>5</v>
      </c>
      <c r="H31" s="9">
        <v>6</v>
      </c>
      <c r="I31" s="9">
        <v>7</v>
      </c>
      <c r="J31" s="9">
        <v>8</v>
      </c>
      <c r="K31" s="9">
        <v>9</v>
      </c>
      <c r="L31" s="9">
        <v>10</v>
      </c>
      <c r="M31" s="9">
        <v>11</v>
      </c>
      <c r="N31" s="9">
        <v>12</v>
      </c>
      <c r="O31" s="9">
        <v>13</v>
      </c>
      <c r="P31" s="9">
        <v>14</v>
      </c>
      <c r="Q31" s="9">
        <v>15</v>
      </c>
      <c r="R31" s="9">
        <v>16</v>
      </c>
      <c r="S31" s="9">
        <v>17</v>
      </c>
      <c r="T31" s="9">
        <v>18</v>
      </c>
      <c r="U31" s="9">
        <v>19</v>
      </c>
      <c r="V31" s="9">
        <v>20</v>
      </c>
      <c r="W31" s="9">
        <v>21</v>
      </c>
      <c r="X31" s="9">
        <v>22</v>
      </c>
    </row>
    <row r="32" spans="1:27" ht="15">
      <c r="C32" s="70" t="str">
        <f>CONCATENATE(C8," - ",C7)</f>
        <v>WIFI enabled tstats - New</v>
      </c>
      <c r="D32" s="70"/>
      <c r="E32" s="74">
        <f>VLOOKUP($C$32,[2]ACHIEV!$B$10:$X$100,MATCH(E$11,$E$11:$Y$11,0)+2,FALSE)</f>
        <v>4.2999999999999997E-2</v>
      </c>
      <c r="F32" s="74">
        <f>VLOOKUP($C$32,[2]ACHIEV!$B$10:$X$100,MATCH(F$11,$E$11:$Y$11,0)+2,FALSE)</f>
        <v>9.5797142280278316E-2</v>
      </c>
      <c r="G32" s="74">
        <f>VLOOKUP($C$32,[2]ACHIEV!$B$10:$X$100,MATCH(G$11,$E$11:$Y$11,0)+2,FALSE)</f>
        <v>0.16040539374775648</v>
      </c>
      <c r="H32" s="74">
        <f>VLOOKUP($C$32,[2]ACHIEV!$B$10:$X$100,MATCH(H$11,$E$11:$Y$11,0)+2,FALSE)</f>
        <v>0.23540539374775649</v>
      </c>
      <c r="I32" s="74">
        <f>VLOOKUP($C$32,[2]ACHIEV!$B$10:$X$100,MATCH(I$11,$E$11:$Y$11,0)+2,FALSE)</f>
        <v>0.32095239121809005</v>
      </c>
      <c r="J32" s="74">
        <f>VLOOKUP($C$32,[2]ACHIEV!$B$10:$X$100,MATCH(J$11,$E$11:$Y$11,0)+2,FALSE)</f>
        <v>0.42096711425629652</v>
      </c>
      <c r="K32" s="74">
        <f>VLOOKUP($C$32,[2]ACHIEV!$B$10:$X$100,MATCH(K$11,$E$11:$Y$11,0)+2,FALSE)</f>
        <v>0.53068481860864725</v>
      </c>
      <c r="L32" s="74">
        <f>VLOOKUP($C$32,[2]ACHIEV!$B$10:$X$100,MATCH(L$11,$E$11:$Y$11,0)+2,FALSE)</f>
        <v>0.642769203728351</v>
      </c>
      <c r="M32" s="74">
        <f>VLOOKUP($C$32,[2]ACHIEV!$B$10:$X$100,MATCH(M$11,$E$11:$Y$11,0)+2,FALSE)</f>
        <v>0.74839528535557953</v>
      </c>
      <c r="N32" s="74">
        <f>VLOOKUP($C$32,[2]ACHIEV!$B$10:$X$100,MATCH(N$11,$E$11:$Y$11,0)+2,FALSE)</f>
        <v>0.83918984935345187</v>
      </c>
      <c r="O32" s="74">
        <f>VLOOKUP($C$32,[2]ACHIEV!$B$10:$X$100,MATCH(O$11,$E$11:$Y$11,0)+2,FALSE)</f>
        <v>0.90945051634530116</v>
      </c>
      <c r="P32" s="74">
        <f>VLOOKUP($C$32,[2]ACHIEV!$B$10:$X$100,MATCH(P$11,$E$11:$Y$11,0)+2,FALSE)</f>
        <v>0.9576688767502457</v>
      </c>
      <c r="Q32" s="74">
        <f>VLOOKUP($C$32,[2]ACHIEV!$B$10:$X$100,MATCH(Q$11,$E$11:$Y$11,0)+2,FALSE)</f>
        <v>0.9865231113648858</v>
      </c>
      <c r="R32" s="74">
        <f>VLOOKUP($C$32,[2]ACHIEV!$B$10:$X$100,MATCH(R$11,$E$11:$Y$11,0)+2,FALSE)</f>
        <v>1.0012970762896924</v>
      </c>
      <c r="S32" s="74">
        <f>VLOOKUP($C$32,[2]ACHIEV!$B$10:$X$100,MATCH(S$11,$E$11:$Y$11,0)+2,FALSE)</f>
        <v>1.0076356106578106</v>
      </c>
      <c r="T32" s="74">
        <f>VLOOKUP($C$32,[2]ACHIEV!$B$10:$X$100,MATCH(T$11,$E$11:$Y$11,0)+2,FALSE)</f>
        <v>1.0098624683774413</v>
      </c>
      <c r="U32" s="74">
        <f>VLOOKUP($C$32,[2]ACHIEV!$B$10:$X$100,MATCH(U$11,$E$11:$Y$11,0)+2,FALSE)</f>
        <v>1.0104871783970797</v>
      </c>
      <c r="V32" s="74">
        <f>VLOOKUP($C$32,[2]ACHIEV!$B$10:$X$100,MATCH(V$11,$E$11:$Y$11,0)+2,FALSE)</f>
        <v>1.010623336815976</v>
      </c>
      <c r="W32" s="74">
        <f>VLOOKUP($C$32,[2]ACHIEV!$B$10:$X$100,MATCH(W$11,$E$11:$Y$11,0)+2,FALSE)</f>
        <v>1.0106457174525985</v>
      </c>
      <c r="X32" s="74">
        <f>VLOOKUP($C$32,[2]ACHIEV!$B$10:$X$100,MATCH(X$11,$E$11:$Y$11,0)+2,FALSE)</f>
        <v>1.0106484038909742</v>
      </c>
      <c r="Y32" s="74"/>
      <c r="AA32" s="159">
        <v>0.85</v>
      </c>
    </row>
    <row r="33" spans="1:80">
      <c r="C33" s="9" t="str">
        <f>C23</f>
        <v>Single Family</v>
      </c>
      <c r="E33" s="42">
        <f>E23*E$32</f>
        <v>59.915113086905784</v>
      </c>
      <c r="F33" s="42">
        <f t="shared" ref="F33:X36" si="9">F23*F$32</f>
        <v>127.68095338241011</v>
      </c>
      <c r="G33" s="42">
        <f t="shared" si="9"/>
        <v>202.64053407936919</v>
      </c>
      <c r="H33" s="42">
        <f t="shared" si="9"/>
        <v>287.71413739839755</v>
      </c>
      <c r="I33" s="42">
        <f t="shared" si="9"/>
        <v>381.72807649374761</v>
      </c>
      <c r="J33" s="42">
        <f t="shared" si="9"/>
        <v>477.05066322188804</v>
      </c>
      <c r="K33" s="42">
        <f t="shared" si="9"/>
        <v>584.63071170426656</v>
      </c>
      <c r="L33" s="42">
        <f t="shared" si="9"/>
        <v>704.72057260235624</v>
      </c>
      <c r="M33" s="42">
        <f t="shared" si="9"/>
        <v>812.06394038809196</v>
      </c>
      <c r="N33" s="42">
        <f t="shared" si="9"/>
        <v>926.76425724627279</v>
      </c>
      <c r="O33" s="42">
        <f t="shared" si="9"/>
        <v>1011.3693898242411</v>
      </c>
      <c r="P33" s="42">
        <f t="shared" si="9"/>
        <v>1051.3171959435747</v>
      </c>
      <c r="Q33" s="42">
        <f t="shared" si="9"/>
        <v>1054.3015733210379</v>
      </c>
      <c r="R33" s="42">
        <f t="shared" si="9"/>
        <v>1071.1968467635982</v>
      </c>
      <c r="S33" s="42">
        <f t="shared" si="9"/>
        <v>1090.55455560623</v>
      </c>
      <c r="T33" s="42">
        <f t="shared" si="9"/>
        <v>1088.302276836986</v>
      </c>
      <c r="U33" s="42">
        <f t="shared" si="9"/>
        <v>1052.9510806614708</v>
      </c>
      <c r="V33" s="42">
        <f t="shared" si="9"/>
        <v>1051.2908261456032</v>
      </c>
      <c r="W33" s="42">
        <f t="shared" si="9"/>
        <v>1053.9839982542794</v>
      </c>
      <c r="X33" s="42">
        <f t="shared" si="9"/>
        <v>1061.1421866621606</v>
      </c>
      <c r="Y33" s="42"/>
      <c r="AA33" s="42">
        <f t="shared" ref="AA33:AA36" si="10">SUM(E33:Y33)</f>
        <v>15151.318889622888</v>
      </c>
    </row>
    <row r="34" spans="1:80">
      <c r="C34" s="9" t="str">
        <f>C24</f>
        <v>Multifamily - Low Rise</v>
      </c>
      <c r="E34" s="42">
        <f>E24*E$32</f>
        <v>6.067805301645719</v>
      </c>
      <c r="F34" s="42">
        <f t="shared" si="9"/>
        <v>13.365428619277527</v>
      </c>
      <c r="G34" s="42">
        <f t="shared" si="9"/>
        <v>22.179339461734845</v>
      </c>
      <c r="H34" s="42">
        <f t="shared" si="9"/>
        <v>31.514147491480564</v>
      </c>
      <c r="I34" s="42">
        <f t="shared" si="9"/>
        <v>40.499559773861122</v>
      </c>
      <c r="J34" s="42">
        <f t="shared" si="9"/>
        <v>51.212422231826345</v>
      </c>
      <c r="K34" s="42">
        <f t="shared" si="9"/>
        <v>63.973162605430936</v>
      </c>
      <c r="L34" s="42">
        <f t="shared" si="9"/>
        <v>78.925332926930906</v>
      </c>
      <c r="M34" s="42">
        <f t="shared" si="9"/>
        <v>94.130545831284692</v>
      </c>
      <c r="N34" s="42">
        <f t="shared" si="9"/>
        <v>108.41908183999546</v>
      </c>
      <c r="O34" s="42">
        <f t="shared" si="9"/>
        <v>117.98675688692249</v>
      </c>
      <c r="P34" s="42">
        <f t="shared" si="9"/>
        <v>124.27628878382376</v>
      </c>
      <c r="Q34" s="42">
        <f t="shared" si="9"/>
        <v>128.22532144303082</v>
      </c>
      <c r="R34" s="42">
        <f t="shared" si="9"/>
        <v>128.72846643662626</v>
      </c>
      <c r="S34" s="42">
        <f t="shared" si="9"/>
        <v>127.98169749758276</v>
      </c>
      <c r="T34" s="42">
        <f t="shared" si="9"/>
        <v>125.64014904230436</v>
      </c>
      <c r="U34" s="42">
        <f t="shared" si="9"/>
        <v>123.57452921034987</v>
      </c>
      <c r="V34" s="42">
        <f t="shared" si="9"/>
        <v>122.02431208191203</v>
      </c>
      <c r="W34" s="42">
        <f t="shared" si="9"/>
        <v>119.6775338098535</v>
      </c>
      <c r="X34" s="42">
        <f t="shared" si="9"/>
        <v>119.22510134562188</v>
      </c>
      <c r="Y34" s="42"/>
      <c r="AA34" s="42">
        <f t="shared" si="10"/>
        <v>1747.6269826214957</v>
      </c>
    </row>
    <row r="35" spans="1:80">
      <c r="C35" s="9" t="s">
        <v>50</v>
      </c>
      <c r="E35" s="42">
        <f>E25*E$32</f>
        <v>0</v>
      </c>
      <c r="F35" s="42">
        <f t="shared" si="9"/>
        <v>0</v>
      </c>
      <c r="G35" s="42">
        <f t="shared" si="9"/>
        <v>0</v>
      </c>
      <c r="H35" s="42">
        <f t="shared" si="9"/>
        <v>0</v>
      </c>
      <c r="I35" s="42">
        <f t="shared" si="9"/>
        <v>0</v>
      </c>
      <c r="J35" s="42">
        <f t="shared" si="9"/>
        <v>0</v>
      </c>
      <c r="K35" s="42">
        <f t="shared" si="9"/>
        <v>0</v>
      </c>
      <c r="L35" s="42">
        <f t="shared" si="9"/>
        <v>0</v>
      </c>
      <c r="M35" s="42">
        <f t="shared" si="9"/>
        <v>0</v>
      </c>
      <c r="N35" s="42">
        <f t="shared" si="9"/>
        <v>0</v>
      </c>
      <c r="O35" s="42">
        <f t="shared" si="9"/>
        <v>0</v>
      </c>
      <c r="P35" s="42">
        <f t="shared" si="9"/>
        <v>0</v>
      </c>
      <c r="Q35" s="42">
        <f t="shared" si="9"/>
        <v>0</v>
      </c>
      <c r="R35" s="42">
        <f t="shared" si="9"/>
        <v>0</v>
      </c>
      <c r="S35" s="42">
        <f t="shared" si="9"/>
        <v>0</v>
      </c>
      <c r="T35" s="42">
        <f t="shared" si="9"/>
        <v>0</v>
      </c>
      <c r="U35" s="42">
        <f t="shared" si="9"/>
        <v>0</v>
      </c>
      <c r="V35" s="42">
        <f t="shared" si="9"/>
        <v>0</v>
      </c>
      <c r="W35" s="42">
        <f t="shared" si="9"/>
        <v>0</v>
      </c>
      <c r="X35" s="42">
        <f t="shared" si="9"/>
        <v>0</v>
      </c>
      <c r="Y35" s="42"/>
      <c r="AA35" s="42">
        <f t="shared" si="10"/>
        <v>0</v>
      </c>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row>
    <row r="36" spans="1:80">
      <c r="C36" s="9" t="str">
        <f>C26</f>
        <v>Manufactured</v>
      </c>
      <c r="E36" s="42">
        <f>E26*E$32</f>
        <v>11.069010460844028</v>
      </c>
      <c r="F36" s="42">
        <f t="shared" si="9"/>
        <v>24.821185580958161</v>
      </c>
      <c r="G36" s="42">
        <f t="shared" si="9"/>
        <v>43.048500297903054</v>
      </c>
      <c r="H36" s="42">
        <f t="shared" si="9"/>
        <v>65.512213467684731</v>
      </c>
      <c r="I36" s="42">
        <f t="shared" si="9"/>
        <v>86.593363170711413</v>
      </c>
      <c r="J36" s="42">
        <f t="shared" si="9"/>
        <v>111.78470433795597</v>
      </c>
      <c r="K36" s="42">
        <f t="shared" si="9"/>
        <v>141.38617183062442</v>
      </c>
      <c r="L36" s="42">
        <f t="shared" si="9"/>
        <v>172.21243459814906</v>
      </c>
      <c r="M36" s="42">
        <f t="shared" si="9"/>
        <v>201.61233800828828</v>
      </c>
      <c r="N36" s="42">
        <f t="shared" si="9"/>
        <v>226.21436485937343</v>
      </c>
      <c r="O36" s="42">
        <f t="shared" si="9"/>
        <v>243.83039814621432</v>
      </c>
      <c r="P36" s="42">
        <f t="shared" si="9"/>
        <v>256.48773260771441</v>
      </c>
      <c r="Q36" s="42">
        <f t="shared" si="9"/>
        <v>264.59090374295329</v>
      </c>
      <c r="R36" s="42">
        <f t="shared" si="9"/>
        <v>268.85097494493095</v>
      </c>
      <c r="S36" s="42">
        <f t="shared" si="9"/>
        <v>270.65030121460154</v>
      </c>
      <c r="T36" s="42">
        <f t="shared" si="9"/>
        <v>271.11488490099151</v>
      </c>
      <c r="U36" s="42">
        <f t="shared" si="9"/>
        <v>271.09807345055339</v>
      </c>
      <c r="V36" s="42">
        <f t="shared" si="9"/>
        <v>271.16444003860698</v>
      </c>
      <c r="W36" s="42">
        <f t="shared" si="9"/>
        <v>271.25280949035619</v>
      </c>
      <c r="X36" s="42">
        <f t="shared" si="9"/>
        <v>271.28554570757132</v>
      </c>
      <c r="Y36" s="42"/>
      <c r="AA36" s="42">
        <f t="shared" si="10"/>
        <v>3744.5803508569861</v>
      </c>
    </row>
    <row r="37" spans="1:80">
      <c r="E37" s="42"/>
      <c r="F37" s="42"/>
      <c r="G37" s="42"/>
      <c r="H37" s="42"/>
      <c r="I37" s="42"/>
      <c r="J37" s="42"/>
      <c r="K37" s="42"/>
      <c r="L37" s="42"/>
      <c r="M37" s="42"/>
      <c r="N37" s="42"/>
      <c r="O37" s="42"/>
      <c r="P37" s="42"/>
      <c r="Q37" s="42"/>
      <c r="R37" s="42"/>
      <c r="S37" s="42"/>
      <c r="T37" s="42"/>
      <c r="U37" s="42"/>
      <c r="V37" s="42"/>
      <c r="W37" s="42"/>
      <c r="X37" s="42"/>
      <c r="Y37" s="42"/>
    </row>
    <row r="38" spans="1:80">
      <c r="E38" s="42">
        <f t="shared" ref="E38:X38" si="11">SUM(E33:E36)</f>
        <v>77.051928849395523</v>
      </c>
      <c r="F38" s="42">
        <f t="shared" si="11"/>
        <v>165.86756758264582</v>
      </c>
      <c r="G38" s="42">
        <f t="shared" si="11"/>
        <v>267.86837383900712</v>
      </c>
      <c r="H38" s="42">
        <f t="shared" si="11"/>
        <v>384.74049835756284</v>
      </c>
      <c r="I38" s="42">
        <f t="shared" si="11"/>
        <v>508.82099943832014</v>
      </c>
      <c r="J38" s="42">
        <f t="shared" si="11"/>
        <v>640.04778979167043</v>
      </c>
      <c r="K38" s="42">
        <f t="shared" si="11"/>
        <v>789.99004614032197</v>
      </c>
      <c r="L38" s="42">
        <f t="shared" si="11"/>
        <v>955.85834012743612</v>
      </c>
      <c r="M38" s="42">
        <f t="shared" si="11"/>
        <v>1107.8068242276649</v>
      </c>
      <c r="N38" s="42">
        <f t="shared" si="11"/>
        <v>1261.3977039456418</v>
      </c>
      <c r="O38" s="42">
        <f t="shared" si="11"/>
        <v>1373.1865448573778</v>
      </c>
      <c r="P38" s="42">
        <f t="shared" si="11"/>
        <v>1432.0812173351128</v>
      </c>
      <c r="Q38" s="42">
        <f t="shared" si="11"/>
        <v>1447.1177985070221</v>
      </c>
      <c r="R38" s="42">
        <f t="shared" si="11"/>
        <v>1468.7762881451554</v>
      </c>
      <c r="S38" s="42">
        <f t="shared" si="11"/>
        <v>1489.1865543184142</v>
      </c>
      <c r="T38" s="42">
        <f t="shared" si="11"/>
        <v>1485.0573107802818</v>
      </c>
      <c r="U38" s="42">
        <f t="shared" si="11"/>
        <v>1447.6236833223741</v>
      </c>
      <c r="V38" s="42">
        <f t="shared" si="11"/>
        <v>1444.4795782661222</v>
      </c>
      <c r="W38" s="42">
        <f t="shared" si="11"/>
        <v>1444.9143415544891</v>
      </c>
      <c r="X38" s="42">
        <f t="shared" si="11"/>
        <v>1451.6528337153538</v>
      </c>
      <c r="Y38" s="42"/>
      <c r="AA38" s="42">
        <f>SUM(E38:Y38)</f>
        <v>20643.526223101373</v>
      </c>
    </row>
    <row r="40" spans="1:80">
      <c r="AA40"/>
      <c r="AB40"/>
      <c r="AC40"/>
      <c r="AD40"/>
    </row>
    <row r="41" spans="1:80" ht="15">
      <c r="A41" s="61" t="s">
        <v>64</v>
      </c>
      <c r="C41" s="70" t="str">
        <f>C8</f>
        <v>WIFI enabled tstats</v>
      </c>
      <c r="D41" s="70"/>
      <c r="E41" s="9" t="s">
        <v>175</v>
      </c>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row>
    <row r="42" spans="1:80" ht="15">
      <c r="A42" s="70" t="s">
        <v>65</v>
      </c>
      <c r="B42" s="70" t="s">
        <v>24</v>
      </c>
      <c r="C42" s="70">
        <v>1</v>
      </c>
      <c r="D42" s="70"/>
      <c r="E42" s="64">
        <f t="shared" ref="E42:X42" si="12">E11</f>
        <v>2016</v>
      </c>
      <c r="F42" s="65">
        <f t="shared" si="12"/>
        <v>2017</v>
      </c>
      <c r="G42" s="65">
        <f t="shared" si="12"/>
        <v>2018</v>
      </c>
      <c r="H42" s="65">
        <f t="shared" si="12"/>
        <v>2019</v>
      </c>
      <c r="I42" s="65">
        <f t="shared" si="12"/>
        <v>2020</v>
      </c>
      <c r="J42" s="65">
        <f t="shared" si="12"/>
        <v>2021</v>
      </c>
      <c r="K42" s="65">
        <f t="shared" si="12"/>
        <v>2022</v>
      </c>
      <c r="L42" s="65">
        <f t="shared" si="12"/>
        <v>2023</v>
      </c>
      <c r="M42" s="65">
        <f t="shared" si="12"/>
        <v>2024</v>
      </c>
      <c r="N42" s="65">
        <f t="shared" si="12"/>
        <v>2025</v>
      </c>
      <c r="O42" s="65">
        <f t="shared" si="12"/>
        <v>2026</v>
      </c>
      <c r="P42" s="65">
        <f t="shared" si="12"/>
        <v>2027</v>
      </c>
      <c r="Q42" s="65">
        <f t="shared" si="12"/>
        <v>2028</v>
      </c>
      <c r="R42" s="65">
        <f t="shared" si="12"/>
        <v>2029</v>
      </c>
      <c r="S42" s="65">
        <f t="shared" si="12"/>
        <v>2030</v>
      </c>
      <c r="T42" s="65">
        <f t="shared" si="12"/>
        <v>2031</v>
      </c>
      <c r="U42" s="65">
        <f t="shared" si="12"/>
        <v>2032</v>
      </c>
      <c r="V42" s="65">
        <f t="shared" si="12"/>
        <v>2033</v>
      </c>
      <c r="W42" s="65">
        <f t="shared" si="12"/>
        <v>2034</v>
      </c>
      <c r="X42" s="65">
        <f t="shared" si="12"/>
        <v>2035</v>
      </c>
      <c r="Y42" s="66" t="s">
        <v>61</v>
      </c>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row>
    <row r="43" spans="1:80" ht="15">
      <c r="A43" s="70" t="s">
        <v>46</v>
      </c>
      <c r="B43" s="70" t="s">
        <v>66</v>
      </c>
      <c r="C43" s="70" t="s">
        <v>67</v>
      </c>
      <c r="D43" s="70" t="s">
        <v>68</v>
      </c>
      <c r="E43" s="67" t="str">
        <f>CONCATENATE("aMW_",E$11)</f>
        <v>aMW_2016</v>
      </c>
      <c r="F43" s="68" t="str">
        <f t="shared" ref="F43:X43" si="13">CONCATENATE("aMW_",F$11)</f>
        <v>aMW_2017</v>
      </c>
      <c r="G43" s="68" t="str">
        <f t="shared" si="13"/>
        <v>aMW_2018</v>
      </c>
      <c r="H43" s="68" t="str">
        <f t="shared" si="13"/>
        <v>aMW_2019</v>
      </c>
      <c r="I43" s="68" t="str">
        <f t="shared" si="13"/>
        <v>aMW_2020</v>
      </c>
      <c r="J43" s="68" t="str">
        <f t="shared" si="13"/>
        <v>aMW_2021</v>
      </c>
      <c r="K43" s="68" t="str">
        <f t="shared" si="13"/>
        <v>aMW_2022</v>
      </c>
      <c r="L43" s="68" t="str">
        <f t="shared" si="13"/>
        <v>aMW_2023</v>
      </c>
      <c r="M43" s="68" t="str">
        <f t="shared" si="13"/>
        <v>aMW_2024</v>
      </c>
      <c r="N43" s="68" t="str">
        <f t="shared" si="13"/>
        <v>aMW_2025</v>
      </c>
      <c r="O43" s="68" t="str">
        <f t="shared" si="13"/>
        <v>aMW_2026</v>
      </c>
      <c r="P43" s="68" t="str">
        <f t="shared" si="13"/>
        <v>aMW_2027</v>
      </c>
      <c r="Q43" s="68" t="str">
        <f t="shared" si="13"/>
        <v>aMW_2028</v>
      </c>
      <c r="R43" s="68" t="str">
        <f t="shared" si="13"/>
        <v>aMW_2029</v>
      </c>
      <c r="S43" s="68" t="str">
        <f t="shared" si="13"/>
        <v>aMW_2030</v>
      </c>
      <c r="T43" s="68" t="str">
        <f t="shared" si="13"/>
        <v>aMW_2031</v>
      </c>
      <c r="U43" s="68" t="str">
        <f t="shared" si="13"/>
        <v>aMW_2032</v>
      </c>
      <c r="V43" s="68" t="str">
        <f t="shared" si="13"/>
        <v>aMW_2033</v>
      </c>
      <c r="W43" s="68" t="str">
        <f t="shared" si="13"/>
        <v>aMW_2034</v>
      </c>
      <c r="X43" s="68" t="str">
        <f t="shared" si="13"/>
        <v>aMW_2035</v>
      </c>
      <c r="Y43" s="69" t="s">
        <v>61</v>
      </c>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44" spans="1:80">
      <c r="A44" s="63">
        <f t="shared" ref="A44:A52" si="14">VLOOKUP(CONCATENATE($C44," ", $D44),MeasureOutput,3,FALSE)</f>
        <v>557.53255099314879</v>
      </c>
      <c r="B44" s="63">
        <f t="shared" ref="B44:B52" si="15">VLOOKUP(CONCATENATE($C44, " ",$D44),MeasureOutput,11,FALSE)</f>
        <v>42.996641707814867</v>
      </c>
      <c r="C44" s="9" t="str">
        <f>C13</f>
        <v>Single Family</v>
      </c>
      <c r="D44" s="9" t="s">
        <v>389</v>
      </c>
      <c r="E44" s="36">
        <f>VLOOKUP($C44,$C$33:$Y$36,E$31,FALSE)*$C$42*$A44/8760/1000*VLOOKUP(RIGHT($D44,3),Supporting!$J$18:$K$20,2,FALSE)*$AA$32</f>
        <v>1.2520003080465316E-4</v>
      </c>
      <c r="F44" s="36">
        <f>VLOOKUP($C44,$C$33:$Y$36,F$31,FALSE)*$C$42*$A44/8760/1000*VLOOKUP(RIGHT($D44,3),Supporting!$J$18:$K$20,2,FALSE)*$AA$32</f>
        <v>2.6680512600315583E-4</v>
      </c>
      <c r="G44" s="36">
        <f>VLOOKUP($C44,$C$33:$Y$36,G$31,FALSE)*$C$42*$A44/8760/1000*VLOOKUP(RIGHT($D44,3),Supporting!$J$18:$K$20,2,FALSE)*$AA$32</f>
        <v>4.2344243049677289E-4</v>
      </c>
      <c r="H44" s="36">
        <f>VLOOKUP($C44,$C$33:$Y$36,H$31,FALSE)*$C$42*$A44/8760/1000*VLOOKUP(RIGHT($D44,3),Supporting!$J$18:$K$20,2,FALSE)*$AA$32</f>
        <v>6.0121423476184699E-4</v>
      </c>
      <c r="I44" s="36">
        <f>VLOOKUP($C44,$C$33:$Y$36,I$31,FALSE)*$C$42*$A44/8760/1000*VLOOKUP(RIGHT($D44,3),Supporting!$J$18:$K$20,2,FALSE)*$AA$32</f>
        <v>7.976679751350252E-4</v>
      </c>
      <c r="J44" s="36">
        <f>VLOOKUP($C44,$C$33:$Y$36,J$31,FALSE)*$C$42*$A44/8760/1000*VLOOKUP(RIGHT($D44,3),Supporting!$J$18:$K$20,2,FALSE)*$AA$32</f>
        <v>9.9685629640935513E-4</v>
      </c>
      <c r="K44" s="36">
        <f>VLOOKUP($C44,$C$33:$Y$36,K$31,FALSE)*$C$42*$A44/8760/1000*VLOOKUP(RIGHT($D44,3),Supporting!$J$18:$K$20,2,FALSE)*$AA$32</f>
        <v>1.2216580983257315E-3</v>
      </c>
      <c r="L44" s="36">
        <f>VLOOKUP($C44,$C$33:$Y$36,L$31,FALSE)*$C$42*$A44/8760/1000*VLOOKUP(RIGHT($D44,3),Supporting!$J$18:$K$20,2,FALSE)*$AA$32</f>
        <v>1.4726006987671085E-3</v>
      </c>
      <c r="M44" s="36">
        <f>VLOOKUP($C44,$C$33:$Y$36,M$31,FALSE)*$C$42*$A44/8760/1000*VLOOKUP(RIGHT($D44,3),Supporting!$J$18:$K$20,2,FALSE)*$AA$32</f>
        <v>1.6969079271279355E-3</v>
      </c>
      <c r="N44" s="36">
        <f>VLOOKUP($C44,$C$33:$Y$36,N$31,FALSE)*$C$42*$A44/8760/1000*VLOOKUP(RIGHT($D44,3),Supporting!$J$18:$K$20,2,FALSE)*$AA$32</f>
        <v>1.9365884094649727E-3</v>
      </c>
      <c r="O44" s="36">
        <f>VLOOKUP($C44,$C$33:$Y$36,O$31,FALSE)*$C$42*$A44/8760/1000*VLOOKUP(RIGHT($D44,3),Supporting!$J$18:$K$20,2,FALSE)*$AA$32</f>
        <v>2.1133812862409724E-3</v>
      </c>
      <c r="P44" s="36">
        <f>VLOOKUP($C44,$C$33:$Y$36,P$31,FALSE)*$C$42*$A44/8760/1000*VLOOKUP(RIGHT($D44,3),Supporting!$J$18:$K$20,2,FALSE)*$AA$32</f>
        <v>2.1968571623436229E-3</v>
      </c>
      <c r="Q44" s="36">
        <f>VLOOKUP($C44,$C$33:$Y$36,Q$31,FALSE)*$C$42*$A44/8760/1000*VLOOKUP(RIGHT($D44,3),Supporting!$J$18:$K$20,2,FALSE)*$AA$32</f>
        <v>2.2030933875686197E-3</v>
      </c>
      <c r="R44" s="36">
        <f>VLOOKUP($C44,$C$33:$Y$36,R$31,FALSE)*$C$42*$A44/8760/1000*VLOOKUP(RIGHT($D44,3),Supporting!$J$18:$K$20,2,FALSE)*$AA$32</f>
        <v>2.2383981486961409E-3</v>
      </c>
      <c r="S44" s="36">
        <f>VLOOKUP($C44,$C$33:$Y$36,S$31,FALSE)*$C$42*$A44/8760/1000*VLOOKUP(RIGHT($D44,3),Supporting!$J$18:$K$20,2,FALSE)*$AA$32</f>
        <v>2.2788484728053456E-3</v>
      </c>
      <c r="T44" s="36">
        <f>VLOOKUP($C44,$C$33:$Y$36,T$31,FALSE)*$C$42*$A44/8760/1000*VLOOKUP(RIGHT($D44,3),Supporting!$J$18:$K$20,2,FALSE)*$AA$32</f>
        <v>2.2741420580668636E-3</v>
      </c>
      <c r="U44" s="36">
        <f>VLOOKUP($C44,$C$33:$Y$36,U$31,FALSE)*$C$42*$A44/8760/1000*VLOOKUP(RIGHT($D44,3),Supporting!$J$18:$K$20,2,FALSE)*$AA$32</f>
        <v>2.2002713663144165E-3</v>
      </c>
      <c r="V44" s="36">
        <f>VLOOKUP($C44,$C$33:$Y$36,V$31,FALSE)*$C$42*$A44/8760/1000*VLOOKUP(RIGHT($D44,3),Supporting!$J$18:$K$20,2,FALSE)*$AA$32</f>
        <v>2.1968020593929943E-3</v>
      </c>
      <c r="W44" s="36">
        <f>VLOOKUP($C44,$C$33:$Y$36,W$31,FALSE)*$C$42*$A44/8760/1000*VLOOKUP(RIGHT($D44,3),Supporting!$J$18:$K$20,2,FALSE)*$AA$32</f>
        <v>2.2024297752328927E-3</v>
      </c>
      <c r="X44" s="36">
        <f>VLOOKUP($C44,$C$33:$Y$36,X$31,FALSE)*$C$42*$A44/8760/1000*VLOOKUP(RIGHT($D44,3),Supporting!$J$18:$K$20,2,FALSE)*$AA$32</f>
        <v>2.2173876942452849E-3</v>
      </c>
      <c r="Y44" s="36">
        <f>SUM(E44:X44)</f>
        <v>3.1660552638203721E-2</v>
      </c>
      <c r="AA44" s="42">
        <f t="shared" ref="AA44:AA57" si="16">SUM(E44:Y44)</f>
        <v>6.3321105276407441E-2</v>
      </c>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row>
    <row r="45" spans="1:80">
      <c r="A45" s="63"/>
      <c r="B45" s="63"/>
      <c r="E45" s="36"/>
      <c r="F45" s="36"/>
      <c r="G45" s="36"/>
      <c r="H45" s="36"/>
      <c r="I45" s="36"/>
      <c r="J45" s="36"/>
      <c r="K45" s="36"/>
      <c r="L45" s="36"/>
      <c r="M45" s="36"/>
      <c r="N45" s="36"/>
      <c r="O45" s="36"/>
      <c r="P45" s="36"/>
      <c r="Q45" s="36"/>
      <c r="R45" s="36"/>
      <c r="S45" s="36"/>
      <c r="T45" s="36"/>
      <c r="U45" s="36"/>
      <c r="V45" s="36"/>
      <c r="W45" s="36"/>
      <c r="X45" s="36"/>
      <c r="Y45" s="36"/>
      <c r="AA45" s="42"/>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row>
    <row r="46" spans="1:80">
      <c r="A46" s="63"/>
      <c r="B46" s="63"/>
      <c r="E46" s="36"/>
      <c r="F46" s="36"/>
      <c r="G46" s="36"/>
      <c r="H46" s="36"/>
      <c r="I46" s="36"/>
      <c r="J46" s="36"/>
      <c r="K46" s="36"/>
      <c r="L46" s="36"/>
      <c r="M46" s="36"/>
      <c r="N46" s="36"/>
      <c r="O46" s="36"/>
      <c r="P46" s="36"/>
      <c r="Q46" s="36"/>
      <c r="R46" s="36"/>
      <c r="S46" s="36"/>
      <c r="T46" s="36"/>
      <c r="U46" s="36"/>
      <c r="V46" s="36"/>
      <c r="W46" s="36"/>
      <c r="X46" s="36"/>
      <c r="Y46" s="36"/>
      <c r="AA46" s="42"/>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row>
    <row r="47" spans="1:80">
      <c r="A47" s="63"/>
      <c r="B47" s="63"/>
      <c r="E47" s="36"/>
      <c r="F47" s="36"/>
      <c r="G47" s="36"/>
      <c r="H47" s="36"/>
      <c r="I47" s="36"/>
      <c r="J47" s="36"/>
      <c r="K47" s="36"/>
      <c r="L47" s="36"/>
      <c r="M47" s="36"/>
      <c r="N47" s="36"/>
      <c r="O47" s="36"/>
      <c r="P47" s="36"/>
      <c r="Q47" s="36"/>
      <c r="R47" s="36"/>
      <c r="S47" s="36"/>
      <c r="T47" s="36"/>
      <c r="U47" s="36"/>
      <c r="V47" s="36"/>
      <c r="W47" s="36"/>
      <c r="X47" s="36"/>
      <c r="Y47" s="36"/>
      <c r="AA47" s="42"/>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row>
    <row r="48" spans="1:80">
      <c r="A48" s="63">
        <f t="shared" si="14"/>
        <v>585.53310169638269</v>
      </c>
      <c r="B48" s="63">
        <f t="shared" si="15"/>
        <v>39.992017490793586</v>
      </c>
      <c r="C48" s="9" t="str">
        <f>C44</f>
        <v>Single Family</v>
      </c>
      <c r="D48" s="9" t="s">
        <v>390</v>
      </c>
      <c r="E48" s="36">
        <f>VLOOKUP($C48,$C$33:$Y$36,E$31,FALSE)*$C$42*$A48/8760/1000*VLOOKUP(RIGHT($D48,3),Supporting!$J$18:$K$20,2,FALSE)*$AA$32</f>
        <v>4.8628505935350674E-4</v>
      </c>
      <c r="F48" s="36">
        <f>VLOOKUP($C48,$C$33:$Y$36,F$31,FALSE)*$C$42*$A48/8760/1000*VLOOKUP(RIGHT($D48,3),Supporting!$J$18:$K$20,2,FALSE)*$AA$32</f>
        <v>1.0362884553654797E-3</v>
      </c>
      <c r="G48" s="36">
        <f>VLOOKUP($C48,$C$33:$Y$36,G$31,FALSE)*$C$42*$A48/8760/1000*VLOOKUP(RIGHT($D48,3),Supporting!$J$18:$K$20,2,FALSE)*$AA$32</f>
        <v>1.6446779295781406E-3</v>
      </c>
      <c r="H48" s="36">
        <f>VLOOKUP($C48,$C$33:$Y$36,H$31,FALSE)*$C$42*$A48/8760/1000*VLOOKUP(RIGHT($D48,3),Supporting!$J$18:$K$20,2,FALSE)*$AA$32</f>
        <v>2.3351551749336472E-3</v>
      </c>
      <c r="I48" s="36">
        <f>VLOOKUP($C48,$C$33:$Y$36,I$31,FALSE)*$C$42*$A48/8760/1000*VLOOKUP(RIGHT($D48,3),Supporting!$J$18:$K$20,2,FALSE)*$AA$32</f>
        <v>3.0981942747134771E-3</v>
      </c>
      <c r="J48" s="36">
        <f>VLOOKUP($C48,$C$33:$Y$36,J$31,FALSE)*$C$42*$A48/8760/1000*VLOOKUP(RIGHT($D48,3),Supporting!$J$18:$K$20,2,FALSE)*$AA$32</f>
        <v>3.8718546644984052E-3</v>
      </c>
      <c r="K48" s="36">
        <f>VLOOKUP($C48,$C$33:$Y$36,K$31,FALSE)*$C$42*$A48/8760/1000*VLOOKUP(RIGHT($D48,3),Supporting!$J$18:$K$20,2,FALSE)*$AA$32</f>
        <v>4.7449994783223424E-3</v>
      </c>
      <c r="L48" s="36">
        <f>VLOOKUP($C48,$C$33:$Y$36,L$31,FALSE)*$C$42*$A48/8760/1000*VLOOKUP(RIGHT($D48,3),Supporting!$J$18:$K$20,2,FALSE)*$AA$32</f>
        <v>5.7196768531255398E-3</v>
      </c>
      <c r="M48" s="36">
        <f>VLOOKUP($C48,$C$33:$Y$36,M$31,FALSE)*$C$42*$A48/8760/1000*VLOOKUP(RIGHT($D48,3),Supporting!$J$18:$K$20,2,FALSE)*$AA$32</f>
        <v>6.5909007111057023E-3</v>
      </c>
      <c r="N48" s="36">
        <f>VLOOKUP($C48,$C$33:$Y$36,N$31,FALSE)*$C$42*$A48/8760/1000*VLOOKUP(RIGHT($D48,3),Supporting!$J$18:$K$20,2,FALSE)*$AA$32</f>
        <v>7.5218352870004834E-3</v>
      </c>
      <c r="O48" s="36">
        <f>VLOOKUP($C48,$C$33:$Y$36,O$31,FALSE)*$C$42*$A48/8760/1000*VLOOKUP(RIGHT($D48,3),Supporting!$J$18:$K$20,2,FALSE)*$AA$32</f>
        <v>8.2085103143447954E-3</v>
      </c>
      <c r="P48" s="36">
        <f>VLOOKUP($C48,$C$33:$Y$36,P$31,FALSE)*$C$42*$A48/8760/1000*VLOOKUP(RIGHT($D48,3),Supporting!$J$18:$K$20,2,FALSE)*$AA$32</f>
        <v>8.5327360441970514E-3</v>
      </c>
      <c r="Q48" s="36">
        <f>VLOOKUP($C48,$C$33:$Y$36,Q$31,FALSE)*$C$42*$A48/8760/1000*VLOOKUP(RIGHT($D48,3),Supporting!$J$18:$K$20,2,FALSE)*$AA$32</f>
        <v>8.5569579484105693E-3</v>
      </c>
      <c r="R48" s="36">
        <f>VLOOKUP($C48,$C$33:$Y$36,R$31,FALSE)*$C$42*$A48/8760/1000*VLOOKUP(RIGHT($D48,3),Supporting!$J$18:$K$20,2,FALSE)*$AA$32</f>
        <v>8.6940839359204661E-3</v>
      </c>
      <c r="S48" s="36">
        <f>VLOOKUP($C48,$C$33:$Y$36,S$31,FALSE)*$C$42*$A48/8760/1000*VLOOKUP(RIGHT($D48,3),Supporting!$J$18:$K$20,2,FALSE)*$AA$32</f>
        <v>8.8511956245829436E-3</v>
      </c>
      <c r="T48" s="36">
        <f>VLOOKUP($C48,$C$33:$Y$36,T$31,FALSE)*$C$42*$A48/8760/1000*VLOOKUP(RIGHT($D48,3),Supporting!$J$18:$K$20,2,FALSE)*$AA$32</f>
        <v>8.8329156037575841E-3</v>
      </c>
      <c r="U48" s="36">
        <f>VLOOKUP($C48,$C$33:$Y$36,U$31,FALSE)*$C$42*$A48/8760/1000*VLOOKUP(RIGHT($D48,3),Supporting!$J$18:$K$20,2,FALSE)*$AA$32</f>
        <v>8.5459970343894024E-3</v>
      </c>
      <c r="V48" s="36">
        <f>VLOOKUP($C48,$C$33:$Y$36,V$31,FALSE)*$C$42*$A48/8760/1000*VLOOKUP(RIGHT($D48,3),Supporting!$J$18:$K$20,2,FALSE)*$AA$32</f>
        <v>8.5325220207543677E-3</v>
      </c>
      <c r="W48" s="36">
        <f>VLOOKUP($C48,$C$33:$Y$36,W$31,FALSE)*$C$42*$A48/8760/1000*VLOOKUP(RIGHT($D48,3),Supporting!$J$18:$K$20,2,FALSE)*$AA$32</f>
        <v>8.5543804349547566E-3</v>
      </c>
      <c r="X48" s="36">
        <f>VLOOKUP($C48,$C$33:$Y$36,X$31,FALSE)*$C$42*$A48/8760/1000*VLOOKUP(RIGHT($D48,3),Supporting!$J$18:$K$20,2,FALSE)*$AA$32</f>
        <v>8.612477964867471E-3</v>
      </c>
      <c r="Y48" s="36">
        <f>SUM(E48:X48)</f>
        <v>0.12297164481417613</v>
      </c>
      <c r="AA48" s="42">
        <f t="shared" ref="AA48" si="17">SUM(E48:Y48)</f>
        <v>0.24594328962835227</v>
      </c>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row>
    <row r="49" spans="1:80">
      <c r="A49" s="63"/>
      <c r="B49" s="63"/>
      <c r="E49" s="36"/>
      <c r="F49" s="36"/>
      <c r="G49" s="36"/>
      <c r="H49" s="36"/>
      <c r="I49" s="36"/>
      <c r="J49" s="36"/>
      <c r="K49" s="36"/>
      <c r="L49" s="36"/>
      <c r="M49" s="36"/>
      <c r="N49" s="36"/>
      <c r="O49" s="36"/>
      <c r="P49" s="36"/>
      <c r="Q49" s="36"/>
      <c r="R49" s="36"/>
      <c r="S49" s="36"/>
      <c r="T49" s="36"/>
      <c r="U49" s="36"/>
      <c r="V49" s="36"/>
      <c r="W49" s="36"/>
      <c r="X49" s="36"/>
      <c r="Y49" s="36"/>
      <c r="AA49" s="42"/>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spans="1:80">
      <c r="A50" s="63"/>
      <c r="B50" s="63"/>
      <c r="E50" s="36"/>
      <c r="F50" s="36"/>
      <c r="G50" s="36"/>
      <c r="H50" s="36"/>
      <c r="I50" s="36"/>
      <c r="J50" s="36"/>
      <c r="K50" s="36"/>
      <c r="L50" s="36"/>
      <c r="M50" s="36"/>
      <c r="N50" s="36"/>
      <c r="O50" s="36"/>
      <c r="P50" s="36"/>
      <c r="Q50" s="36"/>
      <c r="R50" s="36"/>
      <c r="S50" s="36"/>
      <c r="T50" s="36"/>
      <c r="U50" s="36"/>
      <c r="V50" s="36"/>
      <c r="W50" s="36"/>
      <c r="X50" s="36"/>
      <c r="Y50" s="36"/>
      <c r="AA50" s="42"/>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row>
    <row r="51" spans="1:80">
      <c r="A51" s="63"/>
      <c r="B51" s="63"/>
      <c r="E51" s="36"/>
      <c r="F51" s="36"/>
      <c r="G51" s="36"/>
      <c r="H51" s="36"/>
      <c r="I51" s="36"/>
      <c r="J51" s="36"/>
      <c r="K51" s="36"/>
      <c r="L51" s="36"/>
      <c r="M51" s="36"/>
      <c r="N51" s="36"/>
      <c r="O51" s="36"/>
      <c r="P51" s="36"/>
      <c r="Q51" s="36"/>
      <c r="R51" s="36"/>
      <c r="S51" s="36"/>
      <c r="T51" s="36"/>
      <c r="U51" s="36"/>
      <c r="V51" s="36"/>
      <c r="W51" s="36"/>
      <c r="X51" s="36"/>
      <c r="Y51" s="36"/>
      <c r="AA51" s="42"/>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row>
    <row r="52" spans="1:80">
      <c r="A52" s="63">
        <f t="shared" si="14"/>
        <v>586.88081365683877</v>
      </c>
      <c r="B52" s="63">
        <f t="shared" si="15"/>
        <v>39.85463196205346</v>
      </c>
      <c r="C52" s="9" t="str">
        <f>C48</f>
        <v>Single Family</v>
      </c>
      <c r="D52" s="9" t="s">
        <v>391</v>
      </c>
      <c r="E52" s="36">
        <f>VLOOKUP($C52,$C$33:$Y$36,E$31,FALSE)*$C$42*$A52/8760/1000*VLOOKUP(RIGHT($D52,3),Supporting!$J$18:$K$20,2,FALSE)*$AA$32</f>
        <v>2.7927430355776947E-3</v>
      </c>
      <c r="F52" s="36">
        <f>VLOOKUP($C52,$C$33:$Y$36,F$31,FALSE)*$C$42*$A52/8760/1000*VLOOKUP(RIGHT($D52,3),Supporting!$J$18:$K$20,2,FALSE)*$AA$32</f>
        <v>5.9514215189318456E-3</v>
      </c>
      <c r="G52" s="36">
        <f>VLOOKUP($C52,$C$33:$Y$36,G$31,FALSE)*$C$42*$A52/8760/1000*VLOOKUP(RIGHT($D52,3),Supporting!$J$18:$K$20,2,FALSE)*$AA$32</f>
        <v>9.4454122026781748E-3</v>
      </c>
      <c r="H52" s="36">
        <f>VLOOKUP($C52,$C$33:$Y$36,H$31,FALSE)*$C$42*$A52/8760/1000*VLOOKUP(RIGHT($D52,3),Supporting!$J$18:$K$20,2,FALSE)*$AA$32</f>
        <v>1.3410834296367588E-2</v>
      </c>
      <c r="I52" s="36">
        <f>VLOOKUP($C52,$C$33:$Y$36,I$31,FALSE)*$C$42*$A52/8760/1000*VLOOKUP(RIGHT($D52,3),Supporting!$J$18:$K$20,2,FALSE)*$AA$32</f>
        <v>1.779298030475333E-2</v>
      </c>
      <c r="J52" s="36">
        <f>VLOOKUP($C52,$C$33:$Y$36,J$31,FALSE)*$C$42*$A52/8760/1000*VLOOKUP(RIGHT($D52,3),Supporting!$J$18:$K$20,2,FALSE)*$AA$32</f>
        <v>2.2236124555055088E-2</v>
      </c>
      <c r="K52" s="36">
        <f>VLOOKUP($C52,$C$33:$Y$36,K$31,FALSE)*$C$42*$A52/8760/1000*VLOOKUP(RIGHT($D52,3),Supporting!$J$18:$K$20,2,FALSE)*$AA$32</f>
        <v>2.7250609476922559E-2</v>
      </c>
      <c r="L52" s="36">
        <f>VLOOKUP($C52,$C$33:$Y$36,L$31,FALSE)*$C$42*$A52/8760/1000*VLOOKUP(RIGHT($D52,3),Supporting!$J$18:$K$20,2,FALSE)*$AA$32</f>
        <v>3.2848197554244077E-2</v>
      </c>
      <c r="M52" s="36">
        <f>VLOOKUP($C52,$C$33:$Y$36,M$31,FALSE)*$C$42*$A52/8760/1000*VLOOKUP(RIGHT($D52,3),Supporting!$J$18:$K$20,2,FALSE)*$AA$32</f>
        <v>3.7851650395336757E-2</v>
      </c>
      <c r="N52" s="36">
        <f>VLOOKUP($C52,$C$33:$Y$36,N$31,FALSE)*$C$42*$A52/8760/1000*VLOOKUP(RIGHT($D52,3),Supporting!$J$18:$K$20,2,FALSE)*$AA$32</f>
        <v>4.3198022864326481E-2</v>
      </c>
      <c r="O52" s="36">
        <f>VLOOKUP($C52,$C$33:$Y$36,O$31,FALSE)*$C$42*$A52/8760/1000*VLOOKUP(RIGHT($D52,3),Supporting!$J$18:$K$20,2,FALSE)*$AA$32</f>
        <v>4.7141608757897739E-2</v>
      </c>
      <c r="P52" s="36">
        <f>VLOOKUP($C52,$C$33:$Y$36,P$31,FALSE)*$C$42*$A52/8760/1000*VLOOKUP(RIGHT($D52,3),Supporting!$J$18:$K$20,2,FALSE)*$AA$32</f>
        <v>4.900364241816231E-2</v>
      </c>
      <c r="Q52" s="36">
        <f>VLOOKUP($C52,$C$33:$Y$36,Q$31,FALSE)*$C$42*$A52/8760/1000*VLOOKUP(RIGHT($D52,3),Supporting!$J$18:$K$20,2,FALSE)*$AA$32</f>
        <v>4.9142749209538261E-2</v>
      </c>
      <c r="R52" s="36">
        <f>VLOOKUP($C52,$C$33:$Y$36,R$31,FALSE)*$C$42*$A52/8760/1000*VLOOKUP(RIGHT($D52,3),Supporting!$J$18:$K$20,2,FALSE)*$AA$32</f>
        <v>4.9930265994701475E-2</v>
      </c>
      <c r="S52" s="36">
        <f>VLOOKUP($C52,$C$33:$Y$36,S$31,FALSE)*$C$42*$A52/8760/1000*VLOOKUP(RIGHT($D52,3),Supporting!$J$18:$K$20,2,FALSE)*$AA$32</f>
        <v>5.0832560987896042E-2</v>
      </c>
      <c r="T52" s="36">
        <f>VLOOKUP($C52,$C$33:$Y$36,T$31,FALSE)*$C$42*$A52/8760/1000*VLOOKUP(RIGHT($D52,3),Supporting!$J$18:$K$20,2,FALSE)*$AA$32</f>
        <v>5.0727578529833048E-2</v>
      </c>
      <c r="U52" s="36">
        <f>VLOOKUP($C52,$C$33:$Y$36,U$31,FALSE)*$C$42*$A52/8760/1000*VLOOKUP(RIGHT($D52,3),Supporting!$J$18:$K$20,2,FALSE)*$AA$32</f>
        <v>4.9079800501352827E-2</v>
      </c>
      <c r="V52" s="36">
        <f>VLOOKUP($C52,$C$33:$Y$36,V$31,FALSE)*$C$42*$A52/8760/1000*VLOOKUP(RIGHT($D52,3),Supporting!$J$18:$K$20,2,FALSE)*$AA$32</f>
        <v>4.9002413278036568E-2</v>
      </c>
      <c r="W52" s="36">
        <f>VLOOKUP($C52,$C$33:$Y$36,W$31,FALSE)*$C$42*$A52/8760/1000*VLOOKUP(RIGHT($D52,3),Supporting!$J$18:$K$20,2,FALSE)*$AA$32</f>
        <v>4.9127946507677774E-2</v>
      </c>
      <c r="X52" s="36">
        <f>VLOOKUP($C52,$C$33:$Y$36,X$31,FALSE)*$C$42*$A52/8760/1000*VLOOKUP(RIGHT($D52,3),Supporting!$J$18:$K$20,2,FALSE)*$AA$32</f>
        <v>4.94616015705409E-2</v>
      </c>
      <c r="Y52" s="36">
        <f>SUM(E52:X52)</f>
        <v>0.70622816395983057</v>
      </c>
      <c r="AA52" s="42">
        <f t="shared" ref="AA52" si="18">SUM(E52:Y52)</f>
        <v>1.4124563279196611</v>
      </c>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row>
    <row r="53" spans="1:80">
      <c r="A53" s="63"/>
      <c r="B53" s="63"/>
      <c r="E53" s="36"/>
      <c r="F53" s="36"/>
      <c r="G53" s="36"/>
      <c r="H53" s="36"/>
      <c r="I53" s="36"/>
      <c r="J53" s="36"/>
      <c r="K53" s="36"/>
      <c r="L53" s="36"/>
      <c r="M53" s="36"/>
      <c r="N53" s="36"/>
      <c r="O53" s="36"/>
      <c r="P53" s="36"/>
      <c r="Q53" s="36"/>
      <c r="R53" s="36"/>
      <c r="S53" s="36"/>
      <c r="T53" s="36"/>
      <c r="U53" s="36"/>
      <c r="V53" s="36"/>
      <c r="W53" s="36"/>
      <c r="X53" s="36"/>
      <c r="Y53" s="36"/>
      <c r="AA53" s="42"/>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row>
    <row r="54" spans="1:80">
      <c r="A54" s="63"/>
      <c r="B54" s="63"/>
      <c r="E54" s="36"/>
      <c r="F54" s="36"/>
      <c r="G54" s="36"/>
      <c r="H54" s="36"/>
      <c r="I54" s="36"/>
      <c r="J54" s="36"/>
      <c r="K54" s="36"/>
      <c r="L54" s="36"/>
      <c r="M54" s="36"/>
      <c r="N54" s="36"/>
      <c r="O54" s="36"/>
      <c r="P54" s="36"/>
      <c r="Q54" s="36"/>
      <c r="R54" s="36"/>
      <c r="S54" s="36"/>
      <c r="T54" s="36"/>
      <c r="U54" s="36"/>
      <c r="V54" s="36"/>
      <c r="W54" s="36"/>
      <c r="X54" s="36"/>
      <c r="Y54" s="36"/>
      <c r="AA54" s="42"/>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row>
    <row r="55" spans="1:80">
      <c r="A55" s="63"/>
      <c r="B55" s="63"/>
      <c r="E55" s="36"/>
      <c r="F55" s="36"/>
      <c r="G55" s="36"/>
      <c r="H55" s="36"/>
      <c r="I55" s="36"/>
      <c r="J55" s="36"/>
      <c r="K55" s="36"/>
      <c r="L55" s="36"/>
      <c r="M55" s="36"/>
      <c r="N55" s="36"/>
      <c r="O55" s="36"/>
      <c r="P55" s="36"/>
      <c r="Q55" s="36"/>
      <c r="R55" s="36"/>
      <c r="S55" s="36"/>
      <c r="T55" s="36"/>
      <c r="U55" s="36"/>
      <c r="V55" s="36"/>
      <c r="W55" s="36"/>
      <c r="X55" s="36"/>
      <c r="Y55" s="36"/>
      <c r="AA55" s="42"/>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row>
    <row r="56" spans="1:80">
      <c r="AA56" s="42"/>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row>
    <row r="57" spans="1:80">
      <c r="B57" s="73">
        <f>SUMPRODUCT(B44:B47,AA44:AA47)/SUM(AA44:AA47)</f>
        <v>42.996641707814867</v>
      </c>
      <c r="E57" s="36">
        <f>SUM(E44:E55)</f>
        <v>3.4042281257358545E-3</v>
      </c>
      <c r="F57" s="36">
        <f t="shared" ref="F57:Y57" si="19">SUM(F44:F55)</f>
        <v>7.254515100300481E-3</v>
      </c>
      <c r="G57" s="36">
        <f t="shared" si="19"/>
        <v>1.1513532562753089E-2</v>
      </c>
      <c r="H57" s="36">
        <f t="shared" si="19"/>
        <v>1.6347203706063081E-2</v>
      </c>
      <c r="I57" s="36">
        <f t="shared" si="19"/>
        <v>2.1688842554601833E-2</v>
      </c>
      <c r="J57" s="36">
        <f t="shared" si="19"/>
        <v>2.710483551596285E-2</v>
      </c>
      <c r="K57" s="36">
        <f t="shared" si="19"/>
        <v>3.3217267053570636E-2</v>
      </c>
      <c r="L57" s="36">
        <f t="shared" si="19"/>
        <v>4.0040475106136723E-2</v>
      </c>
      <c r="M57" s="36">
        <f t="shared" si="19"/>
        <v>4.6139459033570397E-2</v>
      </c>
      <c r="N57" s="36">
        <f t="shared" si="19"/>
        <v>5.2656446560791936E-2</v>
      </c>
      <c r="O57" s="36">
        <f t="shared" si="19"/>
        <v>5.7463500358483507E-2</v>
      </c>
      <c r="P57" s="36">
        <f t="shared" si="19"/>
        <v>5.9733235624702986E-2</v>
      </c>
      <c r="Q57" s="36">
        <f t="shared" si="19"/>
        <v>5.990280054551745E-2</v>
      </c>
      <c r="R57" s="36">
        <f t="shared" si="19"/>
        <v>6.0862748079318081E-2</v>
      </c>
      <c r="S57" s="36">
        <f t="shared" si="19"/>
        <v>6.1962605085284332E-2</v>
      </c>
      <c r="T57" s="36">
        <f t="shared" si="19"/>
        <v>6.1834636191657494E-2</v>
      </c>
      <c r="U57" s="36">
        <f t="shared" si="19"/>
        <v>5.9826068902056648E-2</v>
      </c>
      <c r="V57" s="36">
        <f t="shared" si="19"/>
        <v>5.9731737358183934E-2</v>
      </c>
      <c r="W57" s="36">
        <f t="shared" si="19"/>
        <v>5.9884756717865424E-2</v>
      </c>
      <c r="X57" s="36">
        <f t="shared" si="19"/>
        <v>6.0291467229653659E-2</v>
      </c>
      <c r="Y57" s="36">
        <f t="shared" si="19"/>
        <v>0.86086036141221045</v>
      </c>
      <c r="AA57" s="42">
        <f t="shared" si="16"/>
        <v>1.7217207228244207</v>
      </c>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row>
    <row r="58" spans="1:80">
      <c r="E58" s="36">
        <f>E57</f>
        <v>3.4042281257358545E-3</v>
      </c>
      <c r="F58" s="36">
        <f>F57+E58</f>
        <v>1.0658743226036336E-2</v>
      </c>
      <c r="G58" s="36">
        <f t="shared" ref="G58:X58" si="20">G57+F58</f>
        <v>2.2172275788789424E-2</v>
      </c>
      <c r="H58" s="36">
        <f t="shared" si="20"/>
        <v>3.8519479494852502E-2</v>
      </c>
      <c r="I58" s="36">
        <f t="shared" si="20"/>
        <v>6.0208322049454338E-2</v>
      </c>
      <c r="J58" s="36">
        <f t="shared" si="20"/>
        <v>8.7313157565417188E-2</v>
      </c>
      <c r="K58" s="36">
        <f t="shared" si="20"/>
        <v>0.12053042461898783</v>
      </c>
      <c r="L58" s="36">
        <f t="shared" si="20"/>
        <v>0.16057089972512456</v>
      </c>
      <c r="M58" s="36">
        <f t="shared" si="20"/>
        <v>0.20671035875869495</v>
      </c>
      <c r="N58" s="36">
        <f t="shared" si="20"/>
        <v>0.25936680531948686</v>
      </c>
      <c r="O58" s="36">
        <f t="shared" si="20"/>
        <v>0.31683030567797038</v>
      </c>
      <c r="P58" s="36">
        <f t="shared" si="20"/>
        <v>0.37656354130267339</v>
      </c>
      <c r="Q58" s="36">
        <f t="shared" si="20"/>
        <v>0.43646634184819083</v>
      </c>
      <c r="R58" s="36">
        <f t="shared" si="20"/>
        <v>0.4973290899275089</v>
      </c>
      <c r="S58" s="36">
        <f t="shared" si="20"/>
        <v>0.55929169501279319</v>
      </c>
      <c r="T58" s="36">
        <f t="shared" si="20"/>
        <v>0.62112633120445071</v>
      </c>
      <c r="U58" s="36">
        <f t="shared" si="20"/>
        <v>0.68095240010650737</v>
      </c>
      <c r="V58" s="36">
        <f t="shared" si="20"/>
        <v>0.74068413746469131</v>
      </c>
      <c r="W58" s="36">
        <f t="shared" si="20"/>
        <v>0.80056889418255672</v>
      </c>
      <c r="X58" s="36">
        <f t="shared" si="20"/>
        <v>0.86086036141221034</v>
      </c>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ht="15">
      <c r="A60" s="61" t="s">
        <v>69</v>
      </c>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ht="15">
      <c r="E61" s="64">
        <f t="shared" ref="E61:X61" si="21">E11</f>
        <v>2016</v>
      </c>
      <c r="F61" s="65">
        <f t="shared" si="21"/>
        <v>2017</v>
      </c>
      <c r="G61" s="65">
        <f t="shared" si="21"/>
        <v>2018</v>
      </c>
      <c r="H61" s="65">
        <f t="shared" si="21"/>
        <v>2019</v>
      </c>
      <c r="I61" s="65">
        <f t="shared" si="21"/>
        <v>2020</v>
      </c>
      <c r="J61" s="65">
        <f t="shared" si="21"/>
        <v>2021</v>
      </c>
      <c r="K61" s="65">
        <f t="shared" si="21"/>
        <v>2022</v>
      </c>
      <c r="L61" s="65">
        <f t="shared" si="21"/>
        <v>2023</v>
      </c>
      <c r="M61" s="65">
        <f t="shared" si="21"/>
        <v>2024</v>
      </c>
      <c r="N61" s="65">
        <f t="shared" si="21"/>
        <v>2025</v>
      </c>
      <c r="O61" s="65">
        <f t="shared" si="21"/>
        <v>2026</v>
      </c>
      <c r="P61" s="65">
        <f t="shared" si="21"/>
        <v>2027</v>
      </c>
      <c r="Q61" s="65">
        <f t="shared" si="21"/>
        <v>2028</v>
      </c>
      <c r="R61" s="65">
        <f t="shared" si="21"/>
        <v>2029</v>
      </c>
      <c r="S61" s="65">
        <f t="shared" si="21"/>
        <v>2030</v>
      </c>
      <c r="T61" s="65">
        <f t="shared" si="21"/>
        <v>2031</v>
      </c>
      <c r="U61" s="65">
        <f t="shared" si="21"/>
        <v>2032</v>
      </c>
      <c r="V61" s="65">
        <f t="shared" si="21"/>
        <v>2033</v>
      </c>
      <c r="W61" s="65">
        <f t="shared" si="21"/>
        <v>2034</v>
      </c>
      <c r="X61" s="65">
        <f t="shared" si="21"/>
        <v>2035</v>
      </c>
      <c r="Y61" s="66" t="s">
        <v>61</v>
      </c>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ht="15">
      <c r="C62" s="55" t="s">
        <v>66</v>
      </c>
      <c r="D62" s="55" t="s">
        <v>66</v>
      </c>
      <c r="E62" s="67" t="str">
        <f>CONCATENATE("aMW_",E$11)</f>
        <v>aMW_2016</v>
      </c>
      <c r="F62" s="68" t="str">
        <f t="shared" ref="F62:X62" si="22">CONCATENATE("aMW_",F$11)</f>
        <v>aMW_2017</v>
      </c>
      <c r="G62" s="68" t="str">
        <f t="shared" si="22"/>
        <v>aMW_2018</v>
      </c>
      <c r="H62" s="68" t="str">
        <f t="shared" si="22"/>
        <v>aMW_2019</v>
      </c>
      <c r="I62" s="68" t="str">
        <f t="shared" si="22"/>
        <v>aMW_2020</v>
      </c>
      <c r="J62" s="68" t="str">
        <f t="shared" si="22"/>
        <v>aMW_2021</v>
      </c>
      <c r="K62" s="68" t="str">
        <f t="shared" si="22"/>
        <v>aMW_2022</v>
      </c>
      <c r="L62" s="68" t="str">
        <f t="shared" si="22"/>
        <v>aMW_2023</v>
      </c>
      <c r="M62" s="68" t="str">
        <f t="shared" si="22"/>
        <v>aMW_2024</v>
      </c>
      <c r="N62" s="68" t="str">
        <f t="shared" si="22"/>
        <v>aMW_2025</v>
      </c>
      <c r="O62" s="68" t="str">
        <f t="shared" si="22"/>
        <v>aMW_2026</v>
      </c>
      <c r="P62" s="68" t="str">
        <f t="shared" si="22"/>
        <v>aMW_2027</v>
      </c>
      <c r="Q62" s="68" t="str">
        <f t="shared" si="22"/>
        <v>aMW_2028</v>
      </c>
      <c r="R62" s="68" t="str">
        <f t="shared" si="22"/>
        <v>aMW_2029</v>
      </c>
      <c r="S62" s="68" t="str">
        <f t="shared" si="22"/>
        <v>aMW_2030</v>
      </c>
      <c r="T62" s="68" t="str">
        <f t="shared" si="22"/>
        <v>aMW_2031</v>
      </c>
      <c r="U62" s="68" t="str">
        <f t="shared" si="22"/>
        <v>aMW_2032</v>
      </c>
      <c r="V62" s="68" t="str">
        <f t="shared" si="22"/>
        <v>aMW_2033</v>
      </c>
      <c r="W62" s="68" t="str">
        <f t="shared" si="22"/>
        <v>aMW_2034</v>
      </c>
      <c r="X62" s="68" t="str">
        <f t="shared" si="22"/>
        <v>aMW_2035</v>
      </c>
      <c r="Y62" s="69" t="s">
        <v>61</v>
      </c>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B63" s="9" t="s">
        <v>70</v>
      </c>
      <c r="C63" s="56" t="s">
        <v>71</v>
      </c>
      <c r="D63" s="56" t="s">
        <v>72</v>
      </c>
      <c r="E63" s="36">
        <f>DSUM($B$43:$X$55,E$43,$C$62:$D63)</f>
        <v>0</v>
      </c>
      <c r="F63" s="36">
        <f>DSUM($B$43:$X$55,F$43,$C$62:$D63)</f>
        <v>0</v>
      </c>
      <c r="G63" s="36">
        <f>DSUM($B$43:$X$55,G$43,$C$62:$D63)</f>
        <v>0</v>
      </c>
      <c r="H63" s="36">
        <f>DSUM($B$43:$X$55,H$43,$C$62:$D63)</f>
        <v>0</v>
      </c>
      <c r="I63" s="36">
        <f>DSUM($B$43:$X$55,I$43,$C$62:$D63)</f>
        <v>0</v>
      </c>
      <c r="J63" s="36">
        <f>DSUM($B$43:$X$55,J$43,$C$62:$D63)</f>
        <v>0</v>
      </c>
      <c r="K63" s="36">
        <f>DSUM($B$43:$X$55,K$43,$C$62:$D63)</f>
        <v>0</v>
      </c>
      <c r="L63" s="36">
        <f>DSUM($B$43:$X$55,L$43,$C$62:$D63)</f>
        <v>0</v>
      </c>
      <c r="M63" s="36">
        <f>DSUM($B$43:$X$55,M$43,$C$62:$D63)</f>
        <v>0</v>
      </c>
      <c r="N63" s="36">
        <f>DSUM($B$43:$X$55,N$43,$C$62:$D63)</f>
        <v>0</v>
      </c>
      <c r="O63" s="36">
        <f>DSUM($B$43:$X$55,O$43,$C$62:$D63)</f>
        <v>0</v>
      </c>
      <c r="P63" s="36">
        <f>DSUM($B$43:$X$55,P$43,$C$62:$D63)</f>
        <v>0</v>
      </c>
      <c r="Q63" s="36">
        <f>DSUM($B$43:$X$55,Q$43,$C$62:$D63)</f>
        <v>0</v>
      </c>
      <c r="R63" s="36">
        <f>DSUM($B$43:$X$55,R$43,$C$62:$D63)</f>
        <v>0</v>
      </c>
      <c r="S63" s="36">
        <f>DSUM($B$43:$X$55,S$43,$C$62:$D63)</f>
        <v>0</v>
      </c>
      <c r="T63" s="36">
        <f>DSUM($B$43:$X$55,T$43,$C$62:$D63)</f>
        <v>0</v>
      </c>
      <c r="U63" s="36">
        <f>DSUM($B$43:$X$55,U$43,$C$62:$D63)</f>
        <v>0</v>
      </c>
      <c r="V63" s="36">
        <f>DSUM($B$43:$X$55,V$43,$C$62:$D63)</f>
        <v>0</v>
      </c>
      <c r="W63" s="36">
        <f>DSUM($B$43:$X$55,W$43,$C$62:$D63)</f>
        <v>0</v>
      </c>
      <c r="X63" s="36">
        <f>DSUM($B$43:$X$55,X$43,$C$62:$D63)</f>
        <v>0</v>
      </c>
      <c r="Y63" s="36">
        <f>DSUM($B$43:$Y$56,Y$43,$C$62:$D63)</f>
        <v>0</v>
      </c>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B64" s="9" t="s">
        <v>73</v>
      </c>
      <c r="C64" s="56" t="s">
        <v>74</v>
      </c>
      <c r="D64" s="56" t="s">
        <v>75</v>
      </c>
      <c r="E64" s="36">
        <f>DSUM($B$43:$X$55,E$43,$C$62:$D64)</f>
        <v>0</v>
      </c>
      <c r="F64" s="36">
        <f>DSUM($B$43:$X$55,F$43,$C$62:$D64)</f>
        <v>0</v>
      </c>
      <c r="G64" s="36">
        <f>DSUM($B$43:$X$55,G$43,$C$62:$D64)</f>
        <v>0</v>
      </c>
      <c r="H64" s="36">
        <f>DSUM($B$43:$X$55,H$43,$C$62:$D64)</f>
        <v>0</v>
      </c>
      <c r="I64" s="36">
        <f>DSUM($B$43:$X$55,I$43,$C$62:$D64)</f>
        <v>0</v>
      </c>
      <c r="J64" s="36">
        <f>DSUM($B$43:$X$55,J$43,$C$62:$D64)</f>
        <v>0</v>
      </c>
      <c r="K64" s="36">
        <f>DSUM($B$43:$X$55,K$43,$C$62:$D64)</f>
        <v>0</v>
      </c>
      <c r="L64" s="36">
        <f>DSUM($B$43:$X$55,L$43,$C$62:$D64)</f>
        <v>0</v>
      </c>
      <c r="M64" s="36">
        <f>DSUM($B$43:$X$55,M$43,$C$62:$D64)</f>
        <v>0</v>
      </c>
      <c r="N64" s="36">
        <f>DSUM($B$43:$X$55,N$43,$C$62:$D64)</f>
        <v>0</v>
      </c>
      <c r="O64" s="36">
        <f>DSUM($B$43:$X$55,O$43,$C$62:$D64)</f>
        <v>0</v>
      </c>
      <c r="P64" s="36">
        <f>DSUM($B$43:$X$55,P$43,$C$62:$D64)</f>
        <v>0</v>
      </c>
      <c r="Q64" s="36">
        <f>DSUM($B$43:$X$55,Q$43,$C$62:$D64)</f>
        <v>0</v>
      </c>
      <c r="R64" s="36">
        <f>DSUM($B$43:$X$55,R$43,$C$62:$D64)</f>
        <v>0</v>
      </c>
      <c r="S64" s="36">
        <f>DSUM($B$43:$X$55,S$43,$C$62:$D64)</f>
        <v>0</v>
      </c>
      <c r="T64" s="36">
        <f>DSUM($B$43:$X$55,T$43,$C$62:$D64)</f>
        <v>0</v>
      </c>
      <c r="U64" s="36">
        <f>DSUM($B$43:$X$55,U$43,$C$62:$D64)</f>
        <v>0</v>
      </c>
      <c r="V64" s="36">
        <f>DSUM($B$43:$X$55,V$43,$C$62:$D64)</f>
        <v>0</v>
      </c>
      <c r="W64" s="36">
        <f>DSUM($B$43:$X$55,W$43,$C$62:$D64)</f>
        <v>0</v>
      </c>
      <c r="X64" s="36">
        <f>DSUM($B$43:$X$55,X$43,$C$62:$D64)</f>
        <v>0</v>
      </c>
      <c r="Y64" s="36">
        <f>DSUM($B$43:$Y$56,Y$43,$C$62:$D64)</f>
        <v>0</v>
      </c>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2:80">
      <c r="B65" s="9" t="s">
        <v>76</v>
      </c>
      <c r="C65" s="56" t="s">
        <v>77</v>
      </c>
      <c r="D65" s="56" t="s">
        <v>78</v>
      </c>
      <c r="E65" s="36">
        <f>DSUM($B$43:$X$55,E$43,$C$62:$D65)</f>
        <v>0</v>
      </c>
      <c r="F65" s="36">
        <f>DSUM($B$43:$X$55,F$43,$C$62:$D65)</f>
        <v>0</v>
      </c>
      <c r="G65" s="36">
        <f>DSUM($B$43:$X$55,G$43,$C$62:$D65)</f>
        <v>0</v>
      </c>
      <c r="H65" s="36">
        <f>DSUM($B$43:$X$55,H$43,$C$62:$D65)</f>
        <v>0</v>
      </c>
      <c r="I65" s="36">
        <f>DSUM($B$43:$X$55,I$43,$C$62:$D65)</f>
        <v>0</v>
      </c>
      <c r="J65" s="36">
        <f>DSUM($B$43:$X$55,J$43,$C$62:$D65)</f>
        <v>0</v>
      </c>
      <c r="K65" s="36">
        <f>DSUM($B$43:$X$55,K$43,$C$62:$D65)</f>
        <v>0</v>
      </c>
      <c r="L65" s="36">
        <f>DSUM($B$43:$X$55,L$43,$C$62:$D65)</f>
        <v>0</v>
      </c>
      <c r="M65" s="36">
        <f>DSUM($B$43:$X$55,M$43,$C$62:$D65)</f>
        <v>0</v>
      </c>
      <c r="N65" s="36">
        <f>DSUM($B$43:$X$55,N$43,$C$62:$D65)</f>
        <v>0</v>
      </c>
      <c r="O65" s="36">
        <f>DSUM($B$43:$X$55,O$43,$C$62:$D65)</f>
        <v>0</v>
      </c>
      <c r="P65" s="36">
        <f>DSUM($B$43:$X$55,P$43,$C$62:$D65)</f>
        <v>0</v>
      </c>
      <c r="Q65" s="36">
        <f>DSUM($B$43:$X$55,Q$43,$C$62:$D65)</f>
        <v>0</v>
      </c>
      <c r="R65" s="36">
        <f>DSUM($B$43:$X$55,R$43,$C$62:$D65)</f>
        <v>0</v>
      </c>
      <c r="S65" s="36">
        <f>DSUM($B$43:$X$55,S$43,$C$62:$D65)</f>
        <v>0</v>
      </c>
      <c r="T65" s="36">
        <f>DSUM($B$43:$X$55,T$43,$C$62:$D65)</f>
        <v>0</v>
      </c>
      <c r="U65" s="36">
        <f>DSUM($B$43:$X$55,U$43,$C$62:$D65)</f>
        <v>0</v>
      </c>
      <c r="V65" s="36">
        <f>DSUM($B$43:$X$55,V$43,$C$62:$D65)</f>
        <v>0</v>
      </c>
      <c r="W65" s="36">
        <f>DSUM($B$43:$X$55,W$43,$C$62:$D65)</f>
        <v>0</v>
      </c>
      <c r="X65" s="36">
        <f>DSUM($B$43:$X$55,X$43,$C$62:$D65)</f>
        <v>0</v>
      </c>
      <c r="Y65" s="36">
        <f>DSUM($B$43:$Y$56,Y$43,$C$62:$D65)</f>
        <v>0</v>
      </c>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2:80">
      <c r="B66" s="9" t="s">
        <v>79</v>
      </c>
      <c r="C66" s="56" t="s">
        <v>80</v>
      </c>
      <c r="D66" s="56" t="s">
        <v>81</v>
      </c>
      <c r="E66" s="36">
        <f>DSUM($B$43:$X$55,E$43,$C$62:$D66)</f>
        <v>0</v>
      </c>
      <c r="F66" s="36">
        <f>DSUM($B$43:$X$55,F$43,$C$62:$D66)</f>
        <v>0</v>
      </c>
      <c r="G66" s="36">
        <f>DSUM($B$43:$X$55,G$43,$C$62:$D66)</f>
        <v>0</v>
      </c>
      <c r="H66" s="36">
        <f>DSUM($B$43:$X$55,H$43,$C$62:$D66)</f>
        <v>0</v>
      </c>
      <c r="I66" s="36">
        <f>DSUM($B$43:$X$55,I$43,$C$62:$D66)</f>
        <v>0</v>
      </c>
      <c r="J66" s="36">
        <f>DSUM($B$43:$X$55,J$43,$C$62:$D66)</f>
        <v>0</v>
      </c>
      <c r="K66" s="36">
        <f>DSUM($B$43:$X$55,K$43,$C$62:$D66)</f>
        <v>0</v>
      </c>
      <c r="L66" s="36">
        <f>DSUM($B$43:$X$55,L$43,$C$62:$D66)</f>
        <v>0</v>
      </c>
      <c r="M66" s="36">
        <f>DSUM($B$43:$X$55,M$43,$C$62:$D66)</f>
        <v>0</v>
      </c>
      <c r="N66" s="36">
        <f>DSUM($B$43:$X$55,N$43,$C$62:$D66)</f>
        <v>0</v>
      </c>
      <c r="O66" s="36">
        <f>DSUM($B$43:$X$55,O$43,$C$62:$D66)</f>
        <v>0</v>
      </c>
      <c r="P66" s="36">
        <f>DSUM($B$43:$X$55,P$43,$C$62:$D66)</f>
        <v>0</v>
      </c>
      <c r="Q66" s="36">
        <f>DSUM($B$43:$X$55,Q$43,$C$62:$D66)</f>
        <v>0</v>
      </c>
      <c r="R66" s="36">
        <f>DSUM($B$43:$X$55,R$43,$C$62:$D66)</f>
        <v>0</v>
      </c>
      <c r="S66" s="36">
        <f>DSUM($B$43:$X$55,S$43,$C$62:$D66)</f>
        <v>0</v>
      </c>
      <c r="T66" s="36">
        <f>DSUM($B$43:$X$55,T$43,$C$62:$D66)</f>
        <v>0</v>
      </c>
      <c r="U66" s="36">
        <f>DSUM($B$43:$X$55,U$43,$C$62:$D66)</f>
        <v>0</v>
      </c>
      <c r="V66" s="36">
        <f>DSUM($B$43:$X$55,V$43,$C$62:$D66)</f>
        <v>0</v>
      </c>
      <c r="W66" s="36">
        <f>DSUM($B$43:$X$55,W$43,$C$62:$D66)</f>
        <v>0</v>
      </c>
      <c r="X66" s="36">
        <f>DSUM($B$43:$X$55,X$43,$C$62:$D66)</f>
        <v>0</v>
      </c>
      <c r="Y66" s="36">
        <f>DSUM($B$43:$Y$56,Y$43,$C$62:$D66)</f>
        <v>0</v>
      </c>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2:80">
      <c r="B67" s="9" t="s">
        <v>82</v>
      </c>
      <c r="C67" s="56" t="s">
        <v>83</v>
      </c>
      <c r="D67" s="56" t="s">
        <v>84</v>
      </c>
      <c r="E67" s="36">
        <f>DSUM($B$43:$X$55,E$43,$C$62:$D67)</f>
        <v>3.2790280949312016E-3</v>
      </c>
      <c r="F67" s="36">
        <f>DSUM($B$43:$X$55,F$43,$C$62:$D67)</f>
        <v>6.987709974297325E-3</v>
      </c>
      <c r="G67" s="36">
        <f>DSUM($B$43:$X$55,G$43,$C$62:$D67)</f>
        <v>1.1090090132256316E-2</v>
      </c>
      <c r="H67" s="36">
        <f>DSUM($B$43:$X$55,H$43,$C$62:$D67)</f>
        <v>1.5745989471301236E-2</v>
      </c>
      <c r="I67" s="36">
        <f>DSUM($B$43:$X$55,I$43,$C$62:$D67)</f>
        <v>2.0891174579466806E-2</v>
      </c>
      <c r="J67" s="36">
        <f>DSUM($B$43:$X$55,J$43,$C$62:$D67)</f>
        <v>2.6107979219553493E-2</v>
      </c>
      <c r="K67" s="36">
        <f>DSUM($B$43:$X$55,K$43,$C$62:$D67)</f>
        <v>3.1995608955244899E-2</v>
      </c>
      <c r="L67" s="36">
        <f>DSUM($B$43:$X$55,L$43,$C$62:$D67)</f>
        <v>3.8567874407369619E-2</v>
      </c>
      <c r="M67" s="36">
        <f>DSUM($B$43:$X$55,M$43,$C$62:$D67)</f>
        <v>4.4442551106442463E-2</v>
      </c>
      <c r="N67" s="36">
        <f>DSUM($B$43:$X$55,N$43,$C$62:$D67)</f>
        <v>5.0719858151326964E-2</v>
      </c>
      <c r="O67" s="36">
        <f>DSUM($B$43:$X$55,O$43,$C$62:$D67)</f>
        <v>5.5350119072242535E-2</v>
      </c>
      <c r="P67" s="36">
        <f>DSUM($B$43:$X$55,P$43,$C$62:$D67)</f>
        <v>5.7536378462359358E-2</v>
      </c>
      <c r="Q67" s="36">
        <f>DSUM($B$43:$X$55,Q$43,$C$62:$D67)</f>
        <v>5.769970715794883E-2</v>
      </c>
      <c r="R67" s="36">
        <f>DSUM($B$43:$X$55,R$43,$C$62:$D67)</f>
        <v>5.862434993062194E-2</v>
      </c>
      <c r="S67" s="36">
        <f>DSUM($B$43:$X$55,S$43,$C$62:$D67)</f>
        <v>5.9683756612478989E-2</v>
      </c>
      <c r="T67" s="36">
        <f>DSUM($B$43:$X$55,T$43,$C$62:$D67)</f>
        <v>5.956049413359063E-2</v>
      </c>
      <c r="U67" s="36">
        <f>DSUM($B$43:$X$55,U$43,$C$62:$D67)</f>
        <v>5.7625797535742228E-2</v>
      </c>
      <c r="V67" s="36">
        <f>DSUM($B$43:$X$55,V$43,$C$62:$D67)</f>
        <v>5.7534935298790932E-2</v>
      </c>
      <c r="W67" s="36">
        <f>DSUM($B$43:$X$55,W$43,$C$62:$D67)</f>
        <v>5.7682326942632534E-2</v>
      </c>
      <c r="X67" s="36">
        <f>DSUM($B$43:$X$55,X$43,$C$62:$D67)</f>
        <v>5.8074079535408371E-2</v>
      </c>
      <c r="Y67" s="36">
        <f>DSUM($B$43:$Y$56,Y$43,$C$62:$D67)</f>
        <v>0.82919980877400667</v>
      </c>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2:80">
      <c r="B68" s="9" t="s">
        <v>85</v>
      </c>
      <c r="C68" s="56" t="s">
        <v>86</v>
      </c>
      <c r="D68" s="56" t="s">
        <v>87</v>
      </c>
      <c r="E68" s="36">
        <f>DSUM($B$43:$X$55,E$43,$C$62:$D68)</f>
        <v>3.4042281257358545E-3</v>
      </c>
      <c r="F68" s="36">
        <f>DSUM($B$43:$X$55,F$43,$C$62:$D68)</f>
        <v>7.254515100300481E-3</v>
      </c>
      <c r="G68" s="36">
        <f>DSUM($B$43:$X$55,G$43,$C$62:$D68)</f>
        <v>1.1513532562753089E-2</v>
      </c>
      <c r="H68" s="36">
        <f>DSUM($B$43:$X$55,H$43,$C$62:$D68)</f>
        <v>1.6347203706063081E-2</v>
      </c>
      <c r="I68" s="36">
        <f>DSUM($B$43:$X$55,I$43,$C$62:$D68)</f>
        <v>2.1688842554601833E-2</v>
      </c>
      <c r="J68" s="36">
        <f>DSUM($B$43:$X$55,J$43,$C$62:$D68)</f>
        <v>2.710483551596285E-2</v>
      </c>
      <c r="K68" s="36">
        <f>DSUM($B$43:$X$55,K$43,$C$62:$D68)</f>
        <v>3.3217267053570636E-2</v>
      </c>
      <c r="L68" s="36">
        <f>DSUM($B$43:$X$55,L$43,$C$62:$D68)</f>
        <v>4.0040475106136723E-2</v>
      </c>
      <c r="M68" s="36">
        <f>DSUM($B$43:$X$55,M$43,$C$62:$D68)</f>
        <v>4.6139459033570397E-2</v>
      </c>
      <c r="N68" s="36">
        <f>DSUM($B$43:$X$55,N$43,$C$62:$D68)</f>
        <v>5.2656446560791936E-2</v>
      </c>
      <c r="O68" s="36">
        <f>DSUM($B$43:$X$55,O$43,$C$62:$D68)</f>
        <v>5.7463500358483507E-2</v>
      </c>
      <c r="P68" s="36">
        <f>DSUM($B$43:$X$55,P$43,$C$62:$D68)</f>
        <v>5.9733235624702986E-2</v>
      </c>
      <c r="Q68" s="36">
        <f>DSUM($B$43:$X$55,Q$43,$C$62:$D68)</f>
        <v>5.990280054551745E-2</v>
      </c>
      <c r="R68" s="36">
        <f>DSUM($B$43:$X$55,R$43,$C$62:$D68)</f>
        <v>6.0862748079318081E-2</v>
      </c>
      <c r="S68" s="36">
        <f>DSUM($B$43:$X$55,S$43,$C$62:$D68)</f>
        <v>6.1962605085284332E-2</v>
      </c>
      <c r="T68" s="36">
        <f>DSUM($B$43:$X$55,T$43,$C$62:$D68)</f>
        <v>6.1834636191657494E-2</v>
      </c>
      <c r="U68" s="36">
        <f>DSUM($B$43:$X$55,U$43,$C$62:$D68)</f>
        <v>5.9826068902056648E-2</v>
      </c>
      <c r="V68" s="36">
        <f>DSUM($B$43:$X$55,V$43,$C$62:$D68)</f>
        <v>5.9731737358183934E-2</v>
      </c>
      <c r="W68" s="36">
        <f>DSUM($B$43:$X$55,W$43,$C$62:$D68)</f>
        <v>5.9884756717865424E-2</v>
      </c>
      <c r="X68" s="36">
        <f>DSUM($B$43:$X$55,X$43,$C$62:$D68)</f>
        <v>6.0291467229653659E-2</v>
      </c>
      <c r="Y68" s="36">
        <f>DSUM($B$43:$Y$56,Y$43,$C$62:$D68)</f>
        <v>0.86086036141221045</v>
      </c>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row>
    <row r="69" spans="2:80">
      <c r="B69" s="9" t="s">
        <v>88</v>
      </c>
      <c r="C69" s="56" t="s">
        <v>89</v>
      </c>
      <c r="D69" s="56" t="s">
        <v>90</v>
      </c>
      <c r="E69" s="36">
        <f>DSUM($B$43:$X$55,E$43,$C$62:$D69)</f>
        <v>3.4042281257358545E-3</v>
      </c>
      <c r="F69" s="36">
        <f>DSUM($B$43:$X$55,F$43,$C$62:$D69)</f>
        <v>7.254515100300481E-3</v>
      </c>
      <c r="G69" s="36">
        <f>DSUM($B$43:$X$55,G$43,$C$62:$D69)</f>
        <v>1.1513532562753089E-2</v>
      </c>
      <c r="H69" s="36">
        <f>DSUM($B$43:$X$55,H$43,$C$62:$D69)</f>
        <v>1.6347203706063081E-2</v>
      </c>
      <c r="I69" s="36">
        <f>DSUM($B$43:$X$55,I$43,$C$62:$D69)</f>
        <v>2.1688842554601833E-2</v>
      </c>
      <c r="J69" s="36">
        <f>DSUM($B$43:$X$55,J$43,$C$62:$D69)</f>
        <v>2.710483551596285E-2</v>
      </c>
      <c r="K69" s="36">
        <f>DSUM($B$43:$X$55,K$43,$C$62:$D69)</f>
        <v>3.3217267053570636E-2</v>
      </c>
      <c r="L69" s="36">
        <f>DSUM($B$43:$X$55,L$43,$C$62:$D69)</f>
        <v>4.0040475106136723E-2</v>
      </c>
      <c r="M69" s="36">
        <f>DSUM($B$43:$X$55,M$43,$C$62:$D69)</f>
        <v>4.6139459033570397E-2</v>
      </c>
      <c r="N69" s="36">
        <f>DSUM($B$43:$X$55,N$43,$C$62:$D69)</f>
        <v>5.2656446560791936E-2</v>
      </c>
      <c r="O69" s="36">
        <f>DSUM($B$43:$X$55,O$43,$C$62:$D69)</f>
        <v>5.7463500358483507E-2</v>
      </c>
      <c r="P69" s="36">
        <f>DSUM($B$43:$X$55,P$43,$C$62:$D69)</f>
        <v>5.9733235624702986E-2</v>
      </c>
      <c r="Q69" s="36">
        <f>DSUM($B$43:$X$55,Q$43,$C$62:$D69)</f>
        <v>5.990280054551745E-2</v>
      </c>
      <c r="R69" s="36">
        <f>DSUM($B$43:$X$55,R$43,$C$62:$D69)</f>
        <v>6.0862748079318081E-2</v>
      </c>
      <c r="S69" s="36">
        <f>DSUM($B$43:$X$55,S$43,$C$62:$D69)</f>
        <v>6.1962605085284332E-2</v>
      </c>
      <c r="T69" s="36">
        <f>DSUM($B$43:$X$55,T$43,$C$62:$D69)</f>
        <v>6.1834636191657494E-2</v>
      </c>
      <c r="U69" s="36">
        <f>DSUM($B$43:$X$55,U$43,$C$62:$D69)</f>
        <v>5.9826068902056648E-2</v>
      </c>
      <c r="V69" s="36">
        <f>DSUM($B$43:$X$55,V$43,$C$62:$D69)</f>
        <v>5.9731737358183934E-2</v>
      </c>
      <c r="W69" s="36">
        <f>DSUM($B$43:$X$55,W$43,$C$62:$D69)</f>
        <v>5.9884756717865424E-2</v>
      </c>
      <c r="X69" s="36">
        <f>DSUM($B$43:$X$55,X$43,$C$62:$D69)</f>
        <v>6.0291467229653659E-2</v>
      </c>
      <c r="Y69" s="36">
        <f>DSUM($B$43:$Y$56,Y$43,$C$62:$D69)</f>
        <v>0.86086036141221045</v>
      </c>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2:80">
      <c r="B70" s="9" t="s">
        <v>91</v>
      </c>
      <c r="C70" s="56" t="s">
        <v>92</v>
      </c>
      <c r="D70" s="56" t="s">
        <v>93</v>
      </c>
      <c r="E70" s="36">
        <f>DSUM($B$43:$X$55,E$43,$C$62:$D70)</f>
        <v>3.4042281257358545E-3</v>
      </c>
      <c r="F70" s="36">
        <f>DSUM($B$43:$X$55,F$43,$C$62:$D70)</f>
        <v>7.254515100300481E-3</v>
      </c>
      <c r="G70" s="36">
        <f>DSUM($B$43:$X$55,G$43,$C$62:$D70)</f>
        <v>1.1513532562753089E-2</v>
      </c>
      <c r="H70" s="36">
        <f>DSUM($B$43:$X$55,H$43,$C$62:$D70)</f>
        <v>1.6347203706063081E-2</v>
      </c>
      <c r="I70" s="36">
        <f>DSUM($B$43:$X$55,I$43,$C$62:$D70)</f>
        <v>2.1688842554601833E-2</v>
      </c>
      <c r="J70" s="36">
        <f>DSUM($B$43:$X$55,J$43,$C$62:$D70)</f>
        <v>2.710483551596285E-2</v>
      </c>
      <c r="K70" s="36">
        <f>DSUM($B$43:$X$55,K$43,$C$62:$D70)</f>
        <v>3.3217267053570636E-2</v>
      </c>
      <c r="L70" s="36">
        <f>DSUM($B$43:$X$55,L$43,$C$62:$D70)</f>
        <v>4.0040475106136723E-2</v>
      </c>
      <c r="M70" s="36">
        <f>DSUM($B$43:$X$55,M$43,$C$62:$D70)</f>
        <v>4.6139459033570397E-2</v>
      </c>
      <c r="N70" s="36">
        <f>DSUM($B$43:$X$55,N$43,$C$62:$D70)</f>
        <v>5.2656446560791936E-2</v>
      </c>
      <c r="O70" s="36">
        <f>DSUM($B$43:$X$55,O$43,$C$62:$D70)</f>
        <v>5.7463500358483507E-2</v>
      </c>
      <c r="P70" s="36">
        <f>DSUM($B$43:$X$55,P$43,$C$62:$D70)</f>
        <v>5.9733235624702986E-2</v>
      </c>
      <c r="Q70" s="36">
        <f>DSUM($B$43:$X$55,Q$43,$C$62:$D70)</f>
        <v>5.990280054551745E-2</v>
      </c>
      <c r="R70" s="36">
        <f>DSUM($B$43:$X$55,R$43,$C$62:$D70)</f>
        <v>6.0862748079318081E-2</v>
      </c>
      <c r="S70" s="36">
        <f>DSUM($B$43:$X$55,S$43,$C$62:$D70)</f>
        <v>6.1962605085284332E-2</v>
      </c>
      <c r="T70" s="36">
        <f>DSUM($B$43:$X$55,T$43,$C$62:$D70)</f>
        <v>6.1834636191657494E-2</v>
      </c>
      <c r="U70" s="36">
        <f>DSUM($B$43:$X$55,U$43,$C$62:$D70)</f>
        <v>5.9826068902056648E-2</v>
      </c>
      <c r="V70" s="36">
        <f>DSUM($B$43:$X$55,V$43,$C$62:$D70)</f>
        <v>5.9731737358183934E-2</v>
      </c>
      <c r="W70" s="36">
        <f>DSUM($B$43:$X$55,W$43,$C$62:$D70)</f>
        <v>5.9884756717865424E-2</v>
      </c>
      <c r="X70" s="36">
        <f>DSUM($B$43:$X$55,X$43,$C$62:$D70)</f>
        <v>6.0291467229653659E-2</v>
      </c>
      <c r="Y70" s="36">
        <f>DSUM($B$43:$Y$56,Y$43,$C$62:$D70)</f>
        <v>0.86086036141221045</v>
      </c>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2:80">
      <c r="B71" s="9" t="s">
        <v>94</v>
      </c>
      <c r="C71" s="56" t="s">
        <v>95</v>
      </c>
      <c r="D71" s="56" t="s">
        <v>96</v>
      </c>
      <c r="E71" s="36">
        <f>DSUM($B$43:$X$55,E$43,$C$62:$D71)</f>
        <v>3.4042281257358545E-3</v>
      </c>
      <c r="F71" s="36">
        <f>DSUM($B$43:$X$55,F$43,$C$62:$D71)</f>
        <v>7.254515100300481E-3</v>
      </c>
      <c r="G71" s="36">
        <f>DSUM($B$43:$X$55,G$43,$C$62:$D71)</f>
        <v>1.1513532562753089E-2</v>
      </c>
      <c r="H71" s="36">
        <f>DSUM($B$43:$X$55,H$43,$C$62:$D71)</f>
        <v>1.6347203706063081E-2</v>
      </c>
      <c r="I71" s="36">
        <f>DSUM($B$43:$X$55,I$43,$C$62:$D71)</f>
        <v>2.1688842554601833E-2</v>
      </c>
      <c r="J71" s="36">
        <f>DSUM($B$43:$X$55,J$43,$C$62:$D71)</f>
        <v>2.710483551596285E-2</v>
      </c>
      <c r="K71" s="36">
        <f>DSUM($B$43:$X$55,K$43,$C$62:$D71)</f>
        <v>3.3217267053570636E-2</v>
      </c>
      <c r="L71" s="36">
        <f>DSUM($B$43:$X$55,L$43,$C$62:$D71)</f>
        <v>4.0040475106136723E-2</v>
      </c>
      <c r="M71" s="36">
        <f>DSUM($B$43:$X$55,M$43,$C$62:$D71)</f>
        <v>4.6139459033570397E-2</v>
      </c>
      <c r="N71" s="36">
        <f>DSUM($B$43:$X$55,N$43,$C$62:$D71)</f>
        <v>5.2656446560791936E-2</v>
      </c>
      <c r="O71" s="36">
        <f>DSUM($B$43:$X$55,O$43,$C$62:$D71)</f>
        <v>5.7463500358483507E-2</v>
      </c>
      <c r="P71" s="36">
        <f>DSUM($B$43:$X$55,P$43,$C$62:$D71)</f>
        <v>5.9733235624702986E-2</v>
      </c>
      <c r="Q71" s="36">
        <f>DSUM($B$43:$X$55,Q$43,$C$62:$D71)</f>
        <v>5.990280054551745E-2</v>
      </c>
      <c r="R71" s="36">
        <f>DSUM($B$43:$X$55,R$43,$C$62:$D71)</f>
        <v>6.0862748079318081E-2</v>
      </c>
      <c r="S71" s="36">
        <f>DSUM($B$43:$X$55,S$43,$C$62:$D71)</f>
        <v>6.1962605085284332E-2</v>
      </c>
      <c r="T71" s="36">
        <f>DSUM($B$43:$X$55,T$43,$C$62:$D71)</f>
        <v>6.1834636191657494E-2</v>
      </c>
      <c r="U71" s="36">
        <f>DSUM($B$43:$X$55,U$43,$C$62:$D71)</f>
        <v>5.9826068902056648E-2</v>
      </c>
      <c r="V71" s="36">
        <f>DSUM($B$43:$X$55,V$43,$C$62:$D71)</f>
        <v>5.9731737358183934E-2</v>
      </c>
      <c r="W71" s="36">
        <f>DSUM($B$43:$X$55,W$43,$C$62:$D71)</f>
        <v>5.9884756717865424E-2</v>
      </c>
      <c r="X71" s="36">
        <f>DSUM($B$43:$X$55,X$43,$C$62:$D71)</f>
        <v>6.0291467229653659E-2</v>
      </c>
      <c r="Y71" s="36">
        <f>DSUM($B$43:$Y$56,Y$43,$C$62:$D71)</f>
        <v>0.86086036141221045</v>
      </c>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2:80">
      <c r="B72" s="9" t="s">
        <v>97</v>
      </c>
      <c r="C72" s="56" t="s">
        <v>98</v>
      </c>
      <c r="D72" s="56" t="s">
        <v>99</v>
      </c>
      <c r="E72" s="36">
        <f>DSUM($B$43:$X$55,E$43,$C$62:$D72)</f>
        <v>3.4042281257358545E-3</v>
      </c>
      <c r="F72" s="36">
        <f>DSUM($B$43:$X$55,F$43,$C$62:$D72)</f>
        <v>7.254515100300481E-3</v>
      </c>
      <c r="G72" s="36">
        <f>DSUM($B$43:$X$55,G$43,$C$62:$D72)</f>
        <v>1.1513532562753089E-2</v>
      </c>
      <c r="H72" s="36">
        <f>DSUM($B$43:$X$55,H$43,$C$62:$D72)</f>
        <v>1.6347203706063081E-2</v>
      </c>
      <c r="I72" s="36">
        <f>DSUM($B$43:$X$55,I$43,$C$62:$D72)</f>
        <v>2.1688842554601833E-2</v>
      </c>
      <c r="J72" s="36">
        <f>DSUM($B$43:$X$55,J$43,$C$62:$D72)</f>
        <v>2.710483551596285E-2</v>
      </c>
      <c r="K72" s="36">
        <f>DSUM($B$43:$X$55,K$43,$C$62:$D72)</f>
        <v>3.3217267053570636E-2</v>
      </c>
      <c r="L72" s="36">
        <f>DSUM($B$43:$X$55,L$43,$C$62:$D72)</f>
        <v>4.0040475106136723E-2</v>
      </c>
      <c r="M72" s="36">
        <f>DSUM($B$43:$X$55,M$43,$C$62:$D72)</f>
        <v>4.6139459033570397E-2</v>
      </c>
      <c r="N72" s="36">
        <f>DSUM($B$43:$X$55,N$43,$C$62:$D72)</f>
        <v>5.2656446560791936E-2</v>
      </c>
      <c r="O72" s="36">
        <f>DSUM($B$43:$X$55,O$43,$C$62:$D72)</f>
        <v>5.7463500358483507E-2</v>
      </c>
      <c r="P72" s="36">
        <f>DSUM($B$43:$X$55,P$43,$C$62:$D72)</f>
        <v>5.9733235624702986E-2</v>
      </c>
      <c r="Q72" s="36">
        <f>DSUM($B$43:$X$55,Q$43,$C$62:$D72)</f>
        <v>5.990280054551745E-2</v>
      </c>
      <c r="R72" s="36">
        <f>DSUM($B$43:$X$55,R$43,$C$62:$D72)</f>
        <v>6.0862748079318081E-2</v>
      </c>
      <c r="S72" s="36">
        <f>DSUM($B$43:$X$55,S$43,$C$62:$D72)</f>
        <v>6.1962605085284332E-2</v>
      </c>
      <c r="T72" s="36">
        <f>DSUM($B$43:$X$55,T$43,$C$62:$D72)</f>
        <v>6.1834636191657494E-2</v>
      </c>
      <c r="U72" s="36">
        <f>DSUM($B$43:$X$55,U$43,$C$62:$D72)</f>
        <v>5.9826068902056648E-2</v>
      </c>
      <c r="V72" s="36">
        <f>DSUM($B$43:$X$55,V$43,$C$62:$D72)</f>
        <v>5.9731737358183934E-2</v>
      </c>
      <c r="W72" s="36">
        <f>DSUM($B$43:$X$55,W$43,$C$62:$D72)</f>
        <v>5.9884756717865424E-2</v>
      </c>
      <c r="X72" s="36">
        <f>DSUM($B$43:$X$55,X$43,$C$62:$D72)</f>
        <v>6.0291467229653659E-2</v>
      </c>
      <c r="Y72" s="36">
        <f>DSUM($B$43:$Y$56,Y$43,$C$62:$D72)</f>
        <v>0.86086036141221045</v>
      </c>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2:80">
      <c r="B73" s="9" t="s">
        <v>100</v>
      </c>
      <c r="C73" s="56" t="s">
        <v>101</v>
      </c>
      <c r="D73" s="56" t="s">
        <v>102</v>
      </c>
      <c r="E73" s="36">
        <f>DSUM($B$43:$X$55,E$43,$C$62:$D73)</f>
        <v>3.4042281257358545E-3</v>
      </c>
      <c r="F73" s="36">
        <f>DSUM($B$43:$X$55,F$43,$C$62:$D73)</f>
        <v>7.254515100300481E-3</v>
      </c>
      <c r="G73" s="36">
        <f>DSUM($B$43:$X$55,G$43,$C$62:$D73)</f>
        <v>1.1513532562753089E-2</v>
      </c>
      <c r="H73" s="36">
        <f>DSUM($B$43:$X$55,H$43,$C$62:$D73)</f>
        <v>1.6347203706063081E-2</v>
      </c>
      <c r="I73" s="36">
        <f>DSUM($B$43:$X$55,I$43,$C$62:$D73)</f>
        <v>2.1688842554601833E-2</v>
      </c>
      <c r="J73" s="36">
        <f>DSUM($B$43:$X$55,J$43,$C$62:$D73)</f>
        <v>2.710483551596285E-2</v>
      </c>
      <c r="K73" s="36">
        <f>DSUM($B$43:$X$55,K$43,$C$62:$D73)</f>
        <v>3.3217267053570636E-2</v>
      </c>
      <c r="L73" s="36">
        <f>DSUM($B$43:$X$55,L$43,$C$62:$D73)</f>
        <v>4.0040475106136723E-2</v>
      </c>
      <c r="M73" s="36">
        <f>DSUM($B$43:$X$55,M$43,$C$62:$D73)</f>
        <v>4.6139459033570397E-2</v>
      </c>
      <c r="N73" s="36">
        <f>DSUM($B$43:$X$55,N$43,$C$62:$D73)</f>
        <v>5.2656446560791936E-2</v>
      </c>
      <c r="O73" s="36">
        <f>DSUM($B$43:$X$55,O$43,$C$62:$D73)</f>
        <v>5.7463500358483507E-2</v>
      </c>
      <c r="P73" s="36">
        <f>DSUM($B$43:$X$55,P$43,$C$62:$D73)</f>
        <v>5.9733235624702986E-2</v>
      </c>
      <c r="Q73" s="36">
        <f>DSUM($B$43:$X$55,Q$43,$C$62:$D73)</f>
        <v>5.990280054551745E-2</v>
      </c>
      <c r="R73" s="36">
        <f>DSUM($B$43:$X$55,R$43,$C$62:$D73)</f>
        <v>6.0862748079318081E-2</v>
      </c>
      <c r="S73" s="36">
        <f>DSUM($B$43:$X$55,S$43,$C$62:$D73)</f>
        <v>6.1962605085284332E-2</v>
      </c>
      <c r="T73" s="36">
        <f>DSUM($B$43:$X$55,T$43,$C$62:$D73)</f>
        <v>6.1834636191657494E-2</v>
      </c>
      <c r="U73" s="36">
        <f>DSUM($B$43:$X$55,U$43,$C$62:$D73)</f>
        <v>5.9826068902056648E-2</v>
      </c>
      <c r="V73" s="36">
        <f>DSUM($B$43:$X$55,V$43,$C$62:$D73)</f>
        <v>5.9731737358183934E-2</v>
      </c>
      <c r="W73" s="36">
        <f>DSUM($B$43:$X$55,W$43,$C$62:$D73)</f>
        <v>5.9884756717865424E-2</v>
      </c>
      <c r="X73" s="36">
        <f>DSUM($B$43:$X$55,X$43,$C$62:$D73)</f>
        <v>6.0291467229653659E-2</v>
      </c>
      <c r="Y73" s="36">
        <f>DSUM($B$43:$Y$56,Y$43,$C$62:$D73)</f>
        <v>0.86086036141221045</v>
      </c>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2:80">
      <c r="B74" s="9" t="s">
        <v>103</v>
      </c>
      <c r="C74" s="56" t="s">
        <v>104</v>
      </c>
      <c r="D74" s="56" t="s">
        <v>105</v>
      </c>
      <c r="E74" s="36">
        <f>DSUM($B$43:$X$55,E$43,$C$62:$D74)</f>
        <v>3.4042281257358545E-3</v>
      </c>
      <c r="F74" s="36">
        <f>DSUM($B$43:$X$55,F$43,$C$62:$D74)</f>
        <v>7.254515100300481E-3</v>
      </c>
      <c r="G74" s="36">
        <f>DSUM($B$43:$X$55,G$43,$C$62:$D74)</f>
        <v>1.1513532562753089E-2</v>
      </c>
      <c r="H74" s="36">
        <f>DSUM($B$43:$X$55,H$43,$C$62:$D74)</f>
        <v>1.6347203706063081E-2</v>
      </c>
      <c r="I74" s="36">
        <f>DSUM($B$43:$X$55,I$43,$C$62:$D74)</f>
        <v>2.1688842554601833E-2</v>
      </c>
      <c r="J74" s="36">
        <f>DSUM($B$43:$X$55,J$43,$C$62:$D74)</f>
        <v>2.710483551596285E-2</v>
      </c>
      <c r="K74" s="36">
        <f>DSUM($B$43:$X$55,K$43,$C$62:$D74)</f>
        <v>3.3217267053570636E-2</v>
      </c>
      <c r="L74" s="36">
        <f>DSUM($B$43:$X$55,L$43,$C$62:$D74)</f>
        <v>4.0040475106136723E-2</v>
      </c>
      <c r="M74" s="36">
        <f>DSUM($B$43:$X$55,M$43,$C$62:$D74)</f>
        <v>4.6139459033570397E-2</v>
      </c>
      <c r="N74" s="36">
        <f>DSUM($B$43:$X$55,N$43,$C$62:$D74)</f>
        <v>5.2656446560791936E-2</v>
      </c>
      <c r="O74" s="36">
        <f>DSUM($B$43:$X$55,O$43,$C$62:$D74)</f>
        <v>5.7463500358483507E-2</v>
      </c>
      <c r="P74" s="36">
        <f>DSUM($B$43:$X$55,P$43,$C$62:$D74)</f>
        <v>5.9733235624702986E-2</v>
      </c>
      <c r="Q74" s="36">
        <f>DSUM($B$43:$X$55,Q$43,$C$62:$D74)</f>
        <v>5.990280054551745E-2</v>
      </c>
      <c r="R74" s="36">
        <f>DSUM($B$43:$X$55,R$43,$C$62:$D74)</f>
        <v>6.0862748079318081E-2</v>
      </c>
      <c r="S74" s="36">
        <f>DSUM($B$43:$X$55,S$43,$C$62:$D74)</f>
        <v>6.1962605085284332E-2</v>
      </c>
      <c r="T74" s="36">
        <f>DSUM($B$43:$X$55,T$43,$C$62:$D74)</f>
        <v>6.1834636191657494E-2</v>
      </c>
      <c r="U74" s="36">
        <f>DSUM($B$43:$X$55,U$43,$C$62:$D74)</f>
        <v>5.9826068902056648E-2</v>
      </c>
      <c r="V74" s="36">
        <f>DSUM($B$43:$X$55,V$43,$C$62:$D74)</f>
        <v>5.9731737358183934E-2</v>
      </c>
      <c r="W74" s="36">
        <f>DSUM($B$43:$X$55,W$43,$C$62:$D74)</f>
        <v>5.9884756717865424E-2</v>
      </c>
      <c r="X74" s="36">
        <f>DSUM($B$43:$X$55,X$43,$C$62:$D74)</f>
        <v>6.0291467229653659E-2</v>
      </c>
      <c r="Y74" s="36">
        <f>DSUM($B$43:$Y$56,Y$43,$C$62:$D74)</f>
        <v>0.86086036141221045</v>
      </c>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2:80">
      <c r="B75" s="9" t="s">
        <v>106</v>
      </c>
      <c r="C75" s="56" t="s">
        <v>107</v>
      </c>
      <c r="D75" s="56" t="s">
        <v>108</v>
      </c>
      <c r="E75" s="36">
        <f>DSUM($B$43:$X$55,E$43,$C$62:$D75)</f>
        <v>3.4042281257358545E-3</v>
      </c>
      <c r="F75" s="36">
        <f>DSUM($B$43:$X$55,F$43,$C$62:$D75)</f>
        <v>7.254515100300481E-3</v>
      </c>
      <c r="G75" s="36">
        <f>DSUM($B$43:$X$55,G$43,$C$62:$D75)</f>
        <v>1.1513532562753089E-2</v>
      </c>
      <c r="H75" s="36">
        <f>DSUM($B$43:$X$55,H$43,$C$62:$D75)</f>
        <v>1.6347203706063081E-2</v>
      </c>
      <c r="I75" s="36">
        <f>DSUM($B$43:$X$55,I$43,$C$62:$D75)</f>
        <v>2.1688842554601833E-2</v>
      </c>
      <c r="J75" s="36">
        <f>DSUM($B$43:$X$55,J$43,$C$62:$D75)</f>
        <v>2.710483551596285E-2</v>
      </c>
      <c r="K75" s="36">
        <f>DSUM($B$43:$X$55,K$43,$C$62:$D75)</f>
        <v>3.3217267053570636E-2</v>
      </c>
      <c r="L75" s="36">
        <f>DSUM($B$43:$X$55,L$43,$C$62:$D75)</f>
        <v>4.0040475106136723E-2</v>
      </c>
      <c r="M75" s="36">
        <f>DSUM($B$43:$X$55,M$43,$C$62:$D75)</f>
        <v>4.6139459033570397E-2</v>
      </c>
      <c r="N75" s="36">
        <f>DSUM($B$43:$X$55,N$43,$C$62:$D75)</f>
        <v>5.2656446560791936E-2</v>
      </c>
      <c r="O75" s="36">
        <f>DSUM($B$43:$X$55,O$43,$C$62:$D75)</f>
        <v>5.7463500358483507E-2</v>
      </c>
      <c r="P75" s="36">
        <f>DSUM($B$43:$X$55,P$43,$C$62:$D75)</f>
        <v>5.9733235624702986E-2</v>
      </c>
      <c r="Q75" s="36">
        <f>DSUM($B$43:$X$55,Q$43,$C$62:$D75)</f>
        <v>5.990280054551745E-2</v>
      </c>
      <c r="R75" s="36">
        <f>DSUM($B$43:$X$55,R$43,$C$62:$D75)</f>
        <v>6.0862748079318081E-2</v>
      </c>
      <c r="S75" s="36">
        <f>DSUM($B$43:$X$55,S$43,$C$62:$D75)</f>
        <v>6.1962605085284332E-2</v>
      </c>
      <c r="T75" s="36">
        <f>DSUM($B$43:$X$55,T$43,$C$62:$D75)</f>
        <v>6.1834636191657494E-2</v>
      </c>
      <c r="U75" s="36">
        <f>DSUM($B$43:$X$55,U$43,$C$62:$D75)</f>
        <v>5.9826068902056648E-2</v>
      </c>
      <c r="V75" s="36">
        <f>DSUM($B$43:$X$55,V$43,$C$62:$D75)</f>
        <v>5.9731737358183934E-2</v>
      </c>
      <c r="W75" s="36">
        <f>DSUM($B$43:$X$55,W$43,$C$62:$D75)</f>
        <v>5.9884756717865424E-2</v>
      </c>
      <c r="X75" s="36">
        <f>DSUM($B$43:$X$55,X$43,$C$62:$D75)</f>
        <v>6.0291467229653659E-2</v>
      </c>
      <c r="Y75" s="36">
        <f>DSUM($B$43:$Y$56,Y$43,$C$62:$D75)</f>
        <v>0.86086036141221045</v>
      </c>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2:80">
      <c r="B76" s="9" t="s">
        <v>109</v>
      </c>
      <c r="C76" s="56" t="s">
        <v>110</v>
      </c>
      <c r="D76" s="56" t="s">
        <v>111</v>
      </c>
      <c r="E76" s="36">
        <f>DSUM($B$43:$X$55,E$43,$C$62:$D76)</f>
        <v>3.4042281257358545E-3</v>
      </c>
      <c r="F76" s="36">
        <f>DSUM($B$43:$X$55,F$43,$C$62:$D76)</f>
        <v>7.254515100300481E-3</v>
      </c>
      <c r="G76" s="36">
        <f>DSUM($B$43:$X$55,G$43,$C$62:$D76)</f>
        <v>1.1513532562753089E-2</v>
      </c>
      <c r="H76" s="36">
        <f>DSUM($B$43:$X$55,H$43,$C$62:$D76)</f>
        <v>1.6347203706063081E-2</v>
      </c>
      <c r="I76" s="36">
        <f>DSUM($B$43:$X$55,I$43,$C$62:$D76)</f>
        <v>2.1688842554601833E-2</v>
      </c>
      <c r="J76" s="36">
        <f>DSUM($B$43:$X$55,J$43,$C$62:$D76)</f>
        <v>2.710483551596285E-2</v>
      </c>
      <c r="K76" s="36">
        <f>DSUM($B$43:$X$55,K$43,$C$62:$D76)</f>
        <v>3.3217267053570636E-2</v>
      </c>
      <c r="L76" s="36">
        <f>DSUM($B$43:$X$55,L$43,$C$62:$D76)</f>
        <v>4.0040475106136723E-2</v>
      </c>
      <c r="M76" s="36">
        <f>DSUM($B$43:$X$55,M$43,$C$62:$D76)</f>
        <v>4.6139459033570397E-2</v>
      </c>
      <c r="N76" s="36">
        <f>DSUM($B$43:$X$55,N$43,$C$62:$D76)</f>
        <v>5.2656446560791936E-2</v>
      </c>
      <c r="O76" s="36">
        <f>DSUM($B$43:$X$55,O$43,$C$62:$D76)</f>
        <v>5.7463500358483507E-2</v>
      </c>
      <c r="P76" s="36">
        <f>DSUM($B$43:$X$55,P$43,$C$62:$D76)</f>
        <v>5.9733235624702986E-2</v>
      </c>
      <c r="Q76" s="36">
        <f>DSUM($B$43:$X$55,Q$43,$C$62:$D76)</f>
        <v>5.990280054551745E-2</v>
      </c>
      <c r="R76" s="36">
        <f>DSUM($B$43:$X$55,R$43,$C$62:$D76)</f>
        <v>6.0862748079318081E-2</v>
      </c>
      <c r="S76" s="36">
        <f>DSUM($B$43:$X$55,S$43,$C$62:$D76)</f>
        <v>6.1962605085284332E-2</v>
      </c>
      <c r="T76" s="36">
        <f>DSUM($B$43:$X$55,T$43,$C$62:$D76)</f>
        <v>6.1834636191657494E-2</v>
      </c>
      <c r="U76" s="36">
        <f>DSUM($B$43:$X$55,U$43,$C$62:$D76)</f>
        <v>5.9826068902056648E-2</v>
      </c>
      <c r="V76" s="36">
        <f>DSUM($B$43:$X$55,V$43,$C$62:$D76)</f>
        <v>5.9731737358183934E-2</v>
      </c>
      <c r="W76" s="36">
        <f>DSUM($B$43:$X$55,W$43,$C$62:$D76)</f>
        <v>5.9884756717865424E-2</v>
      </c>
      <c r="X76" s="36">
        <f>DSUM($B$43:$X$55,X$43,$C$62:$D76)</f>
        <v>6.0291467229653659E-2</v>
      </c>
      <c r="Y76" s="36">
        <f>DSUM($B$43:$Y$56,Y$43,$C$62:$D76)</f>
        <v>0.86086036141221045</v>
      </c>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2:80">
      <c r="B77" s="9" t="s">
        <v>112</v>
      </c>
      <c r="C77" s="56" t="s">
        <v>113</v>
      </c>
      <c r="D77" s="56" t="s">
        <v>114</v>
      </c>
      <c r="E77" s="36">
        <f>DSUM($B$43:$X$55,E$43,$C$62:$D77)</f>
        <v>3.4042281257358545E-3</v>
      </c>
      <c r="F77" s="36">
        <f>DSUM($B$43:$X$55,F$43,$C$62:$D77)</f>
        <v>7.254515100300481E-3</v>
      </c>
      <c r="G77" s="36">
        <f>DSUM($B$43:$X$55,G$43,$C$62:$D77)</f>
        <v>1.1513532562753089E-2</v>
      </c>
      <c r="H77" s="36">
        <f>DSUM($B$43:$X$55,H$43,$C$62:$D77)</f>
        <v>1.6347203706063081E-2</v>
      </c>
      <c r="I77" s="36">
        <f>DSUM($B$43:$X$55,I$43,$C$62:$D77)</f>
        <v>2.1688842554601833E-2</v>
      </c>
      <c r="J77" s="36">
        <f>DSUM($B$43:$X$55,J$43,$C$62:$D77)</f>
        <v>2.710483551596285E-2</v>
      </c>
      <c r="K77" s="36">
        <f>DSUM($B$43:$X$55,K$43,$C$62:$D77)</f>
        <v>3.3217267053570636E-2</v>
      </c>
      <c r="L77" s="36">
        <f>DSUM($B$43:$X$55,L$43,$C$62:$D77)</f>
        <v>4.0040475106136723E-2</v>
      </c>
      <c r="M77" s="36">
        <f>DSUM($B$43:$X$55,M$43,$C$62:$D77)</f>
        <v>4.6139459033570397E-2</v>
      </c>
      <c r="N77" s="36">
        <f>DSUM($B$43:$X$55,N$43,$C$62:$D77)</f>
        <v>5.2656446560791936E-2</v>
      </c>
      <c r="O77" s="36">
        <f>DSUM($B$43:$X$55,O$43,$C$62:$D77)</f>
        <v>5.7463500358483507E-2</v>
      </c>
      <c r="P77" s="36">
        <f>DSUM($B$43:$X$55,P$43,$C$62:$D77)</f>
        <v>5.9733235624702986E-2</v>
      </c>
      <c r="Q77" s="36">
        <f>DSUM($B$43:$X$55,Q$43,$C$62:$D77)</f>
        <v>5.990280054551745E-2</v>
      </c>
      <c r="R77" s="36">
        <f>DSUM($B$43:$X$55,R$43,$C$62:$D77)</f>
        <v>6.0862748079318081E-2</v>
      </c>
      <c r="S77" s="36">
        <f>DSUM($B$43:$X$55,S$43,$C$62:$D77)</f>
        <v>6.1962605085284332E-2</v>
      </c>
      <c r="T77" s="36">
        <f>DSUM($B$43:$X$55,T$43,$C$62:$D77)</f>
        <v>6.1834636191657494E-2</v>
      </c>
      <c r="U77" s="36">
        <f>DSUM($B$43:$X$55,U$43,$C$62:$D77)</f>
        <v>5.9826068902056648E-2</v>
      </c>
      <c r="V77" s="36">
        <f>DSUM($B$43:$X$55,V$43,$C$62:$D77)</f>
        <v>5.9731737358183934E-2</v>
      </c>
      <c r="W77" s="36">
        <f>DSUM($B$43:$X$55,W$43,$C$62:$D77)</f>
        <v>5.9884756717865424E-2</v>
      </c>
      <c r="X77" s="36">
        <f>DSUM($B$43:$X$55,X$43,$C$62:$D77)</f>
        <v>6.0291467229653659E-2</v>
      </c>
      <c r="Y77" s="36">
        <f>DSUM($B$43:$Y$56,Y$43,$C$62:$D77)</f>
        <v>0.86086036141221045</v>
      </c>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2:80">
      <c r="B78" s="9" t="s">
        <v>115</v>
      </c>
      <c r="C78" s="56" t="s">
        <v>116</v>
      </c>
      <c r="D78" s="56" t="s">
        <v>117</v>
      </c>
      <c r="E78" s="36">
        <f>DSUM($B$43:$X$55,E$43,$C$62:$D78)</f>
        <v>3.4042281257358545E-3</v>
      </c>
      <c r="F78" s="36">
        <f>DSUM($B$43:$X$55,F$43,$C$62:$D78)</f>
        <v>7.254515100300481E-3</v>
      </c>
      <c r="G78" s="36">
        <f>DSUM($B$43:$X$55,G$43,$C$62:$D78)</f>
        <v>1.1513532562753089E-2</v>
      </c>
      <c r="H78" s="36">
        <f>DSUM($B$43:$X$55,H$43,$C$62:$D78)</f>
        <v>1.6347203706063081E-2</v>
      </c>
      <c r="I78" s="36">
        <f>DSUM($B$43:$X$55,I$43,$C$62:$D78)</f>
        <v>2.1688842554601833E-2</v>
      </c>
      <c r="J78" s="36">
        <f>DSUM($B$43:$X$55,J$43,$C$62:$D78)</f>
        <v>2.710483551596285E-2</v>
      </c>
      <c r="K78" s="36">
        <f>DSUM($B$43:$X$55,K$43,$C$62:$D78)</f>
        <v>3.3217267053570636E-2</v>
      </c>
      <c r="L78" s="36">
        <f>DSUM($B$43:$X$55,L$43,$C$62:$D78)</f>
        <v>4.0040475106136723E-2</v>
      </c>
      <c r="M78" s="36">
        <f>DSUM($B$43:$X$55,M$43,$C$62:$D78)</f>
        <v>4.6139459033570397E-2</v>
      </c>
      <c r="N78" s="36">
        <f>DSUM($B$43:$X$55,N$43,$C$62:$D78)</f>
        <v>5.2656446560791936E-2</v>
      </c>
      <c r="O78" s="36">
        <f>DSUM($B$43:$X$55,O$43,$C$62:$D78)</f>
        <v>5.7463500358483507E-2</v>
      </c>
      <c r="P78" s="36">
        <f>DSUM($B$43:$X$55,P$43,$C$62:$D78)</f>
        <v>5.9733235624702986E-2</v>
      </c>
      <c r="Q78" s="36">
        <f>DSUM($B$43:$X$55,Q$43,$C$62:$D78)</f>
        <v>5.990280054551745E-2</v>
      </c>
      <c r="R78" s="36">
        <f>DSUM($B$43:$X$55,R$43,$C$62:$D78)</f>
        <v>6.0862748079318081E-2</v>
      </c>
      <c r="S78" s="36">
        <f>DSUM($B$43:$X$55,S$43,$C$62:$D78)</f>
        <v>6.1962605085284332E-2</v>
      </c>
      <c r="T78" s="36">
        <f>DSUM($B$43:$X$55,T$43,$C$62:$D78)</f>
        <v>6.1834636191657494E-2</v>
      </c>
      <c r="U78" s="36">
        <f>DSUM($B$43:$X$55,U$43,$C$62:$D78)</f>
        <v>5.9826068902056648E-2</v>
      </c>
      <c r="V78" s="36">
        <f>DSUM($B$43:$X$55,V$43,$C$62:$D78)</f>
        <v>5.9731737358183934E-2</v>
      </c>
      <c r="W78" s="36">
        <f>DSUM($B$43:$X$55,W$43,$C$62:$D78)</f>
        <v>5.9884756717865424E-2</v>
      </c>
      <c r="X78" s="36">
        <f>DSUM($B$43:$X$55,X$43,$C$62:$D78)</f>
        <v>6.0291467229653659E-2</v>
      </c>
      <c r="Y78" s="36">
        <f>DSUM($B$43:$Y$56,Y$43,$C$62:$D78)</f>
        <v>0.86086036141221045</v>
      </c>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row>
    <row r="79" spans="2:80">
      <c r="B79" s="9" t="s">
        <v>118</v>
      </c>
      <c r="C79" s="56" t="s">
        <v>119</v>
      </c>
      <c r="D79" s="56" t="s">
        <v>120</v>
      </c>
      <c r="E79" s="36">
        <f>DSUM($B$43:$X$55,E$43,$C$62:$D79)</f>
        <v>3.4042281257358545E-3</v>
      </c>
      <c r="F79" s="36">
        <f>DSUM($B$43:$X$55,F$43,$C$62:$D79)</f>
        <v>7.254515100300481E-3</v>
      </c>
      <c r="G79" s="36">
        <f>DSUM($B$43:$X$55,G$43,$C$62:$D79)</f>
        <v>1.1513532562753089E-2</v>
      </c>
      <c r="H79" s="36">
        <f>DSUM($B$43:$X$55,H$43,$C$62:$D79)</f>
        <v>1.6347203706063081E-2</v>
      </c>
      <c r="I79" s="36">
        <f>DSUM($B$43:$X$55,I$43,$C$62:$D79)</f>
        <v>2.1688842554601833E-2</v>
      </c>
      <c r="J79" s="36">
        <f>DSUM($B$43:$X$55,J$43,$C$62:$D79)</f>
        <v>2.710483551596285E-2</v>
      </c>
      <c r="K79" s="36">
        <f>DSUM($B$43:$X$55,K$43,$C$62:$D79)</f>
        <v>3.3217267053570636E-2</v>
      </c>
      <c r="L79" s="36">
        <f>DSUM($B$43:$X$55,L$43,$C$62:$D79)</f>
        <v>4.0040475106136723E-2</v>
      </c>
      <c r="M79" s="36">
        <f>DSUM($B$43:$X$55,M$43,$C$62:$D79)</f>
        <v>4.6139459033570397E-2</v>
      </c>
      <c r="N79" s="36">
        <f>DSUM($B$43:$X$55,N$43,$C$62:$D79)</f>
        <v>5.2656446560791936E-2</v>
      </c>
      <c r="O79" s="36">
        <f>DSUM($B$43:$X$55,O$43,$C$62:$D79)</f>
        <v>5.7463500358483507E-2</v>
      </c>
      <c r="P79" s="36">
        <f>DSUM($B$43:$X$55,P$43,$C$62:$D79)</f>
        <v>5.9733235624702986E-2</v>
      </c>
      <c r="Q79" s="36">
        <f>DSUM($B$43:$X$55,Q$43,$C$62:$D79)</f>
        <v>5.990280054551745E-2</v>
      </c>
      <c r="R79" s="36">
        <f>DSUM($B$43:$X$55,R$43,$C$62:$D79)</f>
        <v>6.0862748079318081E-2</v>
      </c>
      <c r="S79" s="36">
        <f>DSUM($B$43:$X$55,S$43,$C$62:$D79)</f>
        <v>6.1962605085284332E-2</v>
      </c>
      <c r="T79" s="36">
        <f>DSUM($B$43:$X$55,T$43,$C$62:$D79)</f>
        <v>6.1834636191657494E-2</v>
      </c>
      <c r="U79" s="36">
        <f>DSUM($B$43:$X$55,U$43,$C$62:$D79)</f>
        <v>5.9826068902056648E-2</v>
      </c>
      <c r="V79" s="36">
        <f>DSUM($B$43:$X$55,V$43,$C$62:$D79)</f>
        <v>5.9731737358183934E-2</v>
      </c>
      <c r="W79" s="36">
        <f>DSUM($B$43:$X$55,W$43,$C$62:$D79)</f>
        <v>5.9884756717865424E-2</v>
      </c>
      <c r="X79" s="36">
        <f>DSUM($B$43:$X$55,X$43,$C$62:$D79)</f>
        <v>6.0291467229653659E-2</v>
      </c>
      <c r="Y79" s="36">
        <f>DSUM($B$43:$Y$56,Y$43,$C$62:$D79)</f>
        <v>0.86086036141221045</v>
      </c>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row>
    <row r="80" spans="2:80">
      <c r="B80" s="9" t="s">
        <v>121</v>
      </c>
      <c r="C80" s="56" t="s">
        <v>122</v>
      </c>
      <c r="D80" s="56" t="s">
        <v>123</v>
      </c>
      <c r="E80" s="36">
        <f>DSUM($B$43:$X$55,E$43,$C$62:$D80)</f>
        <v>3.4042281257358545E-3</v>
      </c>
      <c r="F80" s="36">
        <f>DSUM($B$43:$X$55,F$43,$C$62:$D80)</f>
        <v>7.254515100300481E-3</v>
      </c>
      <c r="G80" s="36">
        <f>DSUM($B$43:$X$55,G$43,$C$62:$D80)</f>
        <v>1.1513532562753089E-2</v>
      </c>
      <c r="H80" s="36">
        <f>DSUM($B$43:$X$55,H$43,$C$62:$D80)</f>
        <v>1.6347203706063081E-2</v>
      </c>
      <c r="I80" s="36">
        <f>DSUM($B$43:$X$55,I$43,$C$62:$D80)</f>
        <v>2.1688842554601833E-2</v>
      </c>
      <c r="J80" s="36">
        <f>DSUM($B$43:$X$55,J$43,$C$62:$D80)</f>
        <v>2.710483551596285E-2</v>
      </c>
      <c r="K80" s="36">
        <f>DSUM($B$43:$X$55,K$43,$C$62:$D80)</f>
        <v>3.3217267053570636E-2</v>
      </c>
      <c r="L80" s="36">
        <f>DSUM($B$43:$X$55,L$43,$C$62:$D80)</f>
        <v>4.0040475106136723E-2</v>
      </c>
      <c r="M80" s="36">
        <f>DSUM($B$43:$X$55,M$43,$C$62:$D80)</f>
        <v>4.6139459033570397E-2</v>
      </c>
      <c r="N80" s="36">
        <f>DSUM($B$43:$X$55,N$43,$C$62:$D80)</f>
        <v>5.2656446560791936E-2</v>
      </c>
      <c r="O80" s="36">
        <f>DSUM($B$43:$X$55,O$43,$C$62:$D80)</f>
        <v>5.7463500358483507E-2</v>
      </c>
      <c r="P80" s="36">
        <f>DSUM($B$43:$X$55,P$43,$C$62:$D80)</f>
        <v>5.9733235624702986E-2</v>
      </c>
      <c r="Q80" s="36">
        <f>DSUM($B$43:$X$55,Q$43,$C$62:$D80)</f>
        <v>5.990280054551745E-2</v>
      </c>
      <c r="R80" s="36">
        <f>DSUM($B$43:$X$55,R$43,$C$62:$D80)</f>
        <v>6.0862748079318081E-2</v>
      </c>
      <c r="S80" s="36">
        <f>DSUM($B$43:$X$55,S$43,$C$62:$D80)</f>
        <v>6.1962605085284332E-2</v>
      </c>
      <c r="T80" s="36">
        <f>DSUM($B$43:$X$55,T$43,$C$62:$D80)</f>
        <v>6.1834636191657494E-2</v>
      </c>
      <c r="U80" s="36">
        <f>DSUM($B$43:$X$55,U$43,$C$62:$D80)</f>
        <v>5.9826068902056648E-2</v>
      </c>
      <c r="V80" s="36">
        <f>DSUM($B$43:$X$55,V$43,$C$62:$D80)</f>
        <v>5.9731737358183934E-2</v>
      </c>
      <c r="W80" s="36">
        <f>DSUM($B$43:$X$55,W$43,$C$62:$D80)</f>
        <v>5.9884756717865424E-2</v>
      </c>
      <c r="X80" s="36">
        <f>DSUM($B$43:$X$55,X$43,$C$62:$D80)</f>
        <v>6.0291467229653659E-2</v>
      </c>
      <c r="Y80" s="36">
        <f>DSUM($B$43:$Y$56,Y$43,$C$62:$D80)</f>
        <v>0.86086036141221045</v>
      </c>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row>
    <row r="81" spans="2:80">
      <c r="B81" s="9" t="s">
        <v>124</v>
      </c>
      <c r="C81" s="56" t="s">
        <v>125</v>
      </c>
      <c r="D81" s="56" t="s">
        <v>126</v>
      </c>
      <c r="E81" s="36">
        <f>DSUM($B$43:$X$55,E$43,$C$62:$D81)</f>
        <v>3.4042281257358545E-3</v>
      </c>
      <c r="F81" s="36">
        <f>DSUM($B$43:$X$55,F$43,$C$62:$D81)</f>
        <v>7.254515100300481E-3</v>
      </c>
      <c r="G81" s="36">
        <f>DSUM($B$43:$X$55,G$43,$C$62:$D81)</f>
        <v>1.1513532562753089E-2</v>
      </c>
      <c r="H81" s="36">
        <f>DSUM($B$43:$X$55,H$43,$C$62:$D81)</f>
        <v>1.6347203706063081E-2</v>
      </c>
      <c r="I81" s="36">
        <f>DSUM($B$43:$X$55,I$43,$C$62:$D81)</f>
        <v>2.1688842554601833E-2</v>
      </c>
      <c r="J81" s="36">
        <f>DSUM($B$43:$X$55,J$43,$C$62:$D81)</f>
        <v>2.710483551596285E-2</v>
      </c>
      <c r="K81" s="36">
        <f>DSUM($B$43:$X$55,K$43,$C$62:$D81)</f>
        <v>3.3217267053570636E-2</v>
      </c>
      <c r="L81" s="36">
        <f>DSUM($B$43:$X$55,L$43,$C$62:$D81)</f>
        <v>4.0040475106136723E-2</v>
      </c>
      <c r="M81" s="36">
        <f>DSUM($B$43:$X$55,M$43,$C$62:$D81)</f>
        <v>4.6139459033570397E-2</v>
      </c>
      <c r="N81" s="36">
        <f>DSUM($B$43:$X$55,N$43,$C$62:$D81)</f>
        <v>5.2656446560791936E-2</v>
      </c>
      <c r="O81" s="36">
        <f>DSUM($B$43:$X$55,O$43,$C$62:$D81)</f>
        <v>5.7463500358483507E-2</v>
      </c>
      <c r="P81" s="36">
        <f>DSUM($B$43:$X$55,P$43,$C$62:$D81)</f>
        <v>5.9733235624702986E-2</v>
      </c>
      <c r="Q81" s="36">
        <f>DSUM($B$43:$X$55,Q$43,$C$62:$D81)</f>
        <v>5.990280054551745E-2</v>
      </c>
      <c r="R81" s="36">
        <f>DSUM($B$43:$X$55,R$43,$C$62:$D81)</f>
        <v>6.0862748079318081E-2</v>
      </c>
      <c r="S81" s="36">
        <f>DSUM($B$43:$X$55,S$43,$C$62:$D81)</f>
        <v>6.1962605085284332E-2</v>
      </c>
      <c r="T81" s="36">
        <f>DSUM($B$43:$X$55,T$43,$C$62:$D81)</f>
        <v>6.1834636191657494E-2</v>
      </c>
      <c r="U81" s="36">
        <f>DSUM($B$43:$X$55,U$43,$C$62:$D81)</f>
        <v>5.9826068902056648E-2</v>
      </c>
      <c r="V81" s="36">
        <f>DSUM($B$43:$X$55,V$43,$C$62:$D81)</f>
        <v>5.9731737358183934E-2</v>
      </c>
      <c r="W81" s="36">
        <f>DSUM($B$43:$X$55,W$43,$C$62:$D81)</f>
        <v>5.9884756717865424E-2</v>
      </c>
      <c r="X81" s="36">
        <f>DSUM($B$43:$X$55,X$43,$C$62:$D81)</f>
        <v>6.0291467229653659E-2</v>
      </c>
      <c r="Y81" s="36">
        <f>DSUM($B$43:$Y$56,Y$43,$C$62:$D81)</f>
        <v>0.86086036141221045</v>
      </c>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row>
    <row r="82" spans="2:80">
      <c r="B82" s="9" t="s">
        <v>127</v>
      </c>
      <c r="C82" s="56" t="s">
        <v>128</v>
      </c>
      <c r="D82" s="56" t="s">
        <v>129</v>
      </c>
      <c r="E82" s="36">
        <f>DSUM($B$43:$X$55,E$43,$C$62:$D82)</f>
        <v>3.4042281257358545E-3</v>
      </c>
      <c r="F82" s="36">
        <f>DSUM($B$43:$X$55,F$43,$C$62:$D82)</f>
        <v>7.254515100300481E-3</v>
      </c>
      <c r="G82" s="36">
        <f>DSUM($B$43:$X$55,G$43,$C$62:$D82)</f>
        <v>1.1513532562753089E-2</v>
      </c>
      <c r="H82" s="36">
        <f>DSUM($B$43:$X$55,H$43,$C$62:$D82)</f>
        <v>1.6347203706063081E-2</v>
      </c>
      <c r="I82" s="36">
        <f>DSUM($B$43:$X$55,I$43,$C$62:$D82)</f>
        <v>2.1688842554601833E-2</v>
      </c>
      <c r="J82" s="36">
        <f>DSUM($B$43:$X$55,J$43,$C$62:$D82)</f>
        <v>2.710483551596285E-2</v>
      </c>
      <c r="K82" s="36">
        <f>DSUM($B$43:$X$55,K$43,$C$62:$D82)</f>
        <v>3.3217267053570636E-2</v>
      </c>
      <c r="L82" s="36">
        <f>DSUM($B$43:$X$55,L$43,$C$62:$D82)</f>
        <v>4.0040475106136723E-2</v>
      </c>
      <c r="M82" s="36">
        <f>DSUM($B$43:$X$55,M$43,$C$62:$D82)</f>
        <v>4.6139459033570397E-2</v>
      </c>
      <c r="N82" s="36">
        <f>DSUM($B$43:$X$55,N$43,$C$62:$D82)</f>
        <v>5.2656446560791936E-2</v>
      </c>
      <c r="O82" s="36">
        <f>DSUM($B$43:$X$55,O$43,$C$62:$D82)</f>
        <v>5.7463500358483507E-2</v>
      </c>
      <c r="P82" s="36">
        <f>DSUM($B$43:$X$55,P$43,$C$62:$D82)</f>
        <v>5.9733235624702986E-2</v>
      </c>
      <c r="Q82" s="36">
        <f>DSUM($B$43:$X$55,Q$43,$C$62:$D82)</f>
        <v>5.990280054551745E-2</v>
      </c>
      <c r="R82" s="36">
        <f>DSUM($B$43:$X$55,R$43,$C$62:$D82)</f>
        <v>6.0862748079318081E-2</v>
      </c>
      <c r="S82" s="36">
        <f>DSUM($B$43:$X$55,S$43,$C$62:$D82)</f>
        <v>6.1962605085284332E-2</v>
      </c>
      <c r="T82" s="36">
        <f>DSUM($B$43:$X$55,T$43,$C$62:$D82)</f>
        <v>6.1834636191657494E-2</v>
      </c>
      <c r="U82" s="36">
        <f>DSUM($B$43:$X$55,U$43,$C$62:$D82)</f>
        <v>5.9826068902056648E-2</v>
      </c>
      <c r="V82" s="36">
        <f>DSUM($B$43:$X$55,V$43,$C$62:$D82)</f>
        <v>5.9731737358183934E-2</v>
      </c>
      <c r="W82" s="36">
        <f>DSUM($B$43:$X$55,W$43,$C$62:$D82)</f>
        <v>5.9884756717865424E-2</v>
      </c>
      <c r="X82" s="36">
        <f>DSUM($B$43:$X$55,X$43,$C$62:$D82)</f>
        <v>6.0291467229653659E-2</v>
      </c>
      <c r="Y82" s="36">
        <f>DSUM($B$43:$Y$56,Y$43,$C$62:$D82)</f>
        <v>0.86086036141221045</v>
      </c>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2:80">
      <c r="B83" s="9" t="s">
        <v>130</v>
      </c>
      <c r="C83" s="56" t="s">
        <v>131</v>
      </c>
      <c r="D83" s="56" t="s">
        <v>132</v>
      </c>
      <c r="E83" s="36">
        <f>DSUM($B$43:$X$55,E$43,$C$62:$D83)</f>
        <v>3.4042281257358545E-3</v>
      </c>
      <c r="F83" s="36">
        <f>DSUM($B$43:$X$55,F$43,$C$62:$D83)</f>
        <v>7.254515100300481E-3</v>
      </c>
      <c r="G83" s="36">
        <f>DSUM($B$43:$X$55,G$43,$C$62:$D83)</f>
        <v>1.1513532562753089E-2</v>
      </c>
      <c r="H83" s="36">
        <f>DSUM($B$43:$X$55,H$43,$C$62:$D83)</f>
        <v>1.6347203706063081E-2</v>
      </c>
      <c r="I83" s="36">
        <f>DSUM($B$43:$X$55,I$43,$C$62:$D83)</f>
        <v>2.1688842554601833E-2</v>
      </c>
      <c r="J83" s="36">
        <f>DSUM($B$43:$X$55,J$43,$C$62:$D83)</f>
        <v>2.710483551596285E-2</v>
      </c>
      <c r="K83" s="36">
        <f>DSUM($B$43:$X$55,K$43,$C$62:$D83)</f>
        <v>3.3217267053570636E-2</v>
      </c>
      <c r="L83" s="36">
        <f>DSUM($B$43:$X$55,L$43,$C$62:$D83)</f>
        <v>4.0040475106136723E-2</v>
      </c>
      <c r="M83" s="36">
        <f>DSUM($B$43:$X$55,M$43,$C$62:$D83)</f>
        <v>4.6139459033570397E-2</v>
      </c>
      <c r="N83" s="36">
        <f>DSUM($B$43:$X$55,N$43,$C$62:$D83)</f>
        <v>5.2656446560791936E-2</v>
      </c>
      <c r="O83" s="36">
        <f>DSUM($B$43:$X$55,O$43,$C$62:$D83)</f>
        <v>5.7463500358483507E-2</v>
      </c>
      <c r="P83" s="36">
        <f>DSUM($B$43:$X$55,P$43,$C$62:$D83)</f>
        <v>5.9733235624702986E-2</v>
      </c>
      <c r="Q83" s="36">
        <f>DSUM($B$43:$X$55,Q$43,$C$62:$D83)</f>
        <v>5.990280054551745E-2</v>
      </c>
      <c r="R83" s="36">
        <f>DSUM($B$43:$X$55,R$43,$C$62:$D83)</f>
        <v>6.0862748079318081E-2</v>
      </c>
      <c r="S83" s="36">
        <f>DSUM($B$43:$X$55,S$43,$C$62:$D83)</f>
        <v>6.1962605085284332E-2</v>
      </c>
      <c r="T83" s="36">
        <f>DSUM($B$43:$X$55,T$43,$C$62:$D83)</f>
        <v>6.1834636191657494E-2</v>
      </c>
      <c r="U83" s="36">
        <f>DSUM($B$43:$X$55,U$43,$C$62:$D83)</f>
        <v>5.9826068902056648E-2</v>
      </c>
      <c r="V83" s="36">
        <f>DSUM($B$43:$X$55,V$43,$C$62:$D83)</f>
        <v>5.9731737358183934E-2</v>
      </c>
      <c r="W83" s="36">
        <f>DSUM($B$43:$X$55,W$43,$C$62:$D83)</f>
        <v>5.9884756717865424E-2</v>
      </c>
      <c r="X83" s="36">
        <f>DSUM($B$43:$X$55,X$43,$C$62:$D83)</f>
        <v>6.0291467229653659E-2</v>
      </c>
      <c r="Y83" s="36">
        <f>DSUM($B$43:$Y$56,Y$43,$C$62:$D83)</f>
        <v>0.86086036141221045</v>
      </c>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2:80">
      <c r="B84" s="9" t="s">
        <v>403</v>
      </c>
      <c r="C84" s="56" t="s">
        <v>134</v>
      </c>
      <c r="D84" s="56" t="s">
        <v>404</v>
      </c>
      <c r="E84" s="36">
        <f>DSUM($B$43:$X$55,E$43,$C$62:$D84)</f>
        <v>3.4042281257358545E-3</v>
      </c>
      <c r="F84" s="36">
        <f>DSUM($B$43:$X$55,F$43,$C$62:$D84)</f>
        <v>7.254515100300481E-3</v>
      </c>
      <c r="G84" s="36">
        <f>DSUM($B$43:$X$55,G$43,$C$62:$D84)</f>
        <v>1.1513532562753089E-2</v>
      </c>
      <c r="H84" s="36">
        <f>DSUM($B$43:$X$55,H$43,$C$62:$D84)</f>
        <v>1.6347203706063081E-2</v>
      </c>
      <c r="I84" s="36">
        <f>DSUM($B$43:$X$55,I$43,$C$62:$D84)</f>
        <v>2.1688842554601833E-2</v>
      </c>
      <c r="J84" s="36">
        <f>DSUM($B$43:$X$55,J$43,$C$62:$D84)</f>
        <v>2.710483551596285E-2</v>
      </c>
      <c r="K84" s="36">
        <f>DSUM($B$43:$X$55,K$43,$C$62:$D84)</f>
        <v>3.3217267053570636E-2</v>
      </c>
      <c r="L84" s="36">
        <f>DSUM($B$43:$X$55,L$43,$C$62:$D84)</f>
        <v>4.0040475106136723E-2</v>
      </c>
      <c r="M84" s="36">
        <f>DSUM($B$43:$X$55,M$43,$C$62:$D84)</f>
        <v>4.6139459033570397E-2</v>
      </c>
      <c r="N84" s="36">
        <f>DSUM($B$43:$X$55,N$43,$C$62:$D84)</f>
        <v>5.2656446560791936E-2</v>
      </c>
      <c r="O84" s="36">
        <f>DSUM($B$43:$X$55,O$43,$C$62:$D84)</f>
        <v>5.7463500358483507E-2</v>
      </c>
      <c r="P84" s="36">
        <f>DSUM($B$43:$X$55,P$43,$C$62:$D84)</f>
        <v>5.9733235624702986E-2</v>
      </c>
      <c r="Q84" s="36">
        <f>DSUM($B$43:$X$55,Q$43,$C$62:$D84)</f>
        <v>5.990280054551745E-2</v>
      </c>
      <c r="R84" s="36">
        <f>DSUM($B$43:$X$55,R$43,$C$62:$D84)</f>
        <v>6.0862748079318081E-2</v>
      </c>
      <c r="S84" s="36">
        <f>DSUM($B$43:$X$55,S$43,$C$62:$D84)</f>
        <v>6.1962605085284332E-2</v>
      </c>
      <c r="T84" s="36">
        <f>DSUM($B$43:$X$55,T$43,$C$62:$D84)</f>
        <v>6.1834636191657494E-2</v>
      </c>
      <c r="U84" s="36">
        <f>DSUM($B$43:$X$55,U$43,$C$62:$D84)</f>
        <v>5.9826068902056648E-2</v>
      </c>
      <c r="V84" s="36">
        <f>DSUM($B$43:$X$55,V$43,$C$62:$D84)</f>
        <v>5.9731737358183934E-2</v>
      </c>
      <c r="W84" s="36">
        <f>DSUM($B$43:$X$55,W$43,$C$62:$D84)</f>
        <v>5.9884756717865424E-2</v>
      </c>
      <c r="X84" s="36">
        <f>DSUM($B$43:$X$55,X$43,$C$62:$D84)</f>
        <v>6.0291467229653659E-2</v>
      </c>
      <c r="Y84" s="36">
        <f>DSUM($B$43:$Y$56,Y$43,$C$62:$D84)</f>
        <v>0.86086036141221045</v>
      </c>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2:80">
      <c r="B85" s="9" t="s">
        <v>405</v>
      </c>
      <c r="C85" s="56" t="s">
        <v>406</v>
      </c>
      <c r="D85" s="56" t="s">
        <v>407</v>
      </c>
      <c r="E85" s="36">
        <f>DSUM($B$43:$X$55,E$43,$C$62:$D85)</f>
        <v>3.4042281257358545E-3</v>
      </c>
      <c r="F85" s="36">
        <f>DSUM($B$43:$X$55,F$43,$C$62:$D85)</f>
        <v>7.254515100300481E-3</v>
      </c>
      <c r="G85" s="36">
        <f>DSUM($B$43:$X$55,G$43,$C$62:$D85)</f>
        <v>1.1513532562753089E-2</v>
      </c>
      <c r="H85" s="36">
        <f>DSUM($B$43:$X$55,H$43,$C$62:$D85)</f>
        <v>1.6347203706063081E-2</v>
      </c>
      <c r="I85" s="36">
        <f>DSUM($B$43:$X$55,I$43,$C$62:$D85)</f>
        <v>2.1688842554601833E-2</v>
      </c>
      <c r="J85" s="36">
        <f>DSUM($B$43:$X$55,J$43,$C$62:$D85)</f>
        <v>2.710483551596285E-2</v>
      </c>
      <c r="K85" s="36">
        <f>DSUM($B$43:$X$55,K$43,$C$62:$D85)</f>
        <v>3.3217267053570636E-2</v>
      </c>
      <c r="L85" s="36">
        <f>DSUM($B$43:$X$55,L$43,$C$62:$D85)</f>
        <v>4.0040475106136723E-2</v>
      </c>
      <c r="M85" s="36">
        <f>DSUM($B$43:$X$55,M$43,$C$62:$D85)</f>
        <v>4.6139459033570397E-2</v>
      </c>
      <c r="N85" s="36">
        <f>DSUM($B$43:$X$55,N$43,$C$62:$D85)</f>
        <v>5.2656446560791936E-2</v>
      </c>
      <c r="O85" s="36">
        <f>DSUM($B$43:$X$55,O$43,$C$62:$D85)</f>
        <v>5.7463500358483507E-2</v>
      </c>
      <c r="P85" s="36">
        <f>DSUM($B$43:$X$55,P$43,$C$62:$D85)</f>
        <v>5.9733235624702986E-2</v>
      </c>
      <c r="Q85" s="36">
        <f>DSUM($B$43:$X$55,Q$43,$C$62:$D85)</f>
        <v>5.990280054551745E-2</v>
      </c>
      <c r="R85" s="36">
        <f>DSUM($B$43:$X$55,R$43,$C$62:$D85)</f>
        <v>6.0862748079318081E-2</v>
      </c>
      <c r="S85" s="36">
        <f>DSUM($B$43:$X$55,S$43,$C$62:$D85)</f>
        <v>6.1962605085284332E-2</v>
      </c>
      <c r="T85" s="36">
        <f>DSUM($B$43:$X$55,T$43,$C$62:$D85)</f>
        <v>6.1834636191657494E-2</v>
      </c>
      <c r="U85" s="36">
        <f>DSUM($B$43:$X$55,U$43,$C$62:$D85)</f>
        <v>5.9826068902056648E-2</v>
      </c>
      <c r="V85" s="36">
        <f>DSUM($B$43:$X$55,V$43,$C$62:$D85)</f>
        <v>5.9731737358183934E-2</v>
      </c>
      <c r="W85" s="36">
        <f>DSUM($B$43:$X$55,W$43,$C$62:$D85)</f>
        <v>5.9884756717865424E-2</v>
      </c>
      <c r="X85" s="36">
        <f>DSUM($B$43:$X$55,X$43,$C$62:$D85)</f>
        <v>6.0291467229653659E-2</v>
      </c>
      <c r="Y85" s="36">
        <f>DSUM($B$43:$Y$56,Y$43,$C$62:$D85)</f>
        <v>0.86086036141221045</v>
      </c>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2:80">
      <c r="B86" s="9" t="s">
        <v>408</v>
      </c>
      <c r="C86" s="56" t="s">
        <v>409</v>
      </c>
      <c r="D86" s="56" t="s">
        <v>410</v>
      </c>
      <c r="E86" s="36">
        <f>DSUM($B$43:$X$55,E$43,$C$62:$D86)</f>
        <v>3.4042281257358545E-3</v>
      </c>
      <c r="F86" s="36">
        <f>DSUM($B$43:$X$55,F$43,$C$62:$D86)</f>
        <v>7.254515100300481E-3</v>
      </c>
      <c r="G86" s="36">
        <f>DSUM($B$43:$X$55,G$43,$C$62:$D86)</f>
        <v>1.1513532562753089E-2</v>
      </c>
      <c r="H86" s="36">
        <f>DSUM($B$43:$X$55,H$43,$C$62:$D86)</f>
        <v>1.6347203706063081E-2</v>
      </c>
      <c r="I86" s="36">
        <f>DSUM($B$43:$X$55,I$43,$C$62:$D86)</f>
        <v>2.1688842554601833E-2</v>
      </c>
      <c r="J86" s="36">
        <f>DSUM($B$43:$X$55,J$43,$C$62:$D86)</f>
        <v>2.710483551596285E-2</v>
      </c>
      <c r="K86" s="36">
        <f>DSUM($B$43:$X$55,K$43,$C$62:$D86)</f>
        <v>3.3217267053570636E-2</v>
      </c>
      <c r="L86" s="36">
        <f>DSUM($B$43:$X$55,L$43,$C$62:$D86)</f>
        <v>4.0040475106136723E-2</v>
      </c>
      <c r="M86" s="36">
        <f>DSUM($B$43:$X$55,M$43,$C$62:$D86)</f>
        <v>4.6139459033570397E-2</v>
      </c>
      <c r="N86" s="36">
        <f>DSUM($B$43:$X$55,N$43,$C$62:$D86)</f>
        <v>5.2656446560791936E-2</v>
      </c>
      <c r="O86" s="36">
        <f>DSUM($B$43:$X$55,O$43,$C$62:$D86)</f>
        <v>5.7463500358483507E-2</v>
      </c>
      <c r="P86" s="36">
        <f>DSUM($B$43:$X$55,P$43,$C$62:$D86)</f>
        <v>5.9733235624702986E-2</v>
      </c>
      <c r="Q86" s="36">
        <f>DSUM($B$43:$X$55,Q$43,$C$62:$D86)</f>
        <v>5.990280054551745E-2</v>
      </c>
      <c r="R86" s="36">
        <f>DSUM($B$43:$X$55,R$43,$C$62:$D86)</f>
        <v>6.0862748079318081E-2</v>
      </c>
      <c r="S86" s="36">
        <f>DSUM($B$43:$X$55,S$43,$C$62:$D86)</f>
        <v>6.1962605085284332E-2</v>
      </c>
      <c r="T86" s="36">
        <f>DSUM($B$43:$X$55,T$43,$C$62:$D86)</f>
        <v>6.1834636191657494E-2</v>
      </c>
      <c r="U86" s="36">
        <f>DSUM($B$43:$X$55,U$43,$C$62:$D86)</f>
        <v>5.9826068902056648E-2</v>
      </c>
      <c r="V86" s="36">
        <f>DSUM($B$43:$X$55,V$43,$C$62:$D86)</f>
        <v>5.9731737358183934E-2</v>
      </c>
      <c r="W86" s="36">
        <f>DSUM($B$43:$X$55,W$43,$C$62:$D86)</f>
        <v>5.9884756717865424E-2</v>
      </c>
      <c r="X86" s="36">
        <f>DSUM($B$43:$X$55,X$43,$C$62:$D86)</f>
        <v>6.0291467229653659E-2</v>
      </c>
      <c r="Y86" s="36">
        <f>DSUM($B$43:$Y$56,Y$43,$C$62:$D86)</f>
        <v>0.86086036141221045</v>
      </c>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2:80">
      <c r="B87" s="9" t="s">
        <v>411</v>
      </c>
      <c r="C87" s="56" t="s">
        <v>412</v>
      </c>
      <c r="D87" s="56" t="s">
        <v>413</v>
      </c>
      <c r="E87" s="36">
        <f>DSUM($B$43:$X$55,E$43,$C$62:$D87)</f>
        <v>3.4042281257358545E-3</v>
      </c>
      <c r="F87" s="36">
        <f>DSUM($B$43:$X$55,F$43,$C$62:$D87)</f>
        <v>7.254515100300481E-3</v>
      </c>
      <c r="G87" s="36">
        <f>DSUM($B$43:$X$55,G$43,$C$62:$D87)</f>
        <v>1.1513532562753089E-2</v>
      </c>
      <c r="H87" s="36">
        <f>DSUM($B$43:$X$55,H$43,$C$62:$D87)</f>
        <v>1.6347203706063081E-2</v>
      </c>
      <c r="I87" s="36">
        <f>DSUM($B$43:$X$55,I$43,$C$62:$D87)</f>
        <v>2.1688842554601833E-2</v>
      </c>
      <c r="J87" s="36">
        <f>DSUM($B$43:$X$55,J$43,$C$62:$D87)</f>
        <v>2.710483551596285E-2</v>
      </c>
      <c r="K87" s="36">
        <f>DSUM($B$43:$X$55,K$43,$C$62:$D87)</f>
        <v>3.3217267053570636E-2</v>
      </c>
      <c r="L87" s="36">
        <f>DSUM($B$43:$X$55,L$43,$C$62:$D87)</f>
        <v>4.0040475106136723E-2</v>
      </c>
      <c r="M87" s="36">
        <f>DSUM($B$43:$X$55,M$43,$C$62:$D87)</f>
        <v>4.6139459033570397E-2</v>
      </c>
      <c r="N87" s="36">
        <f>DSUM($B$43:$X$55,N$43,$C$62:$D87)</f>
        <v>5.2656446560791936E-2</v>
      </c>
      <c r="O87" s="36">
        <f>DSUM($B$43:$X$55,O$43,$C$62:$D87)</f>
        <v>5.7463500358483507E-2</v>
      </c>
      <c r="P87" s="36">
        <f>DSUM($B$43:$X$55,P$43,$C$62:$D87)</f>
        <v>5.9733235624702986E-2</v>
      </c>
      <c r="Q87" s="36">
        <f>DSUM($B$43:$X$55,Q$43,$C$62:$D87)</f>
        <v>5.990280054551745E-2</v>
      </c>
      <c r="R87" s="36">
        <f>DSUM($B$43:$X$55,R$43,$C$62:$D87)</f>
        <v>6.0862748079318081E-2</v>
      </c>
      <c r="S87" s="36">
        <f>DSUM($B$43:$X$55,S$43,$C$62:$D87)</f>
        <v>6.1962605085284332E-2</v>
      </c>
      <c r="T87" s="36">
        <f>DSUM($B$43:$X$55,T$43,$C$62:$D87)</f>
        <v>6.1834636191657494E-2</v>
      </c>
      <c r="U87" s="36">
        <f>DSUM($B$43:$X$55,U$43,$C$62:$D87)</f>
        <v>5.9826068902056648E-2</v>
      </c>
      <c r="V87" s="36">
        <f>DSUM($B$43:$X$55,V$43,$C$62:$D87)</f>
        <v>5.9731737358183934E-2</v>
      </c>
      <c r="W87" s="36">
        <f>DSUM($B$43:$X$55,W$43,$C$62:$D87)</f>
        <v>5.9884756717865424E-2</v>
      </c>
      <c r="X87" s="36">
        <f>DSUM($B$43:$X$55,X$43,$C$62:$D87)</f>
        <v>6.0291467229653659E-2</v>
      </c>
      <c r="Y87" s="36">
        <f>DSUM($B$43:$Y$56,Y$43,$C$62:$D87)</f>
        <v>0.86086036141221045</v>
      </c>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row>
    <row r="88" spans="2:80">
      <c r="B88" s="9" t="s">
        <v>414</v>
      </c>
      <c r="C88" s="56" t="s">
        <v>415</v>
      </c>
      <c r="D88" s="56" t="s">
        <v>416</v>
      </c>
      <c r="E88" s="36">
        <f>DSUM($B$43:$X$55,E$43,$C$62:$D88)</f>
        <v>3.4042281257358545E-3</v>
      </c>
      <c r="F88" s="36">
        <f>DSUM($B$43:$X$55,F$43,$C$62:$D88)</f>
        <v>7.254515100300481E-3</v>
      </c>
      <c r="G88" s="36">
        <f>DSUM($B$43:$X$55,G$43,$C$62:$D88)</f>
        <v>1.1513532562753089E-2</v>
      </c>
      <c r="H88" s="36">
        <f>DSUM($B$43:$X$55,H$43,$C$62:$D88)</f>
        <v>1.6347203706063081E-2</v>
      </c>
      <c r="I88" s="36">
        <f>DSUM($B$43:$X$55,I$43,$C$62:$D88)</f>
        <v>2.1688842554601833E-2</v>
      </c>
      <c r="J88" s="36">
        <f>DSUM($B$43:$X$55,J$43,$C$62:$D88)</f>
        <v>2.710483551596285E-2</v>
      </c>
      <c r="K88" s="36">
        <f>DSUM($B$43:$X$55,K$43,$C$62:$D88)</f>
        <v>3.3217267053570636E-2</v>
      </c>
      <c r="L88" s="36">
        <f>DSUM($B$43:$X$55,L$43,$C$62:$D88)</f>
        <v>4.0040475106136723E-2</v>
      </c>
      <c r="M88" s="36">
        <f>DSUM($B$43:$X$55,M$43,$C$62:$D88)</f>
        <v>4.6139459033570397E-2</v>
      </c>
      <c r="N88" s="36">
        <f>DSUM($B$43:$X$55,N$43,$C$62:$D88)</f>
        <v>5.2656446560791936E-2</v>
      </c>
      <c r="O88" s="36">
        <f>DSUM($B$43:$X$55,O$43,$C$62:$D88)</f>
        <v>5.7463500358483507E-2</v>
      </c>
      <c r="P88" s="36">
        <f>DSUM($B$43:$X$55,P$43,$C$62:$D88)</f>
        <v>5.9733235624702986E-2</v>
      </c>
      <c r="Q88" s="36">
        <f>DSUM($B$43:$X$55,Q$43,$C$62:$D88)</f>
        <v>5.990280054551745E-2</v>
      </c>
      <c r="R88" s="36">
        <f>DSUM($B$43:$X$55,R$43,$C$62:$D88)</f>
        <v>6.0862748079318081E-2</v>
      </c>
      <c r="S88" s="36">
        <f>DSUM($B$43:$X$55,S$43,$C$62:$D88)</f>
        <v>6.1962605085284332E-2</v>
      </c>
      <c r="T88" s="36">
        <f>DSUM($B$43:$X$55,T$43,$C$62:$D88)</f>
        <v>6.1834636191657494E-2</v>
      </c>
      <c r="U88" s="36">
        <f>DSUM($B$43:$X$55,U$43,$C$62:$D88)</f>
        <v>5.9826068902056648E-2</v>
      </c>
      <c r="V88" s="36">
        <f>DSUM($B$43:$X$55,V$43,$C$62:$D88)</f>
        <v>5.9731737358183934E-2</v>
      </c>
      <c r="W88" s="36">
        <f>DSUM($B$43:$X$55,W$43,$C$62:$D88)</f>
        <v>5.9884756717865424E-2</v>
      </c>
      <c r="X88" s="36">
        <f>DSUM($B$43:$X$55,X$43,$C$62:$D88)</f>
        <v>6.0291467229653659E-2</v>
      </c>
      <c r="Y88" s="36">
        <f>DSUM($B$43:$Y$56,Y$43,$C$62:$D88)</f>
        <v>0.86086036141221045</v>
      </c>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2:80">
      <c r="B89" s="9" t="s">
        <v>417</v>
      </c>
      <c r="C89" s="56" t="s">
        <v>418</v>
      </c>
      <c r="D89" s="56" t="s">
        <v>419</v>
      </c>
      <c r="E89" s="36">
        <f>DSUM($B$43:$X$55,E$43,$C$62:$D89)</f>
        <v>3.4042281257358545E-3</v>
      </c>
      <c r="F89" s="36">
        <f>DSUM($B$43:$X$55,F$43,$C$62:$D89)</f>
        <v>7.254515100300481E-3</v>
      </c>
      <c r="G89" s="36">
        <f>DSUM($B$43:$X$55,G$43,$C$62:$D89)</f>
        <v>1.1513532562753089E-2</v>
      </c>
      <c r="H89" s="36">
        <f>DSUM($B$43:$X$55,H$43,$C$62:$D89)</f>
        <v>1.6347203706063081E-2</v>
      </c>
      <c r="I89" s="36">
        <f>DSUM($B$43:$X$55,I$43,$C$62:$D89)</f>
        <v>2.1688842554601833E-2</v>
      </c>
      <c r="J89" s="36">
        <f>DSUM($B$43:$X$55,J$43,$C$62:$D89)</f>
        <v>2.710483551596285E-2</v>
      </c>
      <c r="K89" s="36">
        <f>DSUM($B$43:$X$55,K$43,$C$62:$D89)</f>
        <v>3.3217267053570636E-2</v>
      </c>
      <c r="L89" s="36">
        <f>DSUM($B$43:$X$55,L$43,$C$62:$D89)</f>
        <v>4.0040475106136723E-2</v>
      </c>
      <c r="M89" s="36">
        <f>DSUM($B$43:$X$55,M$43,$C$62:$D89)</f>
        <v>4.6139459033570397E-2</v>
      </c>
      <c r="N89" s="36">
        <f>DSUM($B$43:$X$55,N$43,$C$62:$D89)</f>
        <v>5.2656446560791936E-2</v>
      </c>
      <c r="O89" s="36">
        <f>DSUM($B$43:$X$55,O$43,$C$62:$D89)</f>
        <v>5.7463500358483507E-2</v>
      </c>
      <c r="P89" s="36">
        <f>DSUM($B$43:$X$55,P$43,$C$62:$D89)</f>
        <v>5.9733235624702986E-2</v>
      </c>
      <c r="Q89" s="36">
        <f>DSUM($B$43:$X$55,Q$43,$C$62:$D89)</f>
        <v>5.990280054551745E-2</v>
      </c>
      <c r="R89" s="36">
        <f>DSUM($B$43:$X$55,R$43,$C$62:$D89)</f>
        <v>6.0862748079318081E-2</v>
      </c>
      <c r="S89" s="36">
        <f>DSUM($B$43:$X$55,S$43,$C$62:$D89)</f>
        <v>6.1962605085284332E-2</v>
      </c>
      <c r="T89" s="36">
        <f>DSUM($B$43:$X$55,T$43,$C$62:$D89)</f>
        <v>6.1834636191657494E-2</v>
      </c>
      <c r="U89" s="36">
        <f>DSUM($B$43:$X$55,U$43,$C$62:$D89)</f>
        <v>5.9826068902056648E-2</v>
      </c>
      <c r="V89" s="36">
        <f>DSUM($B$43:$X$55,V$43,$C$62:$D89)</f>
        <v>5.9731737358183934E-2</v>
      </c>
      <c r="W89" s="36">
        <f>DSUM($B$43:$X$55,W$43,$C$62:$D89)</f>
        <v>5.9884756717865424E-2</v>
      </c>
      <c r="X89" s="36">
        <f>DSUM($B$43:$X$55,X$43,$C$62:$D89)</f>
        <v>6.0291467229653659E-2</v>
      </c>
      <c r="Y89" s="36">
        <f>DSUM($B$43:$Y$56,Y$43,$C$62:$D89)</f>
        <v>0.86086036141221045</v>
      </c>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2:80">
      <c r="B90" s="9" t="s">
        <v>420</v>
      </c>
      <c r="C90" s="56" t="s">
        <v>421</v>
      </c>
      <c r="D90" s="56" t="s">
        <v>422</v>
      </c>
      <c r="E90" s="36">
        <f>DSUM($B$43:$X$55,E$43,$C$62:$D90)</f>
        <v>3.4042281257358545E-3</v>
      </c>
      <c r="F90" s="36">
        <f>DSUM($B$43:$X$55,F$43,$C$62:$D90)</f>
        <v>7.254515100300481E-3</v>
      </c>
      <c r="G90" s="36">
        <f>DSUM($B$43:$X$55,G$43,$C$62:$D90)</f>
        <v>1.1513532562753089E-2</v>
      </c>
      <c r="H90" s="36">
        <f>DSUM($B$43:$X$55,H$43,$C$62:$D90)</f>
        <v>1.6347203706063081E-2</v>
      </c>
      <c r="I90" s="36">
        <f>DSUM($B$43:$X$55,I$43,$C$62:$D90)</f>
        <v>2.1688842554601833E-2</v>
      </c>
      <c r="J90" s="36">
        <f>DSUM($B$43:$X$55,J$43,$C$62:$D90)</f>
        <v>2.710483551596285E-2</v>
      </c>
      <c r="K90" s="36">
        <f>DSUM($B$43:$X$55,K$43,$C$62:$D90)</f>
        <v>3.3217267053570636E-2</v>
      </c>
      <c r="L90" s="36">
        <f>DSUM($B$43:$X$55,L$43,$C$62:$D90)</f>
        <v>4.0040475106136723E-2</v>
      </c>
      <c r="M90" s="36">
        <f>DSUM($B$43:$X$55,M$43,$C$62:$D90)</f>
        <v>4.6139459033570397E-2</v>
      </c>
      <c r="N90" s="36">
        <f>DSUM($B$43:$X$55,N$43,$C$62:$D90)</f>
        <v>5.2656446560791936E-2</v>
      </c>
      <c r="O90" s="36">
        <f>DSUM($B$43:$X$55,O$43,$C$62:$D90)</f>
        <v>5.7463500358483507E-2</v>
      </c>
      <c r="P90" s="36">
        <f>DSUM($B$43:$X$55,P$43,$C$62:$D90)</f>
        <v>5.9733235624702986E-2</v>
      </c>
      <c r="Q90" s="36">
        <f>DSUM($B$43:$X$55,Q$43,$C$62:$D90)</f>
        <v>5.990280054551745E-2</v>
      </c>
      <c r="R90" s="36">
        <f>DSUM($B$43:$X$55,R$43,$C$62:$D90)</f>
        <v>6.0862748079318081E-2</v>
      </c>
      <c r="S90" s="36">
        <f>DSUM($B$43:$X$55,S$43,$C$62:$D90)</f>
        <v>6.1962605085284332E-2</v>
      </c>
      <c r="T90" s="36">
        <f>DSUM($B$43:$X$55,T$43,$C$62:$D90)</f>
        <v>6.1834636191657494E-2</v>
      </c>
      <c r="U90" s="36">
        <f>DSUM($B$43:$X$55,U$43,$C$62:$D90)</f>
        <v>5.9826068902056648E-2</v>
      </c>
      <c r="V90" s="36">
        <f>DSUM($B$43:$X$55,V$43,$C$62:$D90)</f>
        <v>5.9731737358183934E-2</v>
      </c>
      <c r="W90" s="36">
        <f>DSUM($B$43:$X$55,W$43,$C$62:$D90)</f>
        <v>5.9884756717865424E-2</v>
      </c>
      <c r="X90" s="36">
        <f>DSUM($B$43:$X$55,X$43,$C$62:$D90)</f>
        <v>6.0291467229653659E-2</v>
      </c>
      <c r="Y90" s="36">
        <f>DSUM($B$43:$Y$56,Y$43,$C$62:$D90)</f>
        <v>0.86086036141221045</v>
      </c>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2:80">
      <c r="B91" s="9" t="s">
        <v>423</v>
      </c>
      <c r="C91" s="56" t="s">
        <v>424</v>
      </c>
      <c r="D91" s="56" t="s">
        <v>425</v>
      </c>
      <c r="E91" s="36">
        <f>DSUM($B$43:$X$55,E$43,$C$62:$D91)</f>
        <v>3.4042281257358545E-3</v>
      </c>
      <c r="F91" s="36">
        <f>DSUM($B$43:$X$55,F$43,$C$62:$D91)</f>
        <v>7.254515100300481E-3</v>
      </c>
      <c r="G91" s="36">
        <f>DSUM($B$43:$X$55,G$43,$C$62:$D91)</f>
        <v>1.1513532562753089E-2</v>
      </c>
      <c r="H91" s="36">
        <f>DSUM($B$43:$X$55,H$43,$C$62:$D91)</f>
        <v>1.6347203706063081E-2</v>
      </c>
      <c r="I91" s="36">
        <f>DSUM($B$43:$X$55,I$43,$C$62:$D91)</f>
        <v>2.1688842554601833E-2</v>
      </c>
      <c r="J91" s="36">
        <f>DSUM($B$43:$X$55,J$43,$C$62:$D91)</f>
        <v>2.710483551596285E-2</v>
      </c>
      <c r="K91" s="36">
        <f>DSUM($B$43:$X$55,K$43,$C$62:$D91)</f>
        <v>3.3217267053570636E-2</v>
      </c>
      <c r="L91" s="36">
        <f>DSUM($B$43:$X$55,L$43,$C$62:$D91)</f>
        <v>4.0040475106136723E-2</v>
      </c>
      <c r="M91" s="36">
        <f>DSUM($B$43:$X$55,M$43,$C$62:$D91)</f>
        <v>4.6139459033570397E-2</v>
      </c>
      <c r="N91" s="36">
        <f>DSUM($B$43:$X$55,N$43,$C$62:$D91)</f>
        <v>5.2656446560791936E-2</v>
      </c>
      <c r="O91" s="36">
        <f>DSUM($B$43:$X$55,O$43,$C$62:$D91)</f>
        <v>5.7463500358483507E-2</v>
      </c>
      <c r="P91" s="36">
        <f>DSUM($B$43:$X$55,P$43,$C$62:$D91)</f>
        <v>5.9733235624702986E-2</v>
      </c>
      <c r="Q91" s="36">
        <f>DSUM($B$43:$X$55,Q$43,$C$62:$D91)</f>
        <v>5.990280054551745E-2</v>
      </c>
      <c r="R91" s="36">
        <f>DSUM($B$43:$X$55,R$43,$C$62:$D91)</f>
        <v>6.0862748079318081E-2</v>
      </c>
      <c r="S91" s="36">
        <f>DSUM($B$43:$X$55,S$43,$C$62:$D91)</f>
        <v>6.1962605085284332E-2</v>
      </c>
      <c r="T91" s="36">
        <f>DSUM($B$43:$X$55,T$43,$C$62:$D91)</f>
        <v>6.1834636191657494E-2</v>
      </c>
      <c r="U91" s="36">
        <f>DSUM($B$43:$X$55,U$43,$C$62:$D91)</f>
        <v>5.9826068902056648E-2</v>
      </c>
      <c r="V91" s="36">
        <f>DSUM($B$43:$X$55,V$43,$C$62:$D91)</f>
        <v>5.9731737358183934E-2</v>
      </c>
      <c r="W91" s="36">
        <f>DSUM($B$43:$X$55,W$43,$C$62:$D91)</f>
        <v>5.9884756717865424E-2</v>
      </c>
      <c r="X91" s="36">
        <f>DSUM($B$43:$X$55,X$43,$C$62:$D91)</f>
        <v>6.0291467229653659E-2</v>
      </c>
      <c r="Y91" s="36">
        <f>DSUM($B$43:$Y$56,Y$43,$C$62:$D91)</f>
        <v>0.86086036141221045</v>
      </c>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2:80">
      <c r="B92" s="9" t="s">
        <v>426</v>
      </c>
      <c r="C92" s="56" t="s">
        <v>427</v>
      </c>
      <c r="D92" s="56" t="s">
        <v>428</v>
      </c>
      <c r="E92" s="36">
        <f>DSUM($B$43:$X$55,E$43,$C$62:$D92)</f>
        <v>3.4042281257358545E-3</v>
      </c>
      <c r="F92" s="36">
        <f>DSUM($B$43:$X$55,F$43,$C$62:$D92)</f>
        <v>7.254515100300481E-3</v>
      </c>
      <c r="G92" s="36">
        <f>DSUM($B$43:$X$55,G$43,$C$62:$D92)</f>
        <v>1.1513532562753089E-2</v>
      </c>
      <c r="H92" s="36">
        <f>DSUM($B$43:$X$55,H$43,$C$62:$D92)</f>
        <v>1.6347203706063081E-2</v>
      </c>
      <c r="I92" s="36">
        <f>DSUM($B$43:$X$55,I$43,$C$62:$D92)</f>
        <v>2.1688842554601833E-2</v>
      </c>
      <c r="J92" s="36">
        <f>DSUM($B$43:$X$55,J$43,$C$62:$D92)</f>
        <v>2.710483551596285E-2</v>
      </c>
      <c r="K92" s="36">
        <f>DSUM($B$43:$X$55,K$43,$C$62:$D92)</f>
        <v>3.3217267053570636E-2</v>
      </c>
      <c r="L92" s="36">
        <f>DSUM($B$43:$X$55,L$43,$C$62:$D92)</f>
        <v>4.0040475106136723E-2</v>
      </c>
      <c r="M92" s="36">
        <f>DSUM($B$43:$X$55,M$43,$C$62:$D92)</f>
        <v>4.6139459033570397E-2</v>
      </c>
      <c r="N92" s="36">
        <f>DSUM($B$43:$X$55,N$43,$C$62:$D92)</f>
        <v>5.2656446560791936E-2</v>
      </c>
      <c r="O92" s="36">
        <f>DSUM($B$43:$X$55,O$43,$C$62:$D92)</f>
        <v>5.7463500358483507E-2</v>
      </c>
      <c r="P92" s="36">
        <f>DSUM($B$43:$X$55,P$43,$C$62:$D92)</f>
        <v>5.9733235624702986E-2</v>
      </c>
      <c r="Q92" s="36">
        <f>DSUM($B$43:$X$55,Q$43,$C$62:$D92)</f>
        <v>5.990280054551745E-2</v>
      </c>
      <c r="R92" s="36">
        <f>DSUM($B$43:$X$55,R$43,$C$62:$D92)</f>
        <v>6.0862748079318081E-2</v>
      </c>
      <c r="S92" s="36">
        <f>DSUM($B$43:$X$55,S$43,$C$62:$D92)</f>
        <v>6.1962605085284332E-2</v>
      </c>
      <c r="T92" s="36">
        <f>DSUM($B$43:$X$55,T$43,$C$62:$D92)</f>
        <v>6.1834636191657494E-2</v>
      </c>
      <c r="U92" s="36">
        <f>DSUM($B$43:$X$55,U$43,$C$62:$D92)</f>
        <v>5.9826068902056648E-2</v>
      </c>
      <c r="V92" s="36">
        <f>DSUM($B$43:$X$55,V$43,$C$62:$D92)</f>
        <v>5.9731737358183934E-2</v>
      </c>
      <c r="W92" s="36">
        <f>DSUM($B$43:$X$55,W$43,$C$62:$D92)</f>
        <v>5.9884756717865424E-2</v>
      </c>
      <c r="X92" s="36">
        <f>DSUM($B$43:$X$55,X$43,$C$62:$D92)</f>
        <v>6.0291467229653659E-2</v>
      </c>
      <c r="Y92" s="36">
        <f>DSUM($B$43:$Y$56,Y$43,$C$62:$D92)</f>
        <v>0.86086036141221045</v>
      </c>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2:80">
      <c r="B93" s="9" t="s">
        <v>429</v>
      </c>
      <c r="C93" s="56" t="s">
        <v>430</v>
      </c>
      <c r="D93" s="56" t="s">
        <v>431</v>
      </c>
      <c r="E93" s="36">
        <f>DSUM($B$43:$X$55,E$43,$C$62:$D93)</f>
        <v>3.4042281257358545E-3</v>
      </c>
      <c r="F93" s="36">
        <f>DSUM($B$43:$X$55,F$43,$C$62:$D93)</f>
        <v>7.254515100300481E-3</v>
      </c>
      <c r="G93" s="36">
        <f>DSUM($B$43:$X$55,G$43,$C$62:$D93)</f>
        <v>1.1513532562753089E-2</v>
      </c>
      <c r="H93" s="36">
        <f>DSUM($B$43:$X$55,H$43,$C$62:$D93)</f>
        <v>1.6347203706063081E-2</v>
      </c>
      <c r="I93" s="36">
        <f>DSUM($B$43:$X$55,I$43,$C$62:$D93)</f>
        <v>2.1688842554601833E-2</v>
      </c>
      <c r="J93" s="36">
        <f>DSUM($B$43:$X$55,J$43,$C$62:$D93)</f>
        <v>2.710483551596285E-2</v>
      </c>
      <c r="K93" s="36">
        <f>DSUM($B$43:$X$55,K$43,$C$62:$D93)</f>
        <v>3.3217267053570636E-2</v>
      </c>
      <c r="L93" s="36">
        <f>DSUM($B$43:$X$55,L$43,$C$62:$D93)</f>
        <v>4.0040475106136723E-2</v>
      </c>
      <c r="M93" s="36">
        <f>DSUM($B$43:$X$55,M$43,$C$62:$D93)</f>
        <v>4.6139459033570397E-2</v>
      </c>
      <c r="N93" s="36">
        <f>DSUM($B$43:$X$55,N$43,$C$62:$D93)</f>
        <v>5.2656446560791936E-2</v>
      </c>
      <c r="O93" s="36">
        <f>DSUM($B$43:$X$55,O$43,$C$62:$D93)</f>
        <v>5.7463500358483507E-2</v>
      </c>
      <c r="P93" s="36">
        <f>DSUM($B$43:$X$55,P$43,$C$62:$D93)</f>
        <v>5.9733235624702986E-2</v>
      </c>
      <c r="Q93" s="36">
        <f>DSUM($B$43:$X$55,Q$43,$C$62:$D93)</f>
        <v>5.990280054551745E-2</v>
      </c>
      <c r="R93" s="36">
        <f>DSUM($B$43:$X$55,R$43,$C$62:$D93)</f>
        <v>6.0862748079318081E-2</v>
      </c>
      <c r="S93" s="36">
        <f>DSUM($B$43:$X$55,S$43,$C$62:$D93)</f>
        <v>6.1962605085284332E-2</v>
      </c>
      <c r="T93" s="36">
        <f>DSUM($B$43:$X$55,T$43,$C$62:$D93)</f>
        <v>6.1834636191657494E-2</v>
      </c>
      <c r="U93" s="36">
        <f>DSUM($B$43:$X$55,U$43,$C$62:$D93)</f>
        <v>5.9826068902056648E-2</v>
      </c>
      <c r="V93" s="36">
        <f>DSUM($B$43:$X$55,V$43,$C$62:$D93)</f>
        <v>5.9731737358183934E-2</v>
      </c>
      <c r="W93" s="36">
        <f>DSUM($B$43:$X$55,W$43,$C$62:$D93)</f>
        <v>5.9884756717865424E-2</v>
      </c>
      <c r="X93" s="36">
        <f>DSUM($B$43:$X$55,X$43,$C$62:$D93)</f>
        <v>6.0291467229653659E-2</v>
      </c>
      <c r="Y93" s="36">
        <f>DSUM($B$43:$Y$56,Y$43,$C$62:$D93)</f>
        <v>0.86086036141221045</v>
      </c>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2:80">
      <c r="B94" s="9" t="s">
        <v>432</v>
      </c>
      <c r="C94" s="56" t="s">
        <v>433</v>
      </c>
      <c r="D94" s="56" t="s">
        <v>135</v>
      </c>
      <c r="E94" s="36">
        <f>DSUM($B$43:$X$55,E$43,$C$62:$D94)</f>
        <v>3.4042281257358545E-3</v>
      </c>
      <c r="F94" s="36">
        <f>DSUM($B$43:$X$55,F$43,$C$62:$D94)</f>
        <v>7.254515100300481E-3</v>
      </c>
      <c r="G94" s="36">
        <f>DSUM($B$43:$X$55,G$43,$C$62:$D94)</f>
        <v>1.1513532562753089E-2</v>
      </c>
      <c r="H94" s="36">
        <f>DSUM($B$43:$X$55,H$43,$C$62:$D94)</f>
        <v>1.6347203706063081E-2</v>
      </c>
      <c r="I94" s="36">
        <f>DSUM($B$43:$X$55,I$43,$C$62:$D94)</f>
        <v>2.1688842554601833E-2</v>
      </c>
      <c r="J94" s="36">
        <f>DSUM($B$43:$X$55,J$43,$C$62:$D94)</f>
        <v>2.710483551596285E-2</v>
      </c>
      <c r="K94" s="36">
        <f>DSUM($B$43:$X$55,K$43,$C$62:$D94)</f>
        <v>3.3217267053570636E-2</v>
      </c>
      <c r="L94" s="36">
        <f>DSUM($B$43:$X$55,L$43,$C$62:$D94)</f>
        <v>4.0040475106136723E-2</v>
      </c>
      <c r="M94" s="36">
        <f>DSUM($B$43:$X$55,M$43,$C$62:$D94)</f>
        <v>4.6139459033570397E-2</v>
      </c>
      <c r="N94" s="36">
        <f>DSUM($B$43:$X$55,N$43,$C$62:$D94)</f>
        <v>5.2656446560791936E-2</v>
      </c>
      <c r="O94" s="36">
        <f>DSUM($B$43:$X$55,O$43,$C$62:$D94)</f>
        <v>5.7463500358483507E-2</v>
      </c>
      <c r="P94" s="36">
        <f>DSUM($B$43:$X$55,P$43,$C$62:$D94)</f>
        <v>5.9733235624702986E-2</v>
      </c>
      <c r="Q94" s="36">
        <f>DSUM($B$43:$X$55,Q$43,$C$62:$D94)</f>
        <v>5.990280054551745E-2</v>
      </c>
      <c r="R94" s="36">
        <f>DSUM($B$43:$X$55,R$43,$C$62:$D94)</f>
        <v>6.0862748079318081E-2</v>
      </c>
      <c r="S94" s="36">
        <f>DSUM($B$43:$X$55,S$43,$C$62:$D94)</f>
        <v>6.1962605085284332E-2</v>
      </c>
      <c r="T94" s="36">
        <f>DSUM($B$43:$X$55,T$43,$C$62:$D94)</f>
        <v>6.1834636191657494E-2</v>
      </c>
      <c r="U94" s="36">
        <f>DSUM($B$43:$X$55,U$43,$C$62:$D94)</f>
        <v>5.9826068902056648E-2</v>
      </c>
      <c r="V94" s="36">
        <f>DSUM($B$43:$X$55,V$43,$C$62:$D94)</f>
        <v>5.9731737358183934E-2</v>
      </c>
      <c r="W94" s="36">
        <f>DSUM($B$43:$X$55,W$43,$C$62:$D94)</f>
        <v>5.9884756717865424E-2</v>
      </c>
      <c r="X94" s="36">
        <f>DSUM($B$43:$X$55,X$43,$C$62:$D94)</f>
        <v>6.0291467229653659E-2</v>
      </c>
      <c r="Y94" s="36">
        <f>DSUM($B$43:$Y$56,Y$43,$C$62:$D94)</f>
        <v>0.86086036141221045</v>
      </c>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2:80">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2:80">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1:80" ht="15">
      <c r="A97" s="61" t="s">
        <v>136</v>
      </c>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1:80" ht="15">
      <c r="C98" s="70" t="s">
        <v>142</v>
      </c>
      <c r="D98" s="70"/>
      <c r="E98" s="64">
        <f t="shared" ref="E98:X98" si="23">E11</f>
        <v>2016</v>
      </c>
      <c r="F98" s="65">
        <f t="shared" si="23"/>
        <v>2017</v>
      </c>
      <c r="G98" s="65">
        <f t="shared" si="23"/>
        <v>2018</v>
      </c>
      <c r="H98" s="65">
        <f t="shared" si="23"/>
        <v>2019</v>
      </c>
      <c r="I98" s="65">
        <f t="shared" si="23"/>
        <v>2020</v>
      </c>
      <c r="J98" s="65">
        <f t="shared" si="23"/>
        <v>2021</v>
      </c>
      <c r="K98" s="65">
        <f t="shared" si="23"/>
        <v>2022</v>
      </c>
      <c r="L98" s="65">
        <f t="shared" si="23"/>
        <v>2023</v>
      </c>
      <c r="M98" s="65">
        <f t="shared" si="23"/>
        <v>2024</v>
      </c>
      <c r="N98" s="65">
        <f t="shared" si="23"/>
        <v>2025</v>
      </c>
      <c r="O98" s="65">
        <f t="shared" si="23"/>
        <v>2026</v>
      </c>
      <c r="P98" s="65">
        <f t="shared" si="23"/>
        <v>2027</v>
      </c>
      <c r="Q98" s="65">
        <f t="shared" si="23"/>
        <v>2028</v>
      </c>
      <c r="R98" s="65">
        <f t="shared" si="23"/>
        <v>2029</v>
      </c>
      <c r="S98" s="65">
        <f t="shared" si="23"/>
        <v>2030</v>
      </c>
      <c r="T98" s="65">
        <f t="shared" si="23"/>
        <v>2031</v>
      </c>
      <c r="U98" s="65">
        <f t="shared" si="23"/>
        <v>2032</v>
      </c>
      <c r="V98" s="65">
        <f t="shared" si="23"/>
        <v>2033</v>
      </c>
      <c r="W98" s="65">
        <f t="shared" si="23"/>
        <v>2034</v>
      </c>
      <c r="X98" s="65">
        <f t="shared" si="23"/>
        <v>2035</v>
      </c>
      <c r="Y98" s="66" t="s">
        <v>61</v>
      </c>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1:80" ht="15">
      <c r="C99" s="70" t="str">
        <f>C8</f>
        <v>WIFI enabled tstats</v>
      </c>
      <c r="D99" s="70"/>
      <c r="E99" s="67" t="str">
        <f>CONCATENATE("aMW_",E$11)</f>
        <v>aMW_2016</v>
      </c>
      <c r="F99" s="68" t="str">
        <f t="shared" ref="F99:X99" si="24">CONCATENATE("aMW_",F$11)</f>
        <v>aMW_2017</v>
      </c>
      <c r="G99" s="68" t="str">
        <f t="shared" si="24"/>
        <v>aMW_2018</v>
      </c>
      <c r="H99" s="68" t="str">
        <f t="shared" si="24"/>
        <v>aMW_2019</v>
      </c>
      <c r="I99" s="68" t="str">
        <f t="shared" si="24"/>
        <v>aMW_2020</v>
      </c>
      <c r="J99" s="68" t="str">
        <f t="shared" si="24"/>
        <v>aMW_2021</v>
      </c>
      <c r="K99" s="68" t="str">
        <f t="shared" si="24"/>
        <v>aMW_2022</v>
      </c>
      <c r="L99" s="68" t="str">
        <f t="shared" si="24"/>
        <v>aMW_2023</v>
      </c>
      <c r="M99" s="68" t="str">
        <f t="shared" si="24"/>
        <v>aMW_2024</v>
      </c>
      <c r="N99" s="68" t="str">
        <f t="shared" si="24"/>
        <v>aMW_2025</v>
      </c>
      <c r="O99" s="68" t="str">
        <f t="shared" si="24"/>
        <v>aMW_2026</v>
      </c>
      <c r="P99" s="68" t="str">
        <f t="shared" si="24"/>
        <v>aMW_2027</v>
      </c>
      <c r="Q99" s="68" t="str">
        <f t="shared" si="24"/>
        <v>aMW_2028</v>
      </c>
      <c r="R99" s="68" t="str">
        <f t="shared" si="24"/>
        <v>aMW_2029</v>
      </c>
      <c r="S99" s="68" t="str">
        <f t="shared" si="24"/>
        <v>aMW_2030</v>
      </c>
      <c r="T99" s="68" t="str">
        <f t="shared" si="24"/>
        <v>aMW_2031</v>
      </c>
      <c r="U99" s="68" t="str">
        <f t="shared" si="24"/>
        <v>aMW_2032</v>
      </c>
      <c r="V99" s="68" t="str">
        <f t="shared" si="24"/>
        <v>aMW_2033</v>
      </c>
      <c r="W99" s="68" t="str">
        <f t="shared" si="24"/>
        <v>aMW_2034</v>
      </c>
      <c r="X99" s="68" t="str">
        <f t="shared" si="24"/>
        <v>aMW_2035</v>
      </c>
      <c r="Y99" s="69" t="s">
        <v>61</v>
      </c>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row>
    <row r="100" spans="1:80">
      <c r="C100" s="9" t="s">
        <v>70</v>
      </c>
      <c r="E100" s="36">
        <f t="shared" ref="E100:X100" si="25">E63</f>
        <v>0</v>
      </c>
      <c r="F100" s="36">
        <f t="shared" si="25"/>
        <v>0</v>
      </c>
      <c r="G100" s="36">
        <f t="shared" si="25"/>
        <v>0</v>
      </c>
      <c r="H100" s="36">
        <f t="shared" si="25"/>
        <v>0</v>
      </c>
      <c r="I100" s="36">
        <f t="shared" si="25"/>
        <v>0</v>
      </c>
      <c r="J100" s="36">
        <f t="shared" si="25"/>
        <v>0</v>
      </c>
      <c r="K100" s="36">
        <f t="shared" si="25"/>
        <v>0</v>
      </c>
      <c r="L100" s="36">
        <f t="shared" si="25"/>
        <v>0</v>
      </c>
      <c r="M100" s="36">
        <f t="shared" si="25"/>
        <v>0</v>
      </c>
      <c r="N100" s="36">
        <f t="shared" si="25"/>
        <v>0</v>
      </c>
      <c r="O100" s="36">
        <f t="shared" si="25"/>
        <v>0</v>
      </c>
      <c r="P100" s="36">
        <f t="shared" si="25"/>
        <v>0</v>
      </c>
      <c r="Q100" s="36">
        <f t="shared" si="25"/>
        <v>0</v>
      </c>
      <c r="R100" s="36">
        <f t="shared" si="25"/>
        <v>0</v>
      </c>
      <c r="S100" s="36">
        <f t="shared" si="25"/>
        <v>0</v>
      </c>
      <c r="T100" s="36">
        <f t="shared" si="25"/>
        <v>0</v>
      </c>
      <c r="U100" s="36">
        <f t="shared" si="25"/>
        <v>0</v>
      </c>
      <c r="V100" s="36">
        <f t="shared" si="25"/>
        <v>0</v>
      </c>
      <c r="W100" s="36">
        <f t="shared" si="25"/>
        <v>0</v>
      </c>
      <c r="X100" s="36">
        <f t="shared" si="25"/>
        <v>0</v>
      </c>
      <c r="Y100" s="36">
        <f>SUM(D100:X100)</f>
        <v>0</v>
      </c>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row>
    <row r="101" spans="1:80">
      <c r="C101" s="9" t="s">
        <v>446</v>
      </c>
      <c r="E101" s="36">
        <f t="shared" ref="E101:X113" si="26">E64-E63</f>
        <v>0</v>
      </c>
      <c r="F101" s="36">
        <f t="shared" si="26"/>
        <v>0</v>
      </c>
      <c r="G101" s="36">
        <f t="shared" si="26"/>
        <v>0</v>
      </c>
      <c r="H101" s="36">
        <f t="shared" si="26"/>
        <v>0</v>
      </c>
      <c r="I101" s="36">
        <f t="shared" si="26"/>
        <v>0</v>
      </c>
      <c r="J101" s="36">
        <f t="shared" si="26"/>
        <v>0</v>
      </c>
      <c r="K101" s="36">
        <f t="shared" si="26"/>
        <v>0</v>
      </c>
      <c r="L101" s="36">
        <f t="shared" si="26"/>
        <v>0</v>
      </c>
      <c r="M101" s="36">
        <f t="shared" si="26"/>
        <v>0</v>
      </c>
      <c r="N101" s="36">
        <f t="shared" si="26"/>
        <v>0</v>
      </c>
      <c r="O101" s="36">
        <f t="shared" si="26"/>
        <v>0</v>
      </c>
      <c r="P101" s="36">
        <f t="shared" si="26"/>
        <v>0</v>
      </c>
      <c r="Q101" s="36">
        <f t="shared" si="26"/>
        <v>0</v>
      </c>
      <c r="R101" s="36">
        <f t="shared" si="26"/>
        <v>0</v>
      </c>
      <c r="S101" s="36">
        <f t="shared" si="26"/>
        <v>0</v>
      </c>
      <c r="T101" s="36">
        <f t="shared" si="26"/>
        <v>0</v>
      </c>
      <c r="U101" s="36">
        <f t="shared" si="26"/>
        <v>0</v>
      </c>
      <c r="V101" s="36">
        <f t="shared" si="26"/>
        <v>0</v>
      </c>
      <c r="W101" s="36">
        <f t="shared" si="26"/>
        <v>0</v>
      </c>
      <c r="X101" s="36">
        <f t="shared" si="26"/>
        <v>0</v>
      </c>
      <c r="Y101" s="36">
        <f t="shared" ref="Y101:Y120" si="27">SUM(D101:X101)</f>
        <v>0</v>
      </c>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row>
    <row r="102" spans="1:80">
      <c r="C102" s="9" t="s">
        <v>76</v>
      </c>
      <c r="E102" s="36">
        <f t="shared" si="26"/>
        <v>0</v>
      </c>
      <c r="F102" s="36">
        <f t="shared" si="26"/>
        <v>0</v>
      </c>
      <c r="G102" s="36">
        <f t="shared" si="26"/>
        <v>0</v>
      </c>
      <c r="H102" s="36">
        <f t="shared" si="26"/>
        <v>0</v>
      </c>
      <c r="I102" s="36">
        <f t="shared" si="26"/>
        <v>0</v>
      </c>
      <c r="J102" s="36">
        <f t="shared" si="26"/>
        <v>0</v>
      </c>
      <c r="K102" s="36">
        <f t="shared" si="26"/>
        <v>0</v>
      </c>
      <c r="L102" s="36">
        <f t="shared" si="26"/>
        <v>0</v>
      </c>
      <c r="M102" s="36">
        <f t="shared" si="26"/>
        <v>0</v>
      </c>
      <c r="N102" s="36">
        <f t="shared" si="26"/>
        <v>0</v>
      </c>
      <c r="O102" s="36">
        <f t="shared" si="26"/>
        <v>0</v>
      </c>
      <c r="P102" s="36">
        <f t="shared" si="26"/>
        <v>0</v>
      </c>
      <c r="Q102" s="36">
        <f t="shared" si="26"/>
        <v>0</v>
      </c>
      <c r="R102" s="36">
        <f t="shared" si="26"/>
        <v>0</v>
      </c>
      <c r="S102" s="36">
        <f t="shared" si="26"/>
        <v>0</v>
      </c>
      <c r="T102" s="36">
        <f t="shared" si="26"/>
        <v>0</v>
      </c>
      <c r="U102" s="36">
        <f t="shared" si="26"/>
        <v>0</v>
      </c>
      <c r="V102" s="36">
        <f t="shared" si="26"/>
        <v>0</v>
      </c>
      <c r="W102" s="36">
        <f t="shared" si="26"/>
        <v>0</v>
      </c>
      <c r="X102" s="36">
        <f t="shared" si="26"/>
        <v>0</v>
      </c>
      <c r="Y102" s="36">
        <f t="shared" si="27"/>
        <v>0</v>
      </c>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row>
    <row r="103" spans="1:80">
      <c r="C103" s="9" t="s">
        <v>79</v>
      </c>
      <c r="E103" s="36">
        <f t="shared" si="26"/>
        <v>0</v>
      </c>
      <c r="F103" s="36">
        <f t="shared" si="26"/>
        <v>0</v>
      </c>
      <c r="G103" s="36">
        <f t="shared" si="26"/>
        <v>0</v>
      </c>
      <c r="H103" s="36">
        <f t="shared" si="26"/>
        <v>0</v>
      </c>
      <c r="I103" s="36">
        <f t="shared" si="26"/>
        <v>0</v>
      </c>
      <c r="J103" s="36">
        <f t="shared" si="26"/>
        <v>0</v>
      </c>
      <c r="K103" s="36">
        <f t="shared" si="26"/>
        <v>0</v>
      </c>
      <c r="L103" s="36">
        <f t="shared" si="26"/>
        <v>0</v>
      </c>
      <c r="M103" s="36">
        <f t="shared" si="26"/>
        <v>0</v>
      </c>
      <c r="N103" s="36">
        <f t="shared" si="26"/>
        <v>0</v>
      </c>
      <c r="O103" s="36">
        <f t="shared" si="26"/>
        <v>0</v>
      </c>
      <c r="P103" s="36">
        <f t="shared" si="26"/>
        <v>0</v>
      </c>
      <c r="Q103" s="36">
        <f t="shared" si="26"/>
        <v>0</v>
      </c>
      <c r="R103" s="36">
        <f t="shared" si="26"/>
        <v>0</v>
      </c>
      <c r="S103" s="36">
        <f t="shared" si="26"/>
        <v>0</v>
      </c>
      <c r="T103" s="36">
        <f t="shared" si="26"/>
        <v>0</v>
      </c>
      <c r="U103" s="36">
        <f t="shared" si="26"/>
        <v>0</v>
      </c>
      <c r="V103" s="36">
        <f t="shared" si="26"/>
        <v>0</v>
      </c>
      <c r="W103" s="36">
        <f t="shared" si="26"/>
        <v>0</v>
      </c>
      <c r="X103" s="36">
        <f t="shared" si="26"/>
        <v>0</v>
      </c>
      <c r="Y103" s="36">
        <f t="shared" si="27"/>
        <v>0</v>
      </c>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row>
    <row r="104" spans="1:80">
      <c r="C104" s="9" t="s">
        <v>82</v>
      </c>
      <c r="E104" s="42">
        <f t="shared" si="26"/>
        <v>3.2790280949312016E-3</v>
      </c>
      <c r="F104" s="42">
        <f t="shared" si="26"/>
        <v>6.987709974297325E-3</v>
      </c>
      <c r="G104" s="42">
        <f t="shared" si="26"/>
        <v>1.1090090132256316E-2</v>
      </c>
      <c r="H104" s="42">
        <f t="shared" si="26"/>
        <v>1.5745989471301236E-2</v>
      </c>
      <c r="I104" s="42">
        <f t="shared" si="26"/>
        <v>2.0891174579466806E-2</v>
      </c>
      <c r="J104" s="42">
        <f t="shared" si="26"/>
        <v>2.6107979219553493E-2</v>
      </c>
      <c r="K104" s="42">
        <f t="shared" si="26"/>
        <v>3.1995608955244899E-2</v>
      </c>
      <c r="L104" s="42">
        <f t="shared" si="26"/>
        <v>3.8567874407369619E-2</v>
      </c>
      <c r="M104" s="42">
        <f t="shared" si="26"/>
        <v>4.4442551106442463E-2</v>
      </c>
      <c r="N104" s="42">
        <f t="shared" si="26"/>
        <v>5.0719858151326964E-2</v>
      </c>
      <c r="O104" s="42">
        <f t="shared" si="26"/>
        <v>5.5350119072242535E-2</v>
      </c>
      <c r="P104" s="42">
        <f t="shared" si="26"/>
        <v>5.7536378462359358E-2</v>
      </c>
      <c r="Q104" s="42">
        <f t="shared" si="26"/>
        <v>5.769970715794883E-2</v>
      </c>
      <c r="R104" s="42">
        <f t="shared" si="26"/>
        <v>5.862434993062194E-2</v>
      </c>
      <c r="S104" s="42">
        <f t="shared" si="26"/>
        <v>5.9683756612478989E-2</v>
      </c>
      <c r="T104" s="42">
        <f t="shared" si="26"/>
        <v>5.956049413359063E-2</v>
      </c>
      <c r="U104" s="42">
        <f t="shared" si="26"/>
        <v>5.7625797535742228E-2</v>
      </c>
      <c r="V104" s="42">
        <f t="shared" si="26"/>
        <v>5.7534935298790932E-2</v>
      </c>
      <c r="W104" s="42">
        <f t="shared" si="26"/>
        <v>5.7682326942632534E-2</v>
      </c>
      <c r="X104" s="42">
        <f t="shared" si="26"/>
        <v>5.8074079535408371E-2</v>
      </c>
      <c r="Y104" s="36">
        <f t="shared" si="27"/>
        <v>0.82919980877400667</v>
      </c>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row>
    <row r="105" spans="1:80">
      <c r="C105" s="9" t="s">
        <v>85</v>
      </c>
      <c r="E105" s="42">
        <f t="shared" si="26"/>
        <v>1.2520003080465289E-4</v>
      </c>
      <c r="F105" s="42">
        <f t="shared" si="26"/>
        <v>2.6680512600315599E-4</v>
      </c>
      <c r="G105" s="42">
        <f t="shared" si="26"/>
        <v>4.2344243049677321E-4</v>
      </c>
      <c r="H105" s="42">
        <f t="shared" si="26"/>
        <v>6.012142347618446E-4</v>
      </c>
      <c r="I105" s="42">
        <f t="shared" si="26"/>
        <v>7.9766797513502671E-4</v>
      </c>
      <c r="J105" s="42">
        <f t="shared" si="26"/>
        <v>9.9685629640935622E-4</v>
      </c>
      <c r="K105" s="42">
        <f t="shared" si="26"/>
        <v>1.2216580983257369E-3</v>
      </c>
      <c r="L105" s="42">
        <f t="shared" si="26"/>
        <v>1.4726006987671042E-3</v>
      </c>
      <c r="M105" s="42">
        <f t="shared" si="26"/>
        <v>1.6969079271279344E-3</v>
      </c>
      <c r="N105" s="42">
        <f t="shared" si="26"/>
        <v>1.9365884094649718E-3</v>
      </c>
      <c r="O105" s="42">
        <f t="shared" si="26"/>
        <v>2.1133812862409729E-3</v>
      </c>
      <c r="P105" s="42">
        <f t="shared" si="26"/>
        <v>2.1968571623436281E-3</v>
      </c>
      <c r="Q105" s="42">
        <f t="shared" si="26"/>
        <v>2.2030933875686193E-3</v>
      </c>
      <c r="R105" s="42">
        <f t="shared" si="26"/>
        <v>2.2383981486961413E-3</v>
      </c>
      <c r="S105" s="42">
        <f t="shared" si="26"/>
        <v>2.2788484728053435E-3</v>
      </c>
      <c r="T105" s="42">
        <f t="shared" si="26"/>
        <v>2.2741420580668636E-3</v>
      </c>
      <c r="U105" s="42">
        <f t="shared" si="26"/>
        <v>2.2002713663144199E-3</v>
      </c>
      <c r="V105" s="42">
        <f t="shared" si="26"/>
        <v>2.1968020593930021E-3</v>
      </c>
      <c r="W105" s="42">
        <f t="shared" si="26"/>
        <v>2.2024297752328906E-3</v>
      </c>
      <c r="X105" s="42">
        <f t="shared" si="26"/>
        <v>2.2173876942452875E-3</v>
      </c>
      <c r="Y105" s="36">
        <f t="shared" si="27"/>
        <v>3.1660552638203728E-2</v>
      </c>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row>
    <row r="106" spans="1:80">
      <c r="C106" s="9" t="s">
        <v>88</v>
      </c>
      <c r="E106" s="42">
        <f t="shared" si="26"/>
        <v>0</v>
      </c>
      <c r="F106" s="42">
        <f t="shared" si="26"/>
        <v>0</v>
      </c>
      <c r="G106" s="42">
        <f t="shared" si="26"/>
        <v>0</v>
      </c>
      <c r="H106" s="42">
        <f t="shared" si="26"/>
        <v>0</v>
      </c>
      <c r="I106" s="42">
        <f t="shared" si="26"/>
        <v>0</v>
      </c>
      <c r="J106" s="42">
        <f t="shared" si="26"/>
        <v>0</v>
      </c>
      <c r="K106" s="42">
        <f t="shared" si="26"/>
        <v>0</v>
      </c>
      <c r="L106" s="42">
        <f t="shared" si="26"/>
        <v>0</v>
      </c>
      <c r="M106" s="42">
        <f t="shared" si="26"/>
        <v>0</v>
      </c>
      <c r="N106" s="42">
        <f t="shared" si="26"/>
        <v>0</v>
      </c>
      <c r="O106" s="42">
        <f t="shared" si="26"/>
        <v>0</v>
      </c>
      <c r="P106" s="42">
        <f t="shared" si="26"/>
        <v>0</v>
      </c>
      <c r="Q106" s="42">
        <f t="shared" si="26"/>
        <v>0</v>
      </c>
      <c r="R106" s="42">
        <f t="shared" si="26"/>
        <v>0</v>
      </c>
      <c r="S106" s="42">
        <f t="shared" si="26"/>
        <v>0</v>
      </c>
      <c r="T106" s="42">
        <f t="shared" si="26"/>
        <v>0</v>
      </c>
      <c r="U106" s="42">
        <f t="shared" si="26"/>
        <v>0</v>
      </c>
      <c r="V106" s="42">
        <f t="shared" si="26"/>
        <v>0</v>
      </c>
      <c r="W106" s="42">
        <f t="shared" si="26"/>
        <v>0</v>
      </c>
      <c r="X106" s="42">
        <f t="shared" si="26"/>
        <v>0</v>
      </c>
      <c r="Y106" s="36">
        <f t="shared" si="27"/>
        <v>0</v>
      </c>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1:80">
      <c r="C107" s="9" t="s">
        <v>91</v>
      </c>
      <c r="E107" s="42">
        <f t="shared" si="26"/>
        <v>0</v>
      </c>
      <c r="F107" s="42">
        <f t="shared" si="26"/>
        <v>0</v>
      </c>
      <c r="G107" s="42">
        <f t="shared" si="26"/>
        <v>0</v>
      </c>
      <c r="H107" s="42">
        <f t="shared" si="26"/>
        <v>0</v>
      </c>
      <c r="I107" s="42">
        <f t="shared" si="26"/>
        <v>0</v>
      </c>
      <c r="J107" s="42">
        <f t="shared" si="26"/>
        <v>0</v>
      </c>
      <c r="K107" s="42">
        <f t="shared" si="26"/>
        <v>0</v>
      </c>
      <c r="L107" s="42">
        <f t="shared" si="26"/>
        <v>0</v>
      </c>
      <c r="M107" s="42">
        <f t="shared" si="26"/>
        <v>0</v>
      </c>
      <c r="N107" s="42">
        <f t="shared" si="26"/>
        <v>0</v>
      </c>
      <c r="O107" s="42">
        <f t="shared" si="26"/>
        <v>0</v>
      </c>
      <c r="P107" s="42">
        <f t="shared" si="26"/>
        <v>0</v>
      </c>
      <c r="Q107" s="42">
        <f t="shared" si="26"/>
        <v>0</v>
      </c>
      <c r="R107" s="42">
        <f t="shared" si="26"/>
        <v>0</v>
      </c>
      <c r="S107" s="42">
        <f t="shared" si="26"/>
        <v>0</v>
      </c>
      <c r="T107" s="42">
        <f t="shared" si="26"/>
        <v>0</v>
      </c>
      <c r="U107" s="42">
        <f t="shared" si="26"/>
        <v>0</v>
      </c>
      <c r="V107" s="42">
        <f t="shared" si="26"/>
        <v>0</v>
      </c>
      <c r="W107" s="42">
        <f t="shared" si="26"/>
        <v>0</v>
      </c>
      <c r="X107" s="42">
        <f t="shared" si="26"/>
        <v>0</v>
      </c>
      <c r="Y107" s="36">
        <f t="shared" si="27"/>
        <v>0</v>
      </c>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row>
    <row r="108" spans="1:80">
      <c r="C108" s="9" t="s">
        <v>94</v>
      </c>
      <c r="E108" s="42">
        <f t="shared" si="26"/>
        <v>0</v>
      </c>
      <c r="F108" s="42">
        <f t="shared" si="26"/>
        <v>0</v>
      </c>
      <c r="G108" s="42">
        <f t="shared" si="26"/>
        <v>0</v>
      </c>
      <c r="H108" s="42">
        <f t="shared" si="26"/>
        <v>0</v>
      </c>
      <c r="I108" s="42">
        <f t="shared" si="26"/>
        <v>0</v>
      </c>
      <c r="J108" s="42">
        <f t="shared" si="26"/>
        <v>0</v>
      </c>
      <c r="K108" s="42">
        <f t="shared" si="26"/>
        <v>0</v>
      </c>
      <c r="L108" s="42">
        <f t="shared" si="26"/>
        <v>0</v>
      </c>
      <c r="M108" s="42">
        <f t="shared" si="26"/>
        <v>0</v>
      </c>
      <c r="N108" s="42">
        <f t="shared" si="26"/>
        <v>0</v>
      </c>
      <c r="O108" s="42">
        <f t="shared" si="26"/>
        <v>0</v>
      </c>
      <c r="P108" s="42">
        <f t="shared" si="26"/>
        <v>0</v>
      </c>
      <c r="Q108" s="42">
        <f t="shared" si="26"/>
        <v>0</v>
      </c>
      <c r="R108" s="42">
        <f t="shared" si="26"/>
        <v>0</v>
      </c>
      <c r="S108" s="42">
        <f t="shared" si="26"/>
        <v>0</v>
      </c>
      <c r="T108" s="42">
        <f t="shared" si="26"/>
        <v>0</v>
      </c>
      <c r="U108" s="42">
        <f t="shared" si="26"/>
        <v>0</v>
      </c>
      <c r="V108" s="42">
        <f t="shared" si="26"/>
        <v>0</v>
      </c>
      <c r="W108" s="42">
        <f t="shared" si="26"/>
        <v>0</v>
      </c>
      <c r="X108" s="42">
        <f t="shared" si="26"/>
        <v>0</v>
      </c>
      <c r="Y108" s="36">
        <f t="shared" si="27"/>
        <v>0</v>
      </c>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1:80">
      <c r="C109" s="9" t="s">
        <v>97</v>
      </c>
      <c r="E109" s="42">
        <f t="shared" si="26"/>
        <v>0</v>
      </c>
      <c r="F109" s="42">
        <f t="shared" si="26"/>
        <v>0</v>
      </c>
      <c r="G109" s="42">
        <f t="shared" si="26"/>
        <v>0</v>
      </c>
      <c r="H109" s="42">
        <f t="shared" si="26"/>
        <v>0</v>
      </c>
      <c r="I109" s="42">
        <f t="shared" si="26"/>
        <v>0</v>
      </c>
      <c r="J109" s="42">
        <f t="shared" si="26"/>
        <v>0</v>
      </c>
      <c r="K109" s="42">
        <f t="shared" si="26"/>
        <v>0</v>
      </c>
      <c r="L109" s="42">
        <f t="shared" si="26"/>
        <v>0</v>
      </c>
      <c r="M109" s="42">
        <f t="shared" si="26"/>
        <v>0</v>
      </c>
      <c r="N109" s="42">
        <f t="shared" si="26"/>
        <v>0</v>
      </c>
      <c r="O109" s="42">
        <f t="shared" si="26"/>
        <v>0</v>
      </c>
      <c r="P109" s="42">
        <f t="shared" si="26"/>
        <v>0</v>
      </c>
      <c r="Q109" s="42">
        <f t="shared" si="26"/>
        <v>0</v>
      </c>
      <c r="R109" s="42">
        <f t="shared" si="26"/>
        <v>0</v>
      </c>
      <c r="S109" s="42">
        <f t="shared" si="26"/>
        <v>0</v>
      </c>
      <c r="T109" s="42">
        <f t="shared" si="26"/>
        <v>0</v>
      </c>
      <c r="U109" s="42">
        <f t="shared" si="26"/>
        <v>0</v>
      </c>
      <c r="V109" s="42">
        <f t="shared" si="26"/>
        <v>0</v>
      </c>
      <c r="W109" s="42">
        <f t="shared" si="26"/>
        <v>0</v>
      </c>
      <c r="X109" s="42">
        <f t="shared" si="26"/>
        <v>0</v>
      </c>
      <c r="Y109" s="36">
        <f t="shared" si="27"/>
        <v>0</v>
      </c>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row>
    <row r="110" spans="1:80">
      <c r="C110" s="9" t="s">
        <v>100</v>
      </c>
      <c r="E110" s="42">
        <f t="shared" si="26"/>
        <v>0</v>
      </c>
      <c r="F110" s="42">
        <f t="shared" si="26"/>
        <v>0</v>
      </c>
      <c r="G110" s="42">
        <f t="shared" si="26"/>
        <v>0</v>
      </c>
      <c r="H110" s="42">
        <f t="shared" si="26"/>
        <v>0</v>
      </c>
      <c r="I110" s="42">
        <f t="shared" si="26"/>
        <v>0</v>
      </c>
      <c r="J110" s="42">
        <f t="shared" si="26"/>
        <v>0</v>
      </c>
      <c r="K110" s="42">
        <f t="shared" si="26"/>
        <v>0</v>
      </c>
      <c r="L110" s="42">
        <f t="shared" si="26"/>
        <v>0</v>
      </c>
      <c r="M110" s="42">
        <f t="shared" si="26"/>
        <v>0</v>
      </c>
      <c r="N110" s="42">
        <f t="shared" si="26"/>
        <v>0</v>
      </c>
      <c r="O110" s="42">
        <f t="shared" si="26"/>
        <v>0</v>
      </c>
      <c r="P110" s="42">
        <f t="shared" si="26"/>
        <v>0</v>
      </c>
      <c r="Q110" s="42">
        <f t="shared" si="26"/>
        <v>0</v>
      </c>
      <c r="R110" s="42">
        <f t="shared" si="26"/>
        <v>0</v>
      </c>
      <c r="S110" s="42">
        <f t="shared" si="26"/>
        <v>0</v>
      </c>
      <c r="T110" s="42">
        <f t="shared" si="26"/>
        <v>0</v>
      </c>
      <c r="U110" s="42">
        <f t="shared" si="26"/>
        <v>0</v>
      </c>
      <c r="V110" s="42">
        <f t="shared" si="26"/>
        <v>0</v>
      </c>
      <c r="W110" s="42">
        <f t="shared" si="26"/>
        <v>0</v>
      </c>
      <c r="X110" s="42">
        <f t="shared" si="26"/>
        <v>0</v>
      </c>
      <c r="Y110" s="36">
        <f t="shared" si="27"/>
        <v>0</v>
      </c>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1:80">
      <c r="C111" s="9" t="s">
        <v>103</v>
      </c>
      <c r="E111" s="42">
        <f t="shared" si="26"/>
        <v>0</v>
      </c>
      <c r="F111" s="42">
        <f t="shared" si="26"/>
        <v>0</v>
      </c>
      <c r="G111" s="42">
        <f t="shared" si="26"/>
        <v>0</v>
      </c>
      <c r="H111" s="42">
        <f t="shared" si="26"/>
        <v>0</v>
      </c>
      <c r="I111" s="42">
        <f t="shared" si="26"/>
        <v>0</v>
      </c>
      <c r="J111" s="42">
        <f t="shared" si="26"/>
        <v>0</v>
      </c>
      <c r="K111" s="42">
        <f t="shared" si="26"/>
        <v>0</v>
      </c>
      <c r="L111" s="42">
        <f t="shared" si="26"/>
        <v>0</v>
      </c>
      <c r="M111" s="42">
        <f t="shared" si="26"/>
        <v>0</v>
      </c>
      <c r="N111" s="42">
        <f t="shared" si="26"/>
        <v>0</v>
      </c>
      <c r="O111" s="42">
        <f t="shared" si="26"/>
        <v>0</v>
      </c>
      <c r="P111" s="42">
        <f t="shared" si="26"/>
        <v>0</v>
      </c>
      <c r="Q111" s="42">
        <f t="shared" si="26"/>
        <v>0</v>
      </c>
      <c r="R111" s="42">
        <f t="shared" si="26"/>
        <v>0</v>
      </c>
      <c r="S111" s="42">
        <f t="shared" si="26"/>
        <v>0</v>
      </c>
      <c r="T111" s="42">
        <f t="shared" si="26"/>
        <v>0</v>
      </c>
      <c r="U111" s="42">
        <f t="shared" si="26"/>
        <v>0</v>
      </c>
      <c r="V111" s="42">
        <f t="shared" si="26"/>
        <v>0</v>
      </c>
      <c r="W111" s="42">
        <f t="shared" si="26"/>
        <v>0</v>
      </c>
      <c r="X111" s="42">
        <f t="shared" si="26"/>
        <v>0</v>
      </c>
      <c r="Y111" s="36">
        <f t="shared" si="27"/>
        <v>0</v>
      </c>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row>
    <row r="112" spans="1:80">
      <c r="C112" s="9" t="s">
        <v>106</v>
      </c>
      <c r="E112" s="42">
        <f t="shared" si="26"/>
        <v>0</v>
      </c>
      <c r="F112" s="42">
        <f t="shared" si="26"/>
        <v>0</v>
      </c>
      <c r="G112" s="42">
        <f t="shared" si="26"/>
        <v>0</v>
      </c>
      <c r="H112" s="42">
        <f t="shared" si="26"/>
        <v>0</v>
      </c>
      <c r="I112" s="42">
        <f t="shared" si="26"/>
        <v>0</v>
      </c>
      <c r="J112" s="42">
        <f t="shared" si="26"/>
        <v>0</v>
      </c>
      <c r="K112" s="42">
        <f t="shared" si="26"/>
        <v>0</v>
      </c>
      <c r="L112" s="42">
        <f t="shared" si="26"/>
        <v>0</v>
      </c>
      <c r="M112" s="42">
        <f t="shared" si="26"/>
        <v>0</v>
      </c>
      <c r="N112" s="42">
        <f t="shared" si="26"/>
        <v>0</v>
      </c>
      <c r="O112" s="42">
        <f t="shared" si="26"/>
        <v>0</v>
      </c>
      <c r="P112" s="42">
        <f t="shared" si="26"/>
        <v>0</v>
      </c>
      <c r="Q112" s="42">
        <f t="shared" si="26"/>
        <v>0</v>
      </c>
      <c r="R112" s="42">
        <f t="shared" si="26"/>
        <v>0</v>
      </c>
      <c r="S112" s="42">
        <f t="shared" si="26"/>
        <v>0</v>
      </c>
      <c r="T112" s="42">
        <f t="shared" si="26"/>
        <v>0</v>
      </c>
      <c r="U112" s="42">
        <f t="shared" si="26"/>
        <v>0</v>
      </c>
      <c r="V112" s="42">
        <f t="shared" si="26"/>
        <v>0</v>
      </c>
      <c r="W112" s="42">
        <f t="shared" si="26"/>
        <v>0</v>
      </c>
      <c r="X112" s="42">
        <f t="shared" si="26"/>
        <v>0</v>
      </c>
      <c r="Y112" s="36">
        <f t="shared" si="27"/>
        <v>0</v>
      </c>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3:80">
      <c r="C113" s="9" t="s">
        <v>109</v>
      </c>
      <c r="E113" s="42">
        <f t="shared" si="26"/>
        <v>0</v>
      </c>
      <c r="F113" s="42">
        <f t="shared" si="26"/>
        <v>0</v>
      </c>
      <c r="G113" s="42">
        <f t="shared" si="26"/>
        <v>0</v>
      </c>
      <c r="H113" s="42">
        <f t="shared" ref="H113:X113" si="28">H76-H75</f>
        <v>0</v>
      </c>
      <c r="I113" s="42">
        <f t="shared" si="28"/>
        <v>0</v>
      </c>
      <c r="J113" s="42">
        <f t="shared" si="28"/>
        <v>0</v>
      </c>
      <c r="K113" s="42">
        <f t="shared" si="28"/>
        <v>0</v>
      </c>
      <c r="L113" s="42">
        <f t="shared" si="28"/>
        <v>0</v>
      </c>
      <c r="M113" s="42">
        <f t="shared" si="28"/>
        <v>0</v>
      </c>
      <c r="N113" s="42">
        <f t="shared" si="28"/>
        <v>0</v>
      </c>
      <c r="O113" s="42">
        <f t="shared" si="28"/>
        <v>0</v>
      </c>
      <c r="P113" s="42">
        <f t="shared" si="28"/>
        <v>0</v>
      </c>
      <c r="Q113" s="42">
        <f t="shared" si="28"/>
        <v>0</v>
      </c>
      <c r="R113" s="42">
        <f t="shared" si="28"/>
        <v>0</v>
      </c>
      <c r="S113" s="42">
        <f t="shared" si="28"/>
        <v>0</v>
      </c>
      <c r="T113" s="42">
        <f t="shared" si="28"/>
        <v>0</v>
      </c>
      <c r="U113" s="42">
        <f t="shared" si="28"/>
        <v>0</v>
      </c>
      <c r="V113" s="42">
        <f t="shared" si="28"/>
        <v>0</v>
      </c>
      <c r="W113" s="42">
        <f t="shared" si="28"/>
        <v>0</v>
      </c>
      <c r="X113" s="42">
        <f t="shared" si="28"/>
        <v>0</v>
      </c>
      <c r="Y113" s="36">
        <f t="shared" si="27"/>
        <v>0</v>
      </c>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row>
    <row r="114" spans="3:80">
      <c r="C114" s="9" t="s">
        <v>112</v>
      </c>
      <c r="E114" s="42">
        <f t="shared" ref="E114:X114" si="29">E77-E76</f>
        <v>0</v>
      </c>
      <c r="F114" s="42">
        <f t="shared" si="29"/>
        <v>0</v>
      </c>
      <c r="G114" s="42">
        <f t="shared" si="29"/>
        <v>0</v>
      </c>
      <c r="H114" s="42">
        <f t="shared" si="29"/>
        <v>0</v>
      </c>
      <c r="I114" s="42">
        <f t="shared" si="29"/>
        <v>0</v>
      </c>
      <c r="J114" s="42">
        <f t="shared" si="29"/>
        <v>0</v>
      </c>
      <c r="K114" s="42">
        <f t="shared" si="29"/>
        <v>0</v>
      </c>
      <c r="L114" s="42">
        <f t="shared" si="29"/>
        <v>0</v>
      </c>
      <c r="M114" s="42">
        <f t="shared" si="29"/>
        <v>0</v>
      </c>
      <c r="N114" s="42">
        <f t="shared" si="29"/>
        <v>0</v>
      </c>
      <c r="O114" s="42">
        <f t="shared" si="29"/>
        <v>0</v>
      </c>
      <c r="P114" s="42">
        <f t="shared" si="29"/>
        <v>0</v>
      </c>
      <c r="Q114" s="42">
        <f t="shared" si="29"/>
        <v>0</v>
      </c>
      <c r="R114" s="42">
        <f t="shared" si="29"/>
        <v>0</v>
      </c>
      <c r="S114" s="42">
        <f t="shared" si="29"/>
        <v>0</v>
      </c>
      <c r="T114" s="42">
        <f t="shared" si="29"/>
        <v>0</v>
      </c>
      <c r="U114" s="42">
        <f t="shared" si="29"/>
        <v>0</v>
      </c>
      <c r="V114" s="42">
        <f t="shared" si="29"/>
        <v>0</v>
      </c>
      <c r="W114" s="42">
        <f t="shared" si="29"/>
        <v>0</v>
      </c>
      <c r="X114" s="42">
        <f t="shared" si="29"/>
        <v>0</v>
      </c>
      <c r="Y114" s="36">
        <f t="shared" si="27"/>
        <v>0</v>
      </c>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3:80">
      <c r="C115" s="9" t="s">
        <v>115</v>
      </c>
      <c r="E115" s="42">
        <f t="shared" ref="E115:X115" si="30">E78-E77</f>
        <v>0</v>
      </c>
      <c r="F115" s="42">
        <f t="shared" si="30"/>
        <v>0</v>
      </c>
      <c r="G115" s="42">
        <f t="shared" si="30"/>
        <v>0</v>
      </c>
      <c r="H115" s="42">
        <f t="shared" si="30"/>
        <v>0</v>
      </c>
      <c r="I115" s="42">
        <f t="shared" si="30"/>
        <v>0</v>
      </c>
      <c r="J115" s="42">
        <f t="shared" si="30"/>
        <v>0</v>
      </c>
      <c r="K115" s="42">
        <f t="shared" si="30"/>
        <v>0</v>
      </c>
      <c r="L115" s="42">
        <f t="shared" si="30"/>
        <v>0</v>
      </c>
      <c r="M115" s="42">
        <f t="shared" si="30"/>
        <v>0</v>
      </c>
      <c r="N115" s="42">
        <f t="shared" si="30"/>
        <v>0</v>
      </c>
      <c r="O115" s="42">
        <f t="shared" si="30"/>
        <v>0</v>
      </c>
      <c r="P115" s="42">
        <f t="shared" si="30"/>
        <v>0</v>
      </c>
      <c r="Q115" s="42">
        <f t="shared" si="30"/>
        <v>0</v>
      </c>
      <c r="R115" s="42">
        <f t="shared" si="30"/>
        <v>0</v>
      </c>
      <c r="S115" s="42">
        <f t="shared" si="30"/>
        <v>0</v>
      </c>
      <c r="T115" s="42">
        <f t="shared" si="30"/>
        <v>0</v>
      </c>
      <c r="U115" s="42">
        <f t="shared" si="30"/>
        <v>0</v>
      </c>
      <c r="V115" s="42">
        <f t="shared" si="30"/>
        <v>0</v>
      </c>
      <c r="W115" s="42">
        <f t="shared" si="30"/>
        <v>0</v>
      </c>
      <c r="X115" s="42">
        <f t="shared" si="30"/>
        <v>0</v>
      </c>
      <c r="Y115" s="36">
        <f t="shared" si="27"/>
        <v>0</v>
      </c>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row>
    <row r="116" spans="3:80">
      <c r="C116" s="9" t="s">
        <v>118</v>
      </c>
      <c r="E116" s="42">
        <f t="shared" ref="E116:X116" si="31">E79-E78</f>
        <v>0</v>
      </c>
      <c r="F116" s="42">
        <f t="shared" si="31"/>
        <v>0</v>
      </c>
      <c r="G116" s="42">
        <f t="shared" si="31"/>
        <v>0</v>
      </c>
      <c r="H116" s="42">
        <f t="shared" si="31"/>
        <v>0</v>
      </c>
      <c r="I116" s="42">
        <f t="shared" si="31"/>
        <v>0</v>
      </c>
      <c r="J116" s="42">
        <f t="shared" si="31"/>
        <v>0</v>
      </c>
      <c r="K116" s="42">
        <f t="shared" si="31"/>
        <v>0</v>
      </c>
      <c r="L116" s="42">
        <f t="shared" si="31"/>
        <v>0</v>
      </c>
      <c r="M116" s="42">
        <f t="shared" si="31"/>
        <v>0</v>
      </c>
      <c r="N116" s="42">
        <f t="shared" si="31"/>
        <v>0</v>
      </c>
      <c r="O116" s="42">
        <f t="shared" si="31"/>
        <v>0</v>
      </c>
      <c r="P116" s="42">
        <f t="shared" si="31"/>
        <v>0</v>
      </c>
      <c r="Q116" s="42">
        <f t="shared" si="31"/>
        <v>0</v>
      </c>
      <c r="R116" s="42">
        <f t="shared" si="31"/>
        <v>0</v>
      </c>
      <c r="S116" s="42">
        <f t="shared" si="31"/>
        <v>0</v>
      </c>
      <c r="T116" s="42">
        <f t="shared" si="31"/>
        <v>0</v>
      </c>
      <c r="U116" s="42">
        <f t="shared" si="31"/>
        <v>0</v>
      </c>
      <c r="V116" s="42">
        <f t="shared" si="31"/>
        <v>0</v>
      </c>
      <c r="W116" s="42">
        <f t="shared" si="31"/>
        <v>0</v>
      </c>
      <c r="X116" s="42">
        <f t="shared" si="31"/>
        <v>0</v>
      </c>
      <c r="Y116" s="36">
        <f t="shared" si="27"/>
        <v>0</v>
      </c>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3:80">
      <c r="C117" s="9" t="s">
        <v>121</v>
      </c>
      <c r="E117" s="42">
        <f t="shared" ref="E117:X117" si="32">E80-E79</f>
        <v>0</v>
      </c>
      <c r="F117" s="42">
        <f t="shared" si="32"/>
        <v>0</v>
      </c>
      <c r="G117" s="42">
        <f t="shared" si="32"/>
        <v>0</v>
      </c>
      <c r="H117" s="42">
        <f t="shared" si="32"/>
        <v>0</v>
      </c>
      <c r="I117" s="42">
        <f t="shared" si="32"/>
        <v>0</v>
      </c>
      <c r="J117" s="42">
        <f t="shared" si="32"/>
        <v>0</v>
      </c>
      <c r="K117" s="42">
        <f t="shared" si="32"/>
        <v>0</v>
      </c>
      <c r="L117" s="42">
        <f t="shared" si="32"/>
        <v>0</v>
      </c>
      <c r="M117" s="42">
        <f t="shared" si="32"/>
        <v>0</v>
      </c>
      <c r="N117" s="42">
        <f t="shared" si="32"/>
        <v>0</v>
      </c>
      <c r="O117" s="42">
        <f t="shared" si="32"/>
        <v>0</v>
      </c>
      <c r="P117" s="42">
        <f t="shared" si="32"/>
        <v>0</v>
      </c>
      <c r="Q117" s="42">
        <f t="shared" si="32"/>
        <v>0</v>
      </c>
      <c r="R117" s="42">
        <f t="shared" si="32"/>
        <v>0</v>
      </c>
      <c r="S117" s="42">
        <f t="shared" si="32"/>
        <v>0</v>
      </c>
      <c r="T117" s="42">
        <f t="shared" si="32"/>
        <v>0</v>
      </c>
      <c r="U117" s="42">
        <f t="shared" si="32"/>
        <v>0</v>
      </c>
      <c r="V117" s="42">
        <f t="shared" si="32"/>
        <v>0</v>
      </c>
      <c r="W117" s="42">
        <f t="shared" si="32"/>
        <v>0</v>
      </c>
      <c r="X117" s="42">
        <f t="shared" si="32"/>
        <v>0</v>
      </c>
      <c r="Y117" s="36">
        <f t="shared" si="27"/>
        <v>0</v>
      </c>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row>
    <row r="118" spans="3:80">
      <c r="C118" s="9" t="s">
        <v>124</v>
      </c>
      <c r="E118" s="42">
        <f t="shared" ref="E118:X118" si="33">E81-E80</f>
        <v>0</v>
      </c>
      <c r="F118" s="42">
        <f t="shared" si="33"/>
        <v>0</v>
      </c>
      <c r="G118" s="42">
        <f t="shared" si="33"/>
        <v>0</v>
      </c>
      <c r="H118" s="42">
        <f t="shared" si="33"/>
        <v>0</v>
      </c>
      <c r="I118" s="42">
        <f t="shared" si="33"/>
        <v>0</v>
      </c>
      <c r="J118" s="42">
        <f t="shared" si="33"/>
        <v>0</v>
      </c>
      <c r="K118" s="42">
        <f t="shared" si="33"/>
        <v>0</v>
      </c>
      <c r="L118" s="42">
        <f t="shared" si="33"/>
        <v>0</v>
      </c>
      <c r="M118" s="42">
        <f t="shared" si="33"/>
        <v>0</v>
      </c>
      <c r="N118" s="42">
        <f t="shared" si="33"/>
        <v>0</v>
      </c>
      <c r="O118" s="42">
        <f t="shared" si="33"/>
        <v>0</v>
      </c>
      <c r="P118" s="42">
        <f t="shared" si="33"/>
        <v>0</v>
      </c>
      <c r="Q118" s="42">
        <f t="shared" si="33"/>
        <v>0</v>
      </c>
      <c r="R118" s="42">
        <f t="shared" si="33"/>
        <v>0</v>
      </c>
      <c r="S118" s="42">
        <f t="shared" si="33"/>
        <v>0</v>
      </c>
      <c r="T118" s="42">
        <f t="shared" si="33"/>
        <v>0</v>
      </c>
      <c r="U118" s="42">
        <f t="shared" si="33"/>
        <v>0</v>
      </c>
      <c r="V118" s="42">
        <f t="shared" si="33"/>
        <v>0</v>
      </c>
      <c r="W118" s="42">
        <f t="shared" si="33"/>
        <v>0</v>
      </c>
      <c r="X118" s="42">
        <f t="shared" si="33"/>
        <v>0</v>
      </c>
      <c r="Y118" s="36">
        <f t="shared" si="27"/>
        <v>0</v>
      </c>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3:80">
      <c r="C119" s="9" t="s">
        <v>127</v>
      </c>
      <c r="E119" s="42">
        <f t="shared" ref="E119:X119" si="34">E82-E81</f>
        <v>0</v>
      </c>
      <c r="F119" s="42">
        <f t="shared" si="34"/>
        <v>0</v>
      </c>
      <c r="G119" s="42">
        <f t="shared" si="34"/>
        <v>0</v>
      </c>
      <c r="H119" s="42">
        <f t="shared" si="34"/>
        <v>0</v>
      </c>
      <c r="I119" s="42">
        <f t="shared" si="34"/>
        <v>0</v>
      </c>
      <c r="J119" s="42">
        <f t="shared" si="34"/>
        <v>0</v>
      </c>
      <c r="K119" s="42">
        <f t="shared" si="34"/>
        <v>0</v>
      </c>
      <c r="L119" s="42">
        <f t="shared" si="34"/>
        <v>0</v>
      </c>
      <c r="M119" s="42">
        <f t="shared" si="34"/>
        <v>0</v>
      </c>
      <c r="N119" s="42">
        <f t="shared" si="34"/>
        <v>0</v>
      </c>
      <c r="O119" s="42">
        <f t="shared" si="34"/>
        <v>0</v>
      </c>
      <c r="P119" s="42">
        <f t="shared" si="34"/>
        <v>0</v>
      </c>
      <c r="Q119" s="42">
        <f t="shared" si="34"/>
        <v>0</v>
      </c>
      <c r="R119" s="42">
        <f t="shared" si="34"/>
        <v>0</v>
      </c>
      <c r="S119" s="42">
        <f t="shared" si="34"/>
        <v>0</v>
      </c>
      <c r="T119" s="42">
        <f t="shared" si="34"/>
        <v>0</v>
      </c>
      <c r="U119" s="42">
        <f t="shared" si="34"/>
        <v>0</v>
      </c>
      <c r="V119" s="42">
        <f t="shared" si="34"/>
        <v>0</v>
      </c>
      <c r="W119" s="42">
        <f t="shared" si="34"/>
        <v>0</v>
      </c>
      <c r="X119" s="42">
        <f t="shared" si="34"/>
        <v>0</v>
      </c>
      <c r="Y119" s="36">
        <f t="shared" si="27"/>
        <v>0</v>
      </c>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row>
    <row r="120" spans="3:80">
      <c r="C120" s="9" t="s">
        <v>130</v>
      </c>
      <c r="E120" s="42">
        <f t="shared" ref="E120:X120" si="35">E83-E82</f>
        <v>0</v>
      </c>
      <c r="F120" s="42">
        <f t="shared" si="35"/>
        <v>0</v>
      </c>
      <c r="G120" s="42">
        <f t="shared" si="35"/>
        <v>0</v>
      </c>
      <c r="H120" s="42">
        <f t="shared" si="35"/>
        <v>0</v>
      </c>
      <c r="I120" s="42">
        <f t="shared" si="35"/>
        <v>0</v>
      </c>
      <c r="J120" s="42">
        <f t="shared" si="35"/>
        <v>0</v>
      </c>
      <c r="K120" s="42">
        <f t="shared" si="35"/>
        <v>0</v>
      </c>
      <c r="L120" s="42">
        <f t="shared" si="35"/>
        <v>0</v>
      </c>
      <c r="M120" s="42">
        <f t="shared" si="35"/>
        <v>0</v>
      </c>
      <c r="N120" s="42">
        <f t="shared" si="35"/>
        <v>0</v>
      </c>
      <c r="O120" s="42">
        <f t="shared" si="35"/>
        <v>0</v>
      </c>
      <c r="P120" s="42">
        <f t="shared" si="35"/>
        <v>0</v>
      </c>
      <c r="Q120" s="42">
        <f t="shared" si="35"/>
        <v>0</v>
      </c>
      <c r="R120" s="42">
        <f t="shared" si="35"/>
        <v>0</v>
      </c>
      <c r="S120" s="42">
        <f t="shared" si="35"/>
        <v>0</v>
      </c>
      <c r="T120" s="42">
        <f t="shared" si="35"/>
        <v>0</v>
      </c>
      <c r="U120" s="42">
        <f t="shared" si="35"/>
        <v>0</v>
      </c>
      <c r="V120" s="42">
        <f t="shared" si="35"/>
        <v>0</v>
      </c>
      <c r="W120" s="42">
        <f t="shared" si="35"/>
        <v>0</v>
      </c>
      <c r="X120" s="42">
        <f t="shared" si="35"/>
        <v>0</v>
      </c>
      <c r="Y120" s="36">
        <f t="shared" si="27"/>
        <v>0</v>
      </c>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row>
    <row r="121" spans="3:80">
      <c r="C121" s="9" t="s">
        <v>403</v>
      </c>
      <c r="E121" s="42">
        <f t="shared" ref="E121:X121" si="36">E84-E83</f>
        <v>0</v>
      </c>
      <c r="F121" s="42">
        <f t="shared" si="36"/>
        <v>0</v>
      </c>
      <c r="G121" s="42">
        <f t="shared" si="36"/>
        <v>0</v>
      </c>
      <c r="H121" s="42">
        <f t="shared" si="36"/>
        <v>0</v>
      </c>
      <c r="I121" s="42">
        <f t="shared" si="36"/>
        <v>0</v>
      </c>
      <c r="J121" s="42">
        <f t="shared" si="36"/>
        <v>0</v>
      </c>
      <c r="K121" s="42">
        <f t="shared" si="36"/>
        <v>0</v>
      </c>
      <c r="L121" s="42">
        <f t="shared" si="36"/>
        <v>0</v>
      </c>
      <c r="M121" s="42">
        <f t="shared" si="36"/>
        <v>0</v>
      </c>
      <c r="N121" s="42">
        <f t="shared" si="36"/>
        <v>0</v>
      </c>
      <c r="O121" s="42">
        <f t="shared" si="36"/>
        <v>0</v>
      </c>
      <c r="P121" s="42">
        <f t="shared" si="36"/>
        <v>0</v>
      </c>
      <c r="Q121" s="42">
        <f t="shared" si="36"/>
        <v>0</v>
      </c>
      <c r="R121" s="42">
        <f t="shared" si="36"/>
        <v>0</v>
      </c>
      <c r="S121" s="42">
        <f t="shared" si="36"/>
        <v>0</v>
      </c>
      <c r="T121" s="42">
        <f t="shared" si="36"/>
        <v>0</v>
      </c>
      <c r="U121" s="42">
        <f t="shared" si="36"/>
        <v>0</v>
      </c>
      <c r="V121" s="42">
        <f t="shared" si="36"/>
        <v>0</v>
      </c>
      <c r="W121" s="42">
        <f t="shared" si="36"/>
        <v>0</v>
      </c>
      <c r="X121" s="42">
        <f t="shared" si="36"/>
        <v>0</v>
      </c>
      <c r="Y121" s="36">
        <f t="shared" ref="Y121:Y131" si="37">SUM(D121:X121)</f>
        <v>0</v>
      </c>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row>
    <row r="122" spans="3:80">
      <c r="C122" s="9" t="s">
        <v>405</v>
      </c>
      <c r="E122" s="42">
        <f t="shared" ref="E122:X122" si="38">E85-E84</f>
        <v>0</v>
      </c>
      <c r="F122" s="42">
        <f t="shared" si="38"/>
        <v>0</v>
      </c>
      <c r="G122" s="42">
        <f t="shared" si="38"/>
        <v>0</v>
      </c>
      <c r="H122" s="42">
        <f t="shared" si="38"/>
        <v>0</v>
      </c>
      <c r="I122" s="42">
        <f t="shared" si="38"/>
        <v>0</v>
      </c>
      <c r="J122" s="42">
        <f t="shared" si="38"/>
        <v>0</v>
      </c>
      <c r="K122" s="42">
        <f t="shared" si="38"/>
        <v>0</v>
      </c>
      <c r="L122" s="42">
        <f t="shared" si="38"/>
        <v>0</v>
      </c>
      <c r="M122" s="42">
        <f t="shared" si="38"/>
        <v>0</v>
      </c>
      <c r="N122" s="42">
        <f t="shared" si="38"/>
        <v>0</v>
      </c>
      <c r="O122" s="42">
        <f t="shared" si="38"/>
        <v>0</v>
      </c>
      <c r="P122" s="42">
        <f t="shared" si="38"/>
        <v>0</v>
      </c>
      <c r="Q122" s="42">
        <f t="shared" si="38"/>
        <v>0</v>
      </c>
      <c r="R122" s="42">
        <f t="shared" si="38"/>
        <v>0</v>
      </c>
      <c r="S122" s="42">
        <f t="shared" si="38"/>
        <v>0</v>
      </c>
      <c r="T122" s="42">
        <f t="shared" si="38"/>
        <v>0</v>
      </c>
      <c r="U122" s="42">
        <f t="shared" si="38"/>
        <v>0</v>
      </c>
      <c r="V122" s="42">
        <f t="shared" si="38"/>
        <v>0</v>
      </c>
      <c r="W122" s="42">
        <f t="shared" si="38"/>
        <v>0</v>
      </c>
      <c r="X122" s="42">
        <f t="shared" si="38"/>
        <v>0</v>
      </c>
      <c r="Y122" s="36">
        <f t="shared" si="37"/>
        <v>0</v>
      </c>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row>
    <row r="123" spans="3:80">
      <c r="C123" s="9" t="s">
        <v>408</v>
      </c>
      <c r="E123" s="42">
        <f t="shared" ref="E123:X123" si="39">E86-E85</f>
        <v>0</v>
      </c>
      <c r="F123" s="42">
        <f t="shared" si="39"/>
        <v>0</v>
      </c>
      <c r="G123" s="42">
        <f t="shared" si="39"/>
        <v>0</v>
      </c>
      <c r="H123" s="42">
        <f t="shared" si="39"/>
        <v>0</v>
      </c>
      <c r="I123" s="42">
        <f t="shared" si="39"/>
        <v>0</v>
      </c>
      <c r="J123" s="42">
        <f t="shared" si="39"/>
        <v>0</v>
      </c>
      <c r="K123" s="42">
        <f t="shared" si="39"/>
        <v>0</v>
      </c>
      <c r="L123" s="42">
        <f t="shared" si="39"/>
        <v>0</v>
      </c>
      <c r="M123" s="42">
        <f t="shared" si="39"/>
        <v>0</v>
      </c>
      <c r="N123" s="42">
        <f t="shared" si="39"/>
        <v>0</v>
      </c>
      <c r="O123" s="42">
        <f t="shared" si="39"/>
        <v>0</v>
      </c>
      <c r="P123" s="42">
        <f t="shared" si="39"/>
        <v>0</v>
      </c>
      <c r="Q123" s="42">
        <f t="shared" si="39"/>
        <v>0</v>
      </c>
      <c r="R123" s="42">
        <f t="shared" si="39"/>
        <v>0</v>
      </c>
      <c r="S123" s="42">
        <f t="shared" si="39"/>
        <v>0</v>
      </c>
      <c r="T123" s="42">
        <f t="shared" si="39"/>
        <v>0</v>
      </c>
      <c r="U123" s="42">
        <f t="shared" si="39"/>
        <v>0</v>
      </c>
      <c r="V123" s="42">
        <f t="shared" si="39"/>
        <v>0</v>
      </c>
      <c r="W123" s="42">
        <f t="shared" si="39"/>
        <v>0</v>
      </c>
      <c r="X123" s="42">
        <f t="shared" si="39"/>
        <v>0</v>
      </c>
      <c r="Y123" s="36">
        <f t="shared" si="37"/>
        <v>0</v>
      </c>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row>
    <row r="124" spans="3:80">
      <c r="C124" s="9" t="s">
        <v>411</v>
      </c>
      <c r="E124" s="42">
        <f t="shared" ref="E124:X124" si="40">E87-E86</f>
        <v>0</v>
      </c>
      <c r="F124" s="42">
        <f t="shared" si="40"/>
        <v>0</v>
      </c>
      <c r="G124" s="42">
        <f t="shared" si="40"/>
        <v>0</v>
      </c>
      <c r="H124" s="42">
        <f t="shared" si="40"/>
        <v>0</v>
      </c>
      <c r="I124" s="42">
        <f t="shared" si="40"/>
        <v>0</v>
      </c>
      <c r="J124" s="42">
        <f t="shared" si="40"/>
        <v>0</v>
      </c>
      <c r="K124" s="42">
        <f t="shared" si="40"/>
        <v>0</v>
      </c>
      <c r="L124" s="42">
        <f t="shared" si="40"/>
        <v>0</v>
      </c>
      <c r="M124" s="42">
        <f t="shared" si="40"/>
        <v>0</v>
      </c>
      <c r="N124" s="42">
        <f t="shared" si="40"/>
        <v>0</v>
      </c>
      <c r="O124" s="42">
        <f t="shared" si="40"/>
        <v>0</v>
      </c>
      <c r="P124" s="42">
        <f t="shared" si="40"/>
        <v>0</v>
      </c>
      <c r="Q124" s="42">
        <f t="shared" si="40"/>
        <v>0</v>
      </c>
      <c r="R124" s="42">
        <f t="shared" si="40"/>
        <v>0</v>
      </c>
      <c r="S124" s="42">
        <f t="shared" si="40"/>
        <v>0</v>
      </c>
      <c r="T124" s="42">
        <f t="shared" si="40"/>
        <v>0</v>
      </c>
      <c r="U124" s="42">
        <f t="shared" si="40"/>
        <v>0</v>
      </c>
      <c r="V124" s="42">
        <f t="shared" si="40"/>
        <v>0</v>
      </c>
      <c r="W124" s="42">
        <f t="shared" si="40"/>
        <v>0</v>
      </c>
      <c r="X124" s="42">
        <f t="shared" si="40"/>
        <v>0</v>
      </c>
      <c r="Y124" s="36">
        <f t="shared" si="37"/>
        <v>0</v>
      </c>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row>
    <row r="125" spans="3:80">
      <c r="C125" s="9" t="s">
        <v>414</v>
      </c>
      <c r="E125" s="42">
        <f t="shared" ref="E125:X125" si="41">E88-E87</f>
        <v>0</v>
      </c>
      <c r="F125" s="42">
        <f t="shared" si="41"/>
        <v>0</v>
      </c>
      <c r="G125" s="42">
        <f t="shared" si="41"/>
        <v>0</v>
      </c>
      <c r="H125" s="42">
        <f t="shared" si="41"/>
        <v>0</v>
      </c>
      <c r="I125" s="42">
        <f t="shared" si="41"/>
        <v>0</v>
      </c>
      <c r="J125" s="42">
        <f t="shared" si="41"/>
        <v>0</v>
      </c>
      <c r="K125" s="42">
        <f t="shared" si="41"/>
        <v>0</v>
      </c>
      <c r="L125" s="42">
        <f t="shared" si="41"/>
        <v>0</v>
      </c>
      <c r="M125" s="42">
        <f t="shared" si="41"/>
        <v>0</v>
      </c>
      <c r="N125" s="42">
        <f t="shared" si="41"/>
        <v>0</v>
      </c>
      <c r="O125" s="42">
        <f t="shared" si="41"/>
        <v>0</v>
      </c>
      <c r="P125" s="42">
        <f t="shared" si="41"/>
        <v>0</v>
      </c>
      <c r="Q125" s="42">
        <f t="shared" si="41"/>
        <v>0</v>
      </c>
      <c r="R125" s="42">
        <f t="shared" si="41"/>
        <v>0</v>
      </c>
      <c r="S125" s="42">
        <f t="shared" si="41"/>
        <v>0</v>
      </c>
      <c r="T125" s="42">
        <f t="shared" si="41"/>
        <v>0</v>
      </c>
      <c r="U125" s="42">
        <f t="shared" si="41"/>
        <v>0</v>
      </c>
      <c r="V125" s="42">
        <f t="shared" si="41"/>
        <v>0</v>
      </c>
      <c r="W125" s="42">
        <f t="shared" si="41"/>
        <v>0</v>
      </c>
      <c r="X125" s="42">
        <f t="shared" si="41"/>
        <v>0</v>
      </c>
      <c r="Y125" s="36">
        <f t="shared" si="37"/>
        <v>0</v>
      </c>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row>
    <row r="126" spans="3:80">
      <c r="C126" s="9" t="s">
        <v>417</v>
      </c>
      <c r="E126" s="42">
        <f t="shared" ref="E126:X126" si="42">E89-E88</f>
        <v>0</v>
      </c>
      <c r="F126" s="42">
        <f t="shared" si="42"/>
        <v>0</v>
      </c>
      <c r="G126" s="42">
        <f t="shared" si="42"/>
        <v>0</v>
      </c>
      <c r="H126" s="42">
        <f t="shared" si="42"/>
        <v>0</v>
      </c>
      <c r="I126" s="42">
        <f t="shared" si="42"/>
        <v>0</v>
      </c>
      <c r="J126" s="42">
        <f t="shared" si="42"/>
        <v>0</v>
      </c>
      <c r="K126" s="42">
        <f t="shared" si="42"/>
        <v>0</v>
      </c>
      <c r="L126" s="42">
        <f t="shared" si="42"/>
        <v>0</v>
      </c>
      <c r="M126" s="42">
        <f t="shared" si="42"/>
        <v>0</v>
      </c>
      <c r="N126" s="42">
        <f t="shared" si="42"/>
        <v>0</v>
      </c>
      <c r="O126" s="42">
        <f t="shared" si="42"/>
        <v>0</v>
      </c>
      <c r="P126" s="42">
        <f t="shared" si="42"/>
        <v>0</v>
      </c>
      <c r="Q126" s="42">
        <f t="shared" si="42"/>
        <v>0</v>
      </c>
      <c r="R126" s="42">
        <f t="shared" si="42"/>
        <v>0</v>
      </c>
      <c r="S126" s="42">
        <f t="shared" si="42"/>
        <v>0</v>
      </c>
      <c r="T126" s="42">
        <f t="shared" si="42"/>
        <v>0</v>
      </c>
      <c r="U126" s="42">
        <f t="shared" si="42"/>
        <v>0</v>
      </c>
      <c r="V126" s="42">
        <f t="shared" si="42"/>
        <v>0</v>
      </c>
      <c r="W126" s="42">
        <f t="shared" si="42"/>
        <v>0</v>
      </c>
      <c r="X126" s="42">
        <f t="shared" si="42"/>
        <v>0</v>
      </c>
      <c r="Y126" s="36">
        <f t="shared" si="37"/>
        <v>0</v>
      </c>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row>
    <row r="127" spans="3:80">
      <c r="C127" s="9" t="s">
        <v>420</v>
      </c>
      <c r="E127" s="42">
        <f t="shared" ref="E127:X127" si="43">E90-E89</f>
        <v>0</v>
      </c>
      <c r="F127" s="42">
        <f t="shared" si="43"/>
        <v>0</v>
      </c>
      <c r="G127" s="42">
        <f t="shared" si="43"/>
        <v>0</v>
      </c>
      <c r="H127" s="42">
        <f t="shared" si="43"/>
        <v>0</v>
      </c>
      <c r="I127" s="42">
        <f t="shared" si="43"/>
        <v>0</v>
      </c>
      <c r="J127" s="42">
        <f t="shared" si="43"/>
        <v>0</v>
      </c>
      <c r="K127" s="42">
        <f t="shared" si="43"/>
        <v>0</v>
      </c>
      <c r="L127" s="42">
        <f t="shared" si="43"/>
        <v>0</v>
      </c>
      <c r="M127" s="42">
        <f t="shared" si="43"/>
        <v>0</v>
      </c>
      <c r="N127" s="42">
        <f t="shared" si="43"/>
        <v>0</v>
      </c>
      <c r="O127" s="42">
        <f t="shared" si="43"/>
        <v>0</v>
      </c>
      <c r="P127" s="42">
        <f t="shared" si="43"/>
        <v>0</v>
      </c>
      <c r="Q127" s="42">
        <f t="shared" si="43"/>
        <v>0</v>
      </c>
      <c r="R127" s="42">
        <f t="shared" si="43"/>
        <v>0</v>
      </c>
      <c r="S127" s="42">
        <f t="shared" si="43"/>
        <v>0</v>
      </c>
      <c r="T127" s="42">
        <f t="shared" si="43"/>
        <v>0</v>
      </c>
      <c r="U127" s="42">
        <f t="shared" si="43"/>
        <v>0</v>
      </c>
      <c r="V127" s="42">
        <f t="shared" si="43"/>
        <v>0</v>
      </c>
      <c r="W127" s="42">
        <f t="shared" si="43"/>
        <v>0</v>
      </c>
      <c r="X127" s="42">
        <f t="shared" si="43"/>
        <v>0</v>
      </c>
      <c r="Y127" s="36">
        <f t="shared" si="37"/>
        <v>0</v>
      </c>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row>
    <row r="128" spans="3:80">
      <c r="C128" s="9" t="s">
        <v>423</v>
      </c>
      <c r="E128" s="42">
        <f t="shared" ref="E128:X128" si="44">E91-E90</f>
        <v>0</v>
      </c>
      <c r="F128" s="42">
        <f t="shared" si="44"/>
        <v>0</v>
      </c>
      <c r="G128" s="42">
        <f t="shared" si="44"/>
        <v>0</v>
      </c>
      <c r="H128" s="42">
        <f t="shared" si="44"/>
        <v>0</v>
      </c>
      <c r="I128" s="42">
        <f t="shared" si="44"/>
        <v>0</v>
      </c>
      <c r="J128" s="42">
        <f t="shared" si="44"/>
        <v>0</v>
      </c>
      <c r="K128" s="42">
        <f t="shared" si="44"/>
        <v>0</v>
      </c>
      <c r="L128" s="42">
        <f t="shared" si="44"/>
        <v>0</v>
      </c>
      <c r="M128" s="42">
        <f t="shared" si="44"/>
        <v>0</v>
      </c>
      <c r="N128" s="42">
        <f t="shared" si="44"/>
        <v>0</v>
      </c>
      <c r="O128" s="42">
        <f t="shared" si="44"/>
        <v>0</v>
      </c>
      <c r="P128" s="42">
        <f t="shared" si="44"/>
        <v>0</v>
      </c>
      <c r="Q128" s="42">
        <f t="shared" si="44"/>
        <v>0</v>
      </c>
      <c r="R128" s="42">
        <f t="shared" si="44"/>
        <v>0</v>
      </c>
      <c r="S128" s="42">
        <f t="shared" si="44"/>
        <v>0</v>
      </c>
      <c r="T128" s="42">
        <f t="shared" si="44"/>
        <v>0</v>
      </c>
      <c r="U128" s="42">
        <f t="shared" si="44"/>
        <v>0</v>
      </c>
      <c r="V128" s="42">
        <f t="shared" si="44"/>
        <v>0</v>
      </c>
      <c r="W128" s="42">
        <f t="shared" si="44"/>
        <v>0</v>
      </c>
      <c r="X128" s="42">
        <f t="shared" si="44"/>
        <v>0</v>
      </c>
      <c r="Y128" s="36">
        <f t="shared" si="37"/>
        <v>0</v>
      </c>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row>
    <row r="129" spans="1:80">
      <c r="C129" s="9" t="s">
        <v>426</v>
      </c>
      <c r="E129" s="42">
        <f t="shared" ref="E129:X129" si="45">E92-E91</f>
        <v>0</v>
      </c>
      <c r="F129" s="42">
        <f t="shared" si="45"/>
        <v>0</v>
      </c>
      <c r="G129" s="42">
        <f t="shared" si="45"/>
        <v>0</v>
      </c>
      <c r="H129" s="42">
        <f t="shared" si="45"/>
        <v>0</v>
      </c>
      <c r="I129" s="42">
        <f t="shared" si="45"/>
        <v>0</v>
      </c>
      <c r="J129" s="42">
        <f t="shared" si="45"/>
        <v>0</v>
      </c>
      <c r="K129" s="42">
        <f t="shared" si="45"/>
        <v>0</v>
      </c>
      <c r="L129" s="42">
        <f t="shared" si="45"/>
        <v>0</v>
      </c>
      <c r="M129" s="42">
        <f t="shared" si="45"/>
        <v>0</v>
      </c>
      <c r="N129" s="42">
        <f t="shared" si="45"/>
        <v>0</v>
      </c>
      <c r="O129" s="42">
        <f t="shared" si="45"/>
        <v>0</v>
      </c>
      <c r="P129" s="42">
        <f t="shared" si="45"/>
        <v>0</v>
      </c>
      <c r="Q129" s="42">
        <f t="shared" si="45"/>
        <v>0</v>
      </c>
      <c r="R129" s="42">
        <f t="shared" si="45"/>
        <v>0</v>
      </c>
      <c r="S129" s="42">
        <f t="shared" si="45"/>
        <v>0</v>
      </c>
      <c r="T129" s="42">
        <f t="shared" si="45"/>
        <v>0</v>
      </c>
      <c r="U129" s="42">
        <f t="shared" si="45"/>
        <v>0</v>
      </c>
      <c r="V129" s="42">
        <f t="shared" si="45"/>
        <v>0</v>
      </c>
      <c r="W129" s="42">
        <f t="shared" si="45"/>
        <v>0</v>
      </c>
      <c r="X129" s="42">
        <f t="shared" si="45"/>
        <v>0</v>
      </c>
      <c r="Y129" s="36">
        <f t="shared" si="37"/>
        <v>0</v>
      </c>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row>
    <row r="130" spans="1:80">
      <c r="C130" s="9" t="s">
        <v>429</v>
      </c>
      <c r="E130" s="42">
        <f t="shared" ref="E130:X130" si="46">E93-E92</f>
        <v>0</v>
      </c>
      <c r="F130" s="42">
        <f t="shared" si="46"/>
        <v>0</v>
      </c>
      <c r="G130" s="42">
        <f t="shared" si="46"/>
        <v>0</v>
      </c>
      <c r="H130" s="42">
        <f t="shared" si="46"/>
        <v>0</v>
      </c>
      <c r="I130" s="42">
        <f t="shared" si="46"/>
        <v>0</v>
      </c>
      <c r="J130" s="42">
        <f t="shared" si="46"/>
        <v>0</v>
      </c>
      <c r="K130" s="42">
        <f t="shared" si="46"/>
        <v>0</v>
      </c>
      <c r="L130" s="42">
        <f t="shared" si="46"/>
        <v>0</v>
      </c>
      <c r="M130" s="42">
        <f t="shared" si="46"/>
        <v>0</v>
      </c>
      <c r="N130" s="42">
        <f t="shared" si="46"/>
        <v>0</v>
      </c>
      <c r="O130" s="42">
        <f t="shared" si="46"/>
        <v>0</v>
      </c>
      <c r="P130" s="42">
        <f t="shared" si="46"/>
        <v>0</v>
      </c>
      <c r="Q130" s="42">
        <f t="shared" si="46"/>
        <v>0</v>
      </c>
      <c r="R130" s="42">
        <f t="shared" si="46"/>
        <v>0</v>
      </c>
      <c r="S130" s="42">
        <f t="shared" si="46"/>
        <v>0</v>
      </c>
      <c r="T130" s="42">
        <f t="shared" si="46"/>
        <v>0</v>
      </c>
      <c r="U130" s="42">
        <f t="shared" si="46"/>
        <v>0</v>
      </c>
      <c r="V130" s="42">
        <f t="shared" si="46"/>
        <v>0</v>
      </c>
      <c r="W130" s="42">
        <f t="shared" si="46"/>
        <v>0</v>
      </c>
      <c r="X130" s="42">
        <f t="shared" si="46"/>
        <v>0</v>
      </c>
      <c r="Y130" s="36">
        <f t="shared" si="37"/>
        <v>0</v>
      </c>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row>
    <row r="131" spans="1:80">
      <c r="C131" s="9" t="s">
        <v>432</v>
      </c>
      <c r="E131" s="42">
        <f t="shared" ref="E131:X131" si="47">E94-E93</f>
        <v>0</v>
      </c>
      <c r="F131" s="42">
        <f t="shared" si="47"/>
        <v>0</v>
      </c>
      <c r="G131" s="42">
        <f t="shared" si="47"/>
        <v>0</v>
      </c>
      <c r="H131" s="42">
        <f t="shared" si="47"/>
        <v>0</v>
      </c>
      <c r="I131" s="42">
        <f t="shared" si="47"/>
        <v>0</v>
      </c>
      <c r="J131" s="42">
        <f t="shared" si="47"/>
        <v>0</v>
      </c>
      <c r="K131" s="42">
        <f t="shared" si="47"/>
        <v>0</v>
      </c>
      <c r="L131" s="42">
        <f t="shared" si="47"/>
        <v>0</v>
      </c>
      <c r="M131" s="42">
        <f t="shared" si="47"/>
        <v>0</v>
      </c>
      <c r="N131" s="42">
        <f t="shared" si="47"/>
        <v>0</v>
      </c>
      <c r="O131" s="42">
        <f t="shared" si="47"/>
        <v>0</v>
      </c>
      <c r="P131" s="42">
        <f t="shared" si="47"/>
        <v>0</v>
      </c>
      <c r="Q131" s="42">
        <f t="shared" si="47"/>
        <v>0</v>
      </c>
      <c r="R131" s="42">
        <f t="shared" si="47"/>
        <v>0</v>
      </c>
      <c r="S131" s="42">
        <f t="shared" si="47"/>
        <v>0</v>
      </c>
      <c r="T131" s="42">
        <f t="shared" si="47"/>
        <v>0</v>
      </c>
      <c r="U131" s="42">
        <f t="shared" si="47"/>
        <v>0</v>
      </c>
      <c r="V131" s="42">
        <f t="shared" si="47"/>
        <v>0</v>
      </c>
      <c r="W131" s="42">
        <f t="shared" si="47"/>
        <v>0</v>
      </c>
      <c r="X131" s="42">
        <f t="shared" si="47"/>
        <v>0</v>
      </c>
      <c r="Y131" s="36">
        <f t="shared" si="37"/>
        <v>0</v>
      </c>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row>
    <row r="132" spans="1:80">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row>
    <row r="133" spans="1:80" ht="15">
      <c r="C133" s="71" t="s">
        <v>137</v>
      </c>
      <c r="D133" s="72"/>
      <c r="E133" s="72">
        <f t="shared" ref="E133:Y133" si="48">SUM(E100:E131)</f>
        <v>3.4042281257358545E-3</v>
      </c>
      <c r="F133" s="72">
        <f t="shared" si="48"/>
        <v>7.254515100300481E-3</v>
      </c>
      <c r="G133" s="72">
        <f t="shared" si="48"/>
        <v>1.1513532562753089E-2</v>
      </c>
      <c r="H133" s="72">
        <f t="shared" si="48"/>
        <v>1.6347203706063081E-2</v>
      </c>
      <c r="I133" s="72">
        <f t="shared" si="48"/>
        <v>2.1688842554601833E-2</v>
      </c>
      <c r="J133" s="72">
        <f t="shared" si="48"/>
        <v>2.710483551596285E-2</v>
      </c>
      <c r="K133" s="72">
        <f t="shared" si="48"/>
        <v>3.3217267053570636E-2</v>
      </c>
      <c r="L133" s="72">
        <f t="shared" si="48"/>
        <v>4.0040475106136723E-2</v>
      </c>
      <c r="M133" s="72">
        <f t="shared" si="48"/>
        <v>4.6139459033570397E-2</v>
      </c>
      <c r="N133" s="72">
        <f t="shared" si="48"/>
        <v>5.2656446560791936E-2</v>
      </c>
      <c r="O133" s="72">
        <f t="shared" si="48"/>
        <v>5.7463500358483507E-2</v>
      </c>
      <c r="P133" s="72">
        <f t="shared" si="48"/>
        <v>5.9733235624702986E-2</v>
      </c>
      <c r="Q133" s="72">
        <f t="shared" si="48"/>
        <v>5.990280054551745E-2</v>
      </c>
      <c r="R133" s="72">
        <f t="shared" si="48"/>
        <v>6.0862748079318081E-2</v>
      </c>
      <c r="S133" s="72">
        <f t="shared" si="48"/>
        <v>6.1962605085284332E-2</v>
      </c>
      <c r="T133" s="72">
        <f t="shared" si="48"/>
        <v>6.1834636191657494E-2</v>
      </c>
      <c r="U133" s="72">
        <f t="shared" si="48"/>
        <v>5.9826068902056648E-2</v>
      </c>
      <c r="V133" s="72">
        <f t="shared" si="48"/>
        <v>5.9731737358183934E-2</v>
      </c>
      <c r="W133" s="72">
        <f t="shared" si="48"/>
        <v>5.9884756717865424E-2</v>
      </c>
      <c r="X133" s="72">
        <f t="shared" si="48"/>
        <v>6.0291467229653659E-2</v>
      </c>
      <c r="Y133" s="72">
        <f t="shared" si="48"/>
        <v>0.86086036141221045</v>
      </c>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row>
    <row r="134" spans="1:80" ht="15">
      <c r="C134" s="71" t="s">
        <v>138</v>
      </c>
      <c r="D134" s="72"/>
      <c r="E134" s="72">
        <f>E133</f>
        <v>3.4042281257358545E-3</v>
      </c>
      <c r="F134" s="72">
        <f t="shared" ref="F134:X134" si="49">E134+F133</f>
        <v>1.0658743226036336E-2</v>
      </c>
      <c r="G134" s="72">
        <f t="shared" si="49"/>
        <v>2.2172275788789424E-2</v>
      </c>
      <c r="H134" s="72">
        <f t="shared" si="49"/>
        <v>3.8519479494852502E-2</v>
      </c>
      <c r="I134" s="72">
        <f t="shared" si="49"/>
        <v>6.0208322049454338E-2</v>
      </c>
      <c r="J134" s="72">
        <f t="shared" si="49"/>
        <v>8.7313157565417188E-2</v>
      </c>
      <c r="K134" s="72">
        <f t="shared" si="49"/>
        <v>0.12053042461898783</v>
      </c>
      <c r="L134" s="72">
        <f t="shared" si="49"/>
        <v>0.16057089972512456</v>
      </c>
      <c r="M134" s="72">
        <f t="shared" si="49"/>
        <v>0.20671035875869495</v>
      </c>
      <c r="N134" s="72">
        <f t="shared" si="49"/>
        <v>0.25936680531948686</v>
      </c>
      <c r="O134" s="72">
        <f t="shared" si="49"/>
        <v>0.31683030567797038</v>
      </c>
      <c r="P134" s="72">
        <f t="shared" si="49"/>
        <v>0.37656354130267339</v>
      </c>
      <c r="Q134" s="72">
        <f t="shared" si="49"/>
        <v>0.43646634184819083</v>
      </c>
      <c r="R134" s="72">
        <f t="shared" si="49"/>
        <v>0.4973290899275089</v>
      </c>
      <c r="S134" s="72">
        <f t="shared" si="49"/>
        <v>0.55929169501279319</v>
      </c>
      <c r="T134" s="72">
        <f t="shared" si="49"/>
        <v>0.62112633120445071</v>
      </c>
      <c r="U134" s="72">
        <f t="shared" si="49"/>
        <v>0.68095240010650737</v>
      </c>
      <c r="V134" s="72">
        <f t="shared" si="49"/>
        <v>0.74068413746469131</v>
      </c>
      <c r="W134" s="72">
        <f t="shared" si="49"/>
        <v>0.80056889418255672</v>
      </c>
      <c r="X134" s="72">
        <f t="shared" si="49"/>
        <v>0.86086036141221034</v>
      </c>
      <c r="Y134" s="72"/>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row>
    <row r="137" spans="1:80">
      <c r="A137" s="9" t="s">
        <v>143</v>
      </c>
    </row>
    <row r="139" spans="1:80">
      <c r="E139" s="42"/>
      <c r="F139" s="42"/>
      <c r="G139" s="42"/>
      <c r="H139" s="42"/>
      <c r="I139" s="42"/>
      <c r="J139" s="42"/>
      <c r="K139" s="42"/>
      <c r="L139" s="42"/>
      <c r="M139" s="42"/>
      <c r="N139" s="42"/>
      <c r="O139" s="42"/>
      <c r="P139" s="42"/>
      <c r="Q139" s="42"/>
      <c r="R139" s="42"/>
      <c r="S139" s="42"/>
      <c r="T139" s="42"/>
      <c r="U139" s="42"/>
      <c r="V139" s="42"/>
      <c r="W139" s="42"/>
      <c r="X139" s="42"/>
      <c r="Y139" s="42"/>
    </row>
    <row r="140" spans="1:80">
      <c r="E140" s="42"/>
      <c r="F140" s="42"/>
      <c r="G140" s="42"/>
      <c r="H140" s="42"/>
      <c r="I140" s="42"/>
      <c r="J140" s="42"/>
      <c r="K140" s="42"/>
      <c r="L140" s="42"/>
      <c r="M140" s="42"/>
      <c r="N140" s="42"/>
      <c r="O140" s="42"/>
      <c r="P140" s="42"/>
      <c r="Q140" s="42"/>
      <c r="R140" s="42"/>
      <c r="S140" s="42"/>
      <c r="T140" s="42"/>
      <c r="U140" s="42"/>
      <c r="V140" s="42"/>
      <c r="W140" s="42"/>
      <c r="X140" s="42"/>
      <c r="Y140" s="42"/>
    </row>
    <row r="141" spans="1:80" ht="15">
      <c r="A141" s="61" t="s">
        <v>144</v>
      </c>
      <c r="E141" s="42"/>
      <c r="F141" s="42"/>
      <c r="G141" s="42"/>
      <c r="H141" s="42"/>
      <c r="I141" s="42"/>
      <c r="J141" s="42"/>
      <c r="K141" s="42"/>
      <c r="L141" s="42"/>
      <c r="M141" s="42"/>
      <c r="N141" s="42"/>
      <c r="O141" s="42"/>
      <c r="P141" s="42"/>
      <c r="Q141" s="42"/>
      <c r="R141" s="42"/>
      <c r="S141" s="42"/>
      <c r="T141" s="42"/>
      <c r="U141" s="42"/>
      <c r="V141" s="42"/>
      <c r="W141" s="42"/>
      <c r="X141" s="42"/>
      <c r="Y141" s="42"/>
    </row>
    <row r="142" spans="1:80">
      <c r="A142" s="9" t="s">
        <v>145</v>
      </c>
      <c r="C142"/>
      <c r="D142"/>
      <c r="E142" s="9" t="s">
        <v>146</v>
      </c>
    </row>
    <row r="143" spans="1:80" ht="15">
      <c r="C143" s="51"/>
      <c r="D143" s="51"/>
      <c r="E143" s="70">
        <f>E11</f>
        <v>2016</v>
      </c>
      <c r="F143" s="70">
        <f t="shared" ref="F143:X143" si="50">F11</f>
        <v>2017</v>
      </c>
      <c r="G143" s="70">
        <f t="shared" si="50"/>
        <v>2018</v>
      </c>
      <c r="H143" s="70">
        <f t="shared" si="50"/>
        <v>2019</v>
      </c>
      <c r="I143" s="70">
        <f t="shared" si="50"/>
        <v>2020</v>
      </c>
      <c r="J143" s="70">
        <f t="shared" si="50"/>
        <v>2021</v>
      </c>
      <c r="K143" s="70">
        <f t="shared" si="50"/>
        <v>2022</v>
      </c>
      <c r="L143" s="70">
        <f t="shared" si="50"/>
        <v>2023</v>
      </c>
      <c r="M143" s="70">
        <f t="shared" si="50"/>
        <v>2024</v>
      </c>
      <c r="N143" s="70">
        <f t="shared" si="50"/>
        <v>2025</v>
      </c>
      <c r="O143" s="70">
        <f t="shared" si="50"/>
        <v>2026</v>
      </c>
      <c r="P143" s="70">
        <f t="shared" si="50"/>
        <v>2027</v>
      </c>
      <c r="Q143" s="70">
        <f t="shared" si="50"/>
        <v>2028</v>
      </c>
      <c r="R143" s="70">
        <f t="shared" si="50"/>
        <v>2029</v>
      </c>
      <c r="S143" s="70">
        <f t="shared" si="50"/>
        <v>2030</v>
      </c>
      <c r="T143" s="70">
        <f t="shared" si="50"/>
        <v>2031</v>
      </c>
      <c r="U143" s="70">
        <f t="shared" si="50"/>
        <v>2032</v>
      </c>
      <c r="V143" s="70">
        <f t="shared" si="50"/>
        <v>2033</v>
      </c>
      <c r="W143" s="70">
        <f t="shared" si="50"/>
        <v>2034</v>
      </c>
      <c r="X143" s="70">
        <f t="shared" si="50"/>
        <v>2035</v>
      </c>
      <c r="Y143" s="70"/>
    </row>
    <row r="144" spans="1:80">
      <c r="C144" s="9" t="str">
        <f>C13</f>
        <v>Single Family</v>
      </c>
      <c r="E144" s="42">
        <f>(E13-E33/$B23)</f>
        <v>62146.661472599997</v>
      </c>
      <c r="F144" s="42">
        <f t="shared" ref="F144:X147" si="51">(F13-F33/$B23)</f>
        <v>58812.947546832824</v>
      </c>
      <c r="G144" s="42">
        <f t="shared" si="51"/>
        <v>55010.715585375059</v>
      </c>
      <c r="H144" s="42">
        <f t="shared" si="51"/>
        <v>52396.430798307723</v>
      </c>
      <c r="I144" s="42">
        <f t="shared" si="51"/>
        <v>50072.803654332049</v>
      </c>
      <c r="J144" s="42">
        <f t="shared" si="51"/>
        <v>46689.69670652596</v>
      </c>
      <c r="K144" s="42">
        <f t="shared" si="51"/>
        <v>44301.343935358636</v>
      </c>
      <c r="L144" s="42">
        <f t="shared" si="51"/>
        <v>42983.661768171056</v>
      </c>
      <c r="M144" s="42">
        <f t="shared" si="51"/>
        <v>41509.071576199531</v>
      </c>
      <c r="N144" s="42">
        <f t="shared" si="51"/>
        <v>41344.515847746079</v>
      </c>
      <c r="O144" s="42">
        <f t="shared" si="51"/>
        <v>40930.150214504771</v>
      </c>
      <c r="P144" s="42">
        <f t="shared" si="51"/>
        <v>39928.338296516529</v>
      </c>
      <c r="Q144" s="42">
        <f t="shared" si="51"/>
        <v>38593.068798338223</v>
      </c>
      <c r="R144" s="42">
        <f t="shared" si="51"/>
        <v>38490.755389820501</v>
      </c>
      <c r="S144" s="42">
        <f t="shared" si="51"/>
        <v>38878.098754481747</v>
      </c>
      <c r="T144" s="42">
        <f t="shared" si="51"/>
        <v>38690.65905739044</v>
      </c>
      <c r="U144" s="42">
        <f t="shared" si="51"/>
        <v>37404.875110687222</v>
      </c>
      <c r="V144" s="42">
        <f t="shared" si="51"/>
        <v>37339.59056374598</v>
      </c>
      <c r="W144" s="42">
        <f t="shared" si="51"/>
        <v>37434.207239882322</v>
      </c>
      <c r="X144" s="42">
        <f t="shared" si="51"/>
        <v>37688.318089957473</v>
      </c>
      <c r="Y144" s="42"/>
      <c r="AA144" s="42">
        <f t="shared" ref="AA144:AA147" si="52">SUM(E144:Y144)</f>
        <v>880645.91040677414</v>
      </c>
    </row>
    <row r="145" spans="3:27">
      <c r="C145" s="9" t="str">
        <f>C14</f>
        <v>Multifamily - Low Rise</v>
      </c>
      <c r="E145" s="42">
        <f t="shared" ref="E145:T147" si="53">(E14-E34/$B24)</f>
        <v>23080.136115836784</v>
      </c>
      <c r="F145" s="42">
        <f t="shared" si="53"/>
        <v>22576.41753059288</v>
      </c>
      <c r="G145" s="42">
        <f t="shared" si="53"/>
        <v>22079.787518093086</v>
      </c>
      <c r="H145" s="42">
        <f t="shared" si="53"/>
        <v>21046.087609944432</v>
      </c>
      <c r="I145" s="42">
        <f t="shared" si="53"/>
        <v>19481.545909769404</v>
      </c>
      <c r="J145" s="42">
        <f t="shared" si="53"/>
        <v>18380.493815592086</v>
      </c>
      <c r="K145" s="42">
        <f t="shared" si="53"/>
        <v>17776.99725680265</v>
      </c>
      <c r="L145" s="42">
        <f t="shared" si="53"/>
        <v>17653.393083965049</v>
      </c>
      <c r="M145" s="42">
        <f t="shared" si="53"/>
        <v>17644.472508960378</v>
      </c>
      <c r="N145" s="42">
        <f t="shared" si="53"/>
        <v>17736.979685086695</v>
      </c>
      <c r="O145" s="42">
        <f t="shared" si="53"/>
        <v>17510.240295324835</v>
      </c>
      <c r="P145" s="42">
        <f t="shared" si="53"/>
        <v>17308.564580991675</v>
      </c>
      <c r="Q145" s="42">
        <f t="shared" si="53"/>
        <v>17212.484584159691</v>
      </c>
      <c r="R145" s="42">
        <f t="shared" si="53"/>
        <v>16962.390338455862</v>
      </c>
      <c r="S145" s="42">
        <f t="shared" si="53"/>
        <v>16731.342797324349</v>
      </c>
      <c r="T145" s="42">
        <f t="shared" si="53"/>
        <v>16379.865884577746</v>
      </c>
      <c r="U145" s="42">
        <f t="shared" si="51"/>
        <v>16098.087652752691</v>
      </c>
      <c r="V145" s="42">
        <f t="shared" si="51"/>
        <v>15893.456354675071</v>
      </c>
      <c r="W145" s="42">
        <f t="shared" si="51"/>
        <v>15587.359892707091</v>
      </c>
      <c r="X145" s="42">
        <f t="shared" si="51"/>
        <v>15528.381246009567</v>
      </c>
      <c r="Y145" s="42"/>
      <c r="AA145" s="42">
        <f t="shared" si="52"/>
        <v>362668.48466162197</v>
      </c>
    </row>
    <row r="146" spans="3:27">
      <c r="C146" s="9" t="str">
        <f>C15</f>
        <v>Multifamily - High Rise</v>
      </c>
      <c r="E146" s="42">
        <f t="shared" si="53"/>
        <v>5226.2387411561367</v>
      </c>
      <c r="F146" s="42">
        <f t="shared" si="51"/>
        <v>5239.95312759432</v>
      </c>
      <c r="G146" s="42">
        <f t="shared" si="51"/>
        <v>5271.2612760989568</v>
      </c>
      <c r="H146" s="42">
        <f t="shared" si="51"/>
        <v>4985.883552972361</v>
      </c>
      <c r="I146" s="42">
        <f t="shared" si="51"/>
        <v>4608.5912035798974</v>
      </c>
      <c r="J146" s="42">
        <f t="shared" si="51"/>
        <v>4509.6375960361838</v>
      </c>
      <c r="K146" s="42">
        <f t="shared" si="51"/>
        <v>4481.760351096189</v>
      </c>
      <c r="L146" s="42">
        <f t="shared" si="51"/>
        <v>4621.8312800578688</v>
      </c>
      <c r="M146" s="42">
        <f t="shared" si="51"/>
        <v>4700.9782942419988</v>
      </c>
      <c r="N146" s="42">
        <f t="shared" si="51"/>
        <v>4828.2391631488581</v>
      </c>
      <c r="O146" s="42">
        <f t="shared" si="51"/>
        <v>4790.0249139778334</v>
      </c>
      <c r="P146" s="42">
        <f t="shared" si="51"/>
        <v>4782.0649962402858</v>
      </c>
      <c r="Q146" s="42">
        <f t="shared" si="51"/>
        <v>4748.3908346265653</v>
      </c>
      <c r="R146" s="42">
        <f t="shared" si="51"/>
        <v>4733.4823682495089</v>
      </c>
      <c r="S146" s="42">
        <f t="shared" si="51"/>
        <v>4698.697177079107</v>
      </c>
      <c r="T146" s="42">
        <f t="shared" si="51"/>
        <v>4599.2987885998937</v>
      </c>
      <c r="U146" s="42">
        <f t="shared" si="51"/>
        <v>4526.3104216428001</v>
      </c>
      <c r="V146" s="42">
        <f t="shared" si="51"/>
        <v>4422.0600452822764</v>
      </c>
      <c r="W146" s="42">
        <f t="shared" si="51"/>
        <v>4405.182362066379</v>
      </c>
      <c r="X146" s="42">
        <f t="shared" si="51"/>
        <v>4385.1136986120664</v>
      </c>
      <c r="Y146" s="42"/>
      <c r="AA146" s="42">
        <f t="shared" si="52"/>
        <v>94565.000192359483</v>
      </c>
    </row>
    <row r="147" spans="3:27">
      <c r="C147" s="9" t="str">
        <f>C16</f>
        <v>Manufactured</v>
      </c>
      <c r="E147" s="42">
        <f t="shared" si="53"/>
        <v>1853.4970566087961</v>
      </c>
      <c r="F147" s="42">
        <f t="shared" si="51"/>
        <v>1845.7421642488048</v>
      </c>
      <c r="G147" s="42">
        <f t="shared" si="51"/>
        <v>1886.6037014937656</v>
      </c>
      <c r="H147" s="42">
        <f t="shared" si="51"/>
        <v>1926.0362558304519</v>
      </c>
      <c r="I147" s="42">
        <f t="shared" si="51"/>
        <v>1833.7245327703595</v>
      </c>
      <c r="J147" s="42">
        <f t="shared" si="51"/>
        <v>1766.2029842760585</v>
      </c>
      <c r="K147" s="42">
        <f t="shared" si="51"/>
        <v>1729.592900730021</v>
      </c>
      <c r="L147" s="42">
        <f t="shared" si="51"/>
        <v>1695.7141717178074</v>
      </c>
      <c r="M147" s="42">
        <f t="shared" si="51"/>
        <v>1663.6868446798871</v>
      </c>
      <c r="N147" s="42">
        <f t="shared" si="51"/>
        <v>1629.185354307916</v>
      </c>
      <c r="O147" s="42">
        <f t="shared" si="51"/>
        <v>1593.0267340603418</v>
      </c>
      <c r="P147" s="42">
        <f t="shared" si="51"/>
        <v>1572.5908691469544</v>
      </c>
      <c r="Q147" s="42">
        <f t="shared" si="51"/>
        <v>1563.5834022997326</v>
      </c>
      <c r="R147" s="42">
        <f t="shared" si="51"/>
        <v>1559.5541093284692</v>
      </c>
      <c r="S147" s="42">
        <f t="shared" si="51"/>
        <v>1557.6426136332925</v>
      </c>
      <c r="T147" s="42">
        <f t="shared" si="51"/>
        <v>1556.0073168653998</v>
      </c>
      <c r="U147" s="42">
        <f t="shared" si="51"/>
        <v>1554.7054773472196</v>
      </c>
      <c r="V147" s="42">
        <f t="shared" si="51"/>
        <v>1554.8235005993317</v>
      </c>
      <c r="W147" s="42">
        <f t="shared" si="51"/>
        <v>1555.2870322374868</v>
      </c>
      <c r="X147" s="42">
        <f t="shared" si="51"/>
        <v>1555.4695503490384</v>
      </c>
      <c r="Y147" s="42"/>
      <c r="AA147" s="42">
        <f t="shared" si="52"/>
        <v>33452.676572531134</v>
      </c>
    </row>
    <row r="148" spans="3:27">
      <c r="E148" s="42"/>
      <c r="F148" s="42"/>
      <c r="G148" s="42"/>
      <c r="H148" s="42"/>
      <c r="I148" s="42"/>
      <c r="J148" s="42"/>
      <c r="K148" s="42"/>
      <c r="L148" s="42"/>
      <c r="M148" s="42"/>
      <c r="N148" s="42"/>
      <c r="O148" s="42"/>
      <c r="P148" s="42"/>
      <c r="Q148" s="42"/>
      <c r="R148" s="42"/>
      <c r="S148" s="42"/>
      <c r="T148" s="42"/>
      <c r="U148" s="42"/>
      <c r="V148" s="42"/>
      <c r="W148" s="42"/>
      <c r="X148" s="42"/>
      <c r="Y148" s="42"/>
    </row>
    <row r="149" spans="3:27">
      <c r="C149" s="9" t="s">
        <v>147</v>
      </c>
      <c r="E149" s="42">
        <f t="shared" ref="E149:X149" si="54">SUM(E144:E147)</f>
        <v>92306.533386201714</v>
      </c>
      <c r="F149" s="42">
        <f t="shared" si="54"/>
        <v>88475.060369268816</v>
      </c>
      <c r="G149" s="42">
        <f t="shared" si="54"/>
        <v>84248.368081060864</v>
      </c>
      <c r="H149" s="42">
        <f t="shared" si="54"/>
        <v>80354.438217054965</v>
      </c>
      <c r="I149" s="42">
        <f t="shared" si="54"/>
        <v>75996.665300451714</v>
      </c>
      <c r="J149" s="42">
        <f t="shared" si="54"/>
        <v>71346.031102430279</v>
      </c>
      <c r="K149" s="42">
        <f t="shared" si="54"/>
        <v>68289.694443987493</v>
      </c>
      <c r="L149" s="42">
        <f t="shared" si="54"/>
        <v>66954.600303911779</v>
      </c>
      <c r="M149" s="42">
        <f t="shared" si="54"/>
        <v>65518.209224081802</v>
      </c>
      <c r="N149" s="42">
        <f t="shared" si="54"/>
        <v>65538.920050289555</v>
      </c>
      <c r="O149" s="42">
        <f t="shared" si="54"/>
        <v>64823.442157867779</v>
      </c>
      <c r="P149" s="42">
        <f t="shared" si="54"/>
        <v>63591.558742895446</v>
      </c>
      <c r="Q149" s="42">
        <f t="shared" si="54"/>
        <v>62117.527619424211</v>
      </c>
      <c r="R149" s="42">
        <f t="shared" si="54"/>
        <v>61746.18220585434</v>
      </c>
      <c r="S149" s="42">
        <f t="shared" si="54"/>
        <v>61865.781342518501</v>
      </c>
      <c r="T149" s="42">
        <f t="shared" si="54"/>
        <v>61225.831047433479</v>
      </c>
      <c r="U149" s="42">
        <f t="shared" si="54"/>
        <v>59583.97866242993</v>
      </c>
      <c r="V149" s="42">
        <f t="shared" si="54"/>
        <v>59209.930464302663</v>
      </c>
      <c r="W149" s="42">
        <f t="shared" si="54"/>
        <v>58982.03652689328</v>
      </c>
      <c r="X149" s="42">
        <f t="shared" si="54"/>
        <v>59157.282584928143</v>
      </c>
      <c r="Y149" s="42"/>
      <c r="AA149" s="42">
        <f>SUM(E149:Y149)</f>
        <v>1371332.0718332867</v>
      </c>
    </row>
  </sheetData>
  <mergeCells count="1">
    <mergeCell ref="B1:T6"/>
  </mergeCells>
  <pageMargins left="0.75" right="0.75" top="1" bottom="1" header="0.5" footer="0.5"/>
  <headerFooter alignWithMargins="0"/>
  <legacyDrawing r:id="rId1"/>
</worksheet>
</file>

<file path=xl/worksheets/sheet4.xml><?xml version="1.0" encoding="utf-8"?>
<worksheet xmlns="http://schemas.openxmlformats.org/spreadsheetml/2006/main" xmlns:r="http://schemas.openxmlformats.org/officeDocument/2006/relationships">
  <dimension ref="A1:CB163"/>
  <sheetViews>
    <sheetView workbookViewId="0">
      <selection activeCell="E13" sqref="E13"/>
    </sheetView>
  </sheetViews>
  <sheetFormatPr defaultRowHeight="12.75"/>
  <cols>
    <col min="1" max="1" width="35" style="9" customWidth="1"/>
    <col min="2" max="2" width="30.140625" style="9" customWidth="1"/>
    <col min="3" max="3" width="19.85546875" style="9" customWidth="1"/>
    <col min="4" max="4" width="16.7109375" style="9" bestFit="1" customWidth="1"/>
    <col min="5" max="25" width="9.140625" style="9"/>
    <col min="27" max="27" width="9.140625" style="9"/>
    <col min="28" max="28" width="21.7109375" style="9" customWidth="1"/>
    <col min="29" max="29" width="35.85546875" style="9" customWidth="1"/>
    <col min="30" max="30" width="35.28515625" style="9" customWidth="1"/>
    <col min="31" max="31" width="15" style="9" customWidth="1"/>
    <col min="32" max="32" width="17.7109375" style="9" customWidth="1"/>
    <col min="33" max="33" width="15.140625" style="9" customWidth="1"/>
    <col min="34" max="34" width="15.7109375" style="9" customWidth="1"/>
    <col min="35" max="35" width="21.28515625" style="9" customWidth="1"/>
    <col min="36" max="36" width="17.7109375" style="9" bestFit="1" customWidth="1"/>
    <col min="37" max="37" width="15.42578125" style="9" bestFit="1" customWidth="1"/>
    <col min="38" max="38" width="14.28515625" style="9" bestFit="1" customWidth="1"/>
    <col min="39" max="39" width="14.28515625" style="9" customWidth="1"/>
    <col min="40" max="40" width="12.5703125" style="9" customWidth="1"/>
    <col min="41" max="41" width="14" style="9" bestFit="1" customWidth="1"/>
    <col min="42" max="43" width="10.85546875" style="9" bestFit="1" customWidth="1"/>
    <col min="44" max="44" width="13.42578125" style="9" customWidth="1"/>
    <col min="45" max="45" width="11.85546875" style="9" bestFit="1" customWidth="1"/>
    <col min="46" max="46" width="11" style="9" bestFit="1" customWidth="1"/>
    <col min="47" max="47" width="14.28515625" style="9" bestFit="1" customWidth="1"/>
    <col min="48" max="48" width="10.7109375" style="9" customWidth="1"/>
    <col min="49" max="49" width="13.85546875" style="9" bestFit="1" customWidth="1"/>
    <col min="50" max="50" width="11.7109375" style="9" bestFit="1" customWidth="1"/>
    <col min="51" max="51" width="15.28515625" style="9" bestFit="1" customWidth="1"/>
    <col min="52" max="54" width="12.28515625" style="9" bestFit="1" customWidth="1"/>
    <col min="55" max="55" width="12.5703125" style="9" bestFit="1" customWidth="1"/>
    <col min="56" max="58" width="14.28515625" style="9" bestFit="1" customWidth="1"/>
    <col min="59" max="59" width="13.7109375" style="9" bestFit="1" customWidth="1"/>
    <col min="60" max="60" width="14" style="9" bestFit="1" customWidth="1"/>
    <col min="61" max="61" width="12.85546875" style="9" bestFit="1" customWidth="1"/>
    <col min="62" max="62" width="15.28515625" style="9" bestFit="1" customWidth="1"/>
    <col min="63" max="63" width="12.28515625" style="9" bestFit="1" customWidth="1"/>
    <col min="64" max="64" width="10.85546875" style="9" bestFit="1" customWidth="1"/>
    <col min="65" max="65" width="12.28515625" style="9" bestFit="1" customWidth="1"/>
    <col min="66" max="66" width="12.5703125" style="9" bestFit="1" customWidth="1"/>
    <col min="67" max="16384" width="9.140625" style="9"/>
  </cols>
  <sheetData>
    <row r="1" spans="1:68">
      <c r="A1" s="48" t="s">
        <v>53</v>
      </c>
      <c r="B1" s="161" t="s">
        <v>54</v>
      </c>
      <c r="C1" s="161"/>
      <c r="D1" s="161"/>
      <c r="E1" s="161"/>
      <c r="F1" s="161"/>
      <c r="G1" s="161"/>
      <c r="H1" s="161"/>
      <c r="I1" s="161"/>
      <c r="J1" s="161"/>
      <c r="K1" s="161"/>
      <c r="L1" s="161"/>
      <c r="M1" s="161"/>
      <c r="N1" s="161"/>
      <c r="O1" s="161"/>
      <c r="P1" s="161"/>
      <c r="Q1" s="161"/>
      <c r="R1" s="161"/>
      <c r="S1" s="161"/>
    </row>
    <row r="2" spans="1:68">
      <c r="A2" s="49" t="s">
        <v>151</v>
      </c>
      <c r="B2" s="161"/>
      <c r="C2" s="161"/>
      <c r="D2" s="161"/>
      <c r="E2" s="161"/>
      <c r="F2" s="161"/>
      <c r="G2" s="161"/>
      <c r="H2" s="161"/>
      <c r="I2" s="161"/>
      <c r="J2" s="161"/>
      <c r="K2" s="161"/>
      <c r="L2" s="161"/>
      <c r="M2" s="161"/>
      <c r="N2" s="161"/>
      <c r="O2" s="161"/>
      <c r="P2" s="161"/>
      <c r="Q2" s="161"/>
      <c r="R2" s="161"/>
      <c r="S2" s="161"/>
    </row>
    <row r="3" spans="1:68">
      <c r="B3" s="161"/>
      <c r="C3" s="161"/>
      <c r="D3" s="161"/>
      <c r="E3" s="161"/>
      <c r="F3" s="161"/>
      <c r="G3" s="161"/>
      <c r="H3" s="161"/>
      <c r="I3" s="161"/>
      <c r="J3" s="161"/>
      <c r="K3" s="161"/>
      <c r="L3" s="161"/>
      <c r="M3" s="161"/>
      <c r="N3" s="161"/>
      <c r="O3" s="161"/>
      <c r="P3" s="161"/>
      <c r="Q3" s="161"/>
      <c r="R3" s="161"/>
      <c r="S3" s="161"/>
    </row>
    <row r="4" spans="1:68">
      <c r="B4" s="161"/>
      <c r="C4" s="161"/>
      <c r="D4" s="161"/>
      <c r="E4" s="161"/>
      <c r="F4" s="161"/>
      <c r="G4" s="161"/>
      <c r="H4" s="161"/>
      <c r="I4" s="161"/>
      <c r="J4" s="161"/>
      <c r="K4" s="161"/>
      <c r="L4" s="161"/>
      <c r="M4" s="161"/>
      <c r="N4" s="161"/>
      <c r="O4" s="161"/>
      <c r="P4" s="161"/>
      <c r="Q4" s="161"/>
      <c r="R4" s="161"/>
      <c r="S4" s="161"/>
    </row>
    <row r="5" spans="1:68">
      <c r="B5" s="161"/>
      <c r="C5" s="161"/>
      <c r="D5" s="161"/>
      <c r="E5" s="161"/>
      <c r="F5" s="161"/>
      <c r="G5" s="161"/>
      <c r="H5" s="161"/>
      <c r="I5" s="161"/>
      <c r="J5" s="161"/>
      <c r="K5" s="161"/>
      <c r="L5" s="161"/>
      <c r="M5" s="161"/>
      <c r="N5" s="161"/>
      <c r="O5" s="161"/>
      <c r="P5" s="161"/>
      <c r="Q5" s="161"/>
      <c r="R5" s="161"/>
      <c r="S5" s="161"/>
    </row>
    <row r="6" spans="1:68">
      <c r="B6" s="161"/>
      <c r="C6" s="161"/>
      <c r="D6" s="161"/>
      <c r="E6" s="161"/>
      <c r="F6" s="161"/>
      <c r="G6" s="161"/>
      <c r="H6" s="161"/>
      <c r="I6" s="161"/>
      <c r="J6" s="161"/>
      <c r="K6" s="161"/>
      <c r="L6" s="161"/>
      <c r="M6" s="161"/>
      <c r="N6" s="161"/>
      <c r="O6" s="161"/>
      <c r="P6" s="161"/>
      <c r="Q6" s="161"/>
      <c r="R6" s="161"/>
      <c r="S6" s="161"/>
    </row>
    <row r="7" spans="1:68">
      <c r="A7" s="157"/>
      <c r="B7" s="157" t="s">
        <v>47</v>
      </c>
      <c r="C7" s="59" t="s">
        <v>55</v>
      </c>
      <c r="D7" s="59" t="s">
        <v>176</v>
      </c>
    </row>
    <row r="8" spans="1:68">
      <c r="A8" s="157" t="s">
        <v>455</v>
      </c>
      <c r="B8" s="157" t="s">
        <v>56</v>
      </c>
      <c r="C8" s="59" t="str">
        <f>[2]MLIST!$B$54</f>
        <v>WIFI enabled tstats</v>
      </c>
      <c r="D8" s="59" t="str">
        <f>[1]!switch_ForecastState</f>
        <v>Region</v>
      </c>
    </row>
    <row r="9" spans="1:68">
      <c r="A9" s="157" t="str">
        <f>INDEX([2]ACHIEV!$A$19:$B$100,MATCH(CONCATENATE($C$8," - ",$C$7),[2]ACHIEV!$B$19:$B$100,0),1)</f>
        <v>HVAC</v>
      </c>
      <c r="B9" s="158" t="s">
        <v>57</v>
      </c>
      <c r="C9" s="59">
        <f>[2]FILES!$H$4</f>
        <v>2035</v>
      </c>
      <c r="D9" s="59" t="str">
        <f>[1]!switch_ForecastScenario</f>
        <v>Base</v>
      </c>
    </row>
    <row r="10" spans="1:68">
      <c r="A10" s="157"/>
      <c r="B10" s="157" t="s">
        <v>464</v>
      </c>
      <c r="C10" s="160">
        <f>MIN(SUM(E74:X74),Y74)</f>
        <v>10.69442920538267</v>
      </c>
      <c r="D10" s="6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61" t="str">
        <f>CONCATENATE("# OF EXISTING HOMES FOR MEASURE -",$C$8)</f>
        <v># OF EXISTING HOMES FOR MEASURE -WIFI enabled tstats</v>
      </c>
      <c r="C11" s="9" t="s">
        <v>148</v>
      </c>
      <c r="E11" s="64">
        <v>2016</v>
      </c>
      <c r="F11" s="65">
        <v>2017</v>
      </c>
      <c r="G11" s="65">
        <v>2018</v>
      </c>
      <c r="H11" s="65">
        <v>2019</v>
      </c>
      <c r="I11" s="65">
        <v>2020</v>
      </c>
      <c r="J11" s="65">
        <v>2021</v>
      </c>
      <c r="K11" s="65">
        <v>2022</v>
      </c>
      <c r="L11" s="65">
        <v>2023</v>
      </c>
      <c r="M11" s="65">
        <v>2024</v>
      </c>
      <c r="N11" s="65">
        <v>2025</v>
      </c>
      <c r="O11" s="65">
        <v>2026</v>
      </c>
      <c r="P11" s="65">
        <v>2027</v>
      </c>
      <c r="Q11" s="65">
        <v>2028</v>
      </c>
      <c r="R11" s="65">
        <v>2029</v>
      </c>
      <c r="S11" s="65">
        <v>2030</v>
      </c>
      <c r="T11" s="65">
        <v>2031</v>
      </c>
      <c r="U11" s="65">
        <v>2032</v>
      </c>
      <c r="V11" s="65">
        <v>2033</v>
      </c>
      <c r="W11" s="65">
        <v>2034</v>
      </c>
      <c r="X11" s="65">
        <v>2035</v>
      </c>
      <c r="Y11" s="65"/>
      <c r="AA11" s="50"/>
      <c r="AJ11"/>
      <c r="AK11"/>
      <c r="AL11"/>
      <c r="AM11"/>
      <c r="AN11"/>
      <c r="AO11"/>
      <c r="AP11"/>
      <c r="AQ11"/>
      <c r="AR11"/>
      <c r="AS11"/>
      <c r="AT11"/>
      <c r="AU11"/>
      <c r="AV11"/>
      <c r="AW11"/>
      <c r="AX11"/>
      <c r="AY11"/>
      <c r="AZ11"/>
      <c r="BA11"/>
      <c r="BB11"/>
      <c r="BC11"/>
      <c r="BD11"/>
      <c r="BE11"/>
      <c r="BF11"/>
      <c r="BG11"/>
      <c r="BH11"/>
      <c r="BI11"/>
      <c r="BJ11"/>
      <c r="BK11"/>
      <c r="BL11"/>
      <c r="BM11"/>
      <c r="BN11"/>
      <c r="BO11"/>
      <c r="BP11"/>
    </row>
    <row r="12" spans="1:68" ht="15">
      <c r="E12" s="67" t="str">
        <f>CONCATENATE("Homes_",E11)</f>
        <v>Homes_2016</v>
      </c>
      <c r="F12" s="68" t="str">
        <f t="shared" ref="F12:X12" si="0">CONCATENATE("Homes_",F11)</f>
        <v>Homes_2017</v>
      </c>
      <c r="G12" s="68" t="str">
        <f t="shared" si="0"/>
        <v>Homes_2018</v>
      </c>
      <c r="H12" s="68" t="str">
        <f t="shared" si="0"/>
        <v>Homes_2019</v>
      </c>
      <c r="I12" s="68" t="str">
        <f t="shared" si="0"/>
        <v>Homes_2020</v>
      </c>
      <c r="J12" s="68" t="str">
        <f t="shared" si="0"/>
        <v>Homes_2021</v>
      </c>
      <c r="K12" s="68" t="str">
        <f t="shared" si="0"/>
        <v>Homes_2022</v>
      </c>
      <c r="L12" s="68" t="str">
        <f t="shared" si="0"/>
        <v>Homes_2023</v>
      </c>
      <c r="M12" s="68" t="str">
        <f t="shared" si="0"/>
        <v>Homes_2024</v>
      </c>
      <c r="N12" s="68" t="str">
        <f t="shared" si="0"/>
        <v>Homes_2025</v>
      </c>
      <c r="O12" s="68" t="str">
        <f t="shared" si="0"/>
        <v>Homes_2026</v>
      </c>
      <c r="P12" s="68" t="str">
        <f t="shared" si="0"/>
        <v>Homes_2027</v>
      </c>
      <c r="Q12" s="68" t="str">
        <f t="shared" si="0"/>
        <v>Homes_2028</v>
      </c>
      <c r="R12" s="68" t="str">
        <f t="shared" si="0"/>
        <v>Homes_2029</v>
      </c>
      <c r="S12" s="68" t="str">
        <f t="shared" si="0"/>
        <v>Homes_2030</v>
      </c>
      <c r="T12" s="68" t="str">
        <f t="shared" si="0"/>
        <v>Homes_2031</v>
      </c>
      <c r="U12" s="68" t="str">
        <f t="shared" si="0"/>
        <v>Homes_2032</v>
      </c>
      <c r="V12" s="68" t="str">
        <f t="shared" si="0"/>
        <v>Homes_2033</v>
      </c>
      <c r="W12" s="68" t="str">
        <f t="shared" si="0"/>
        <v>Homes_2034</v>
      </c>
      <c r="X12" s="68" t="str">
        <f t="shared" si="0"/>
        <v>Homes_2035</v>
      </c>
      <c r="Y12" s="69"/>
      <c r="AA12" s="48"/>
    </row>
    <row r="13" spans="1:68">
      <c r="C13" s="9" t="s">
        <v>48</v>
      </c>
      <c r="E13" s="42">
        <f>INDEX([1]!tbl_Forecast,MATCH($D$8&amp;$C13&amp;$D$7,[1]!rng_ForecastRowLookup,0),MATCH(E$11,[1]!rng_ForecastColumnLookup,0))</f>
        <v>4203528.2719999999</v>
      </c>
      <c r="F13" s="42">
        <f>INDEX([1]!tbl_Forecast,MATCH($D$8&amp;$C13&amp;$D$7,[1]!rng_ForecastRowLookup,0),MATCH(F$11,[1]!rng_ForecastColumnLookup,0))</f>
        <v>4193982.9785983553</v>
      </c>
      <c r="G13" s="42">
        <f>INDEX([1]!tbl_Forecast,MATCH($D$8&amp;$C13&amp;$D$7,[1]!rng_ForecastRowLookup,0),MATCH(G$11,[1]!rng_ForecastColumnLookup,0))</f>
        <v>4184459.3604704877</v>
      </c>
      <c r="H13" s="42">
        <f>INDEX([1]!tbl_Forecast,MATCH($D$8&amp;$C13&amp;$D$7,[1]!rng_ForecastRowLookup,0),MATCH(H$11,[1]!rng_ForecastColumnLookup,0))</f>
        <v>4174957.36839659</v>
      </c>
      <c r="I13" s="42">
        <f>INDEX([1]!tbl_Forecast,MATCH($D$8&amp;$C13&amp;$D$7,[1]!rng_ForecastRowLookup,0),MATCH(I$11,[1]!rng_ForecastColumnLookup,0))</f>
        <v>4165476.9532686244</v>
      </c>
      <c r="J13" s="42">
        <f>INDEX([1]!tbl_Forecast,MATCH($D$8&amp;$C13&amp;$D$7,[1]!rng_ForecastRowLookup,0),MATCH(J$11,[1]!rng_ForecastColumnLookup,0))</f>
        <v>4156018.0660900641</v>
      </c>
      <c r="K13" s="42">
        <f>INDEX([1]!tbl_Forecast,MATCH($D$8&amp;$C13&amp;$D$7,[1]!rng_ForecastRowLookup,0),MATCH(K$11,[1]!rng_ForecastColumnLookup,0))</f>
        <v>4146580.6579756448</v>
      </c>
      <c r="L13" s="42">
        <f>INDEX([1]!tbl_Forecast,MATCH($D$8&amp;$C13&amp;$D$7,[1]!rng_ForecastRowLookup,0),MATCH(L$11,[1]!rng_ForecastColumnLookup,0))</f>
        <v>4137164.6801511091</v>
      </c>
      <c r="M13" s="42">
        <f>INDEX([1]!tbl_Forecast,MATCH($D$8&amp;$C13&amp;$D$7,[1]!rng_ForecastRowLookup,0),MATCH(M$11,[1]!rng_ForecastColumnLookup,0))</f>
        <v>4127770.0839529554</v>
      </c>
      <c r="N13" s="42">
        <f>INDEX([1]!tbl_Forecast,MATCH($D$8&amp;$C13&amp;$D$7,[1]!rng_ForecastRowLookup,0),MATCH(N$11,[1]!rng_ForecastColumnLookup,0))</f>
        <v>4118396.8208281873</v>
      </c>
      <c r="O13" s="42">
        <f>INDEX([1]!tbl_Forecast,MATCH($D$8&amp;$C13&amp;$D$7,[1]!rng_ForecastRowLookup,0),MATCH(O$11,[1]!rng_ForecastColumnLookup,0))</f>
        <v>4109044.8423340586</v>
      </c>
      <c r="P13" s="42">
        <f>INDEX([1]!tbl_Forecast,MATCH($D$8&amp;$C13&amp;$D$7,[1]!rng_ForecastRowLookup,0),MATCH(P$11,[1]!rng_ForecastColumnLookup,0))</f>
        <v>4099714.1001378288</v>
      </c>
      <c r="Q13" s="42">
        <f>INDEX([1]!tbl_Forecast,MATCH($D$8&amp;$C13&amp;$D$7,[1]!rng_ForecastRowLookup,0),MATCH(Q$11,[1]!rng_ForecastColumnLookup,0))</f>
        <v>4090404.5460165106</v>
      </c>
      <c r="R13" s="42">
        <f>INDEX([1]!tbl_Forecast,MATCH($D$8&amp;$C13&amp;$D$7,[1]!rng_ForecastRowLookup,0),MATCH(R$11,[1]!rng_ForecastColumnLookup,0))</f>
        <v>4081116.1318566194</v>
      </c>
      <c r="S13" s="42">
        <f>INDEX([1]!tbl_Forecast,MATCH($D$8&amp;$C13&amp;$D$7,[1]!rng_ForecastRowLookup,0),MATCH(S$11,[1]!rng_ForecastColumnLookup,0))</f>
        <v>4071848.8096539262</v>
      </c>
      <c r="T13" s="42">
        <f>INDEX([1]!tbl_Forecast,MATCH($D$8&amp;$C13&amp;$D$7,[1]!rng_ForecastRowLookup,0),MATCH(T$11,[1]!rng_ForecastColumnLookup,0))</f>
        <v>4062602.5315132081</v>
      </c>
      <c r="U13" s="42">
        <f>INDEX([1]!tbl_Forecast,MATCH($D$8&amp;$C13&amp;$D$7,[1]!rng_ForecastRowLookup,0),MATCH(U$11,[1]!rng_ForecastColumnLookup,0))</f>
        <v>4053377.2496480034</v>
      </c>
      <c r="V13" s="42">
        <f>INDEX([1]!tbl_Forecast,MATCH($D$8&amp;$C13&amp;$D$7,[1]!rng_ForecastRowLookup,0),MATCH(V$11,[1]!rng_ForecastColumnLookup,0))</f>
        <v>4044172.9163803621</v>
      </c>
      <c r="W13" s="42">
        <f>INDEX([1]!tbl_Forecast,MATCH($D$8&amp;$C13&amp;$D$7,[1]!rng_ForecastRowLookup,0),MATCH(W$11,[1]!rng_ForecastColumnLookup,0))</f>
        <v>4034989.4841406001</v>
      </c>
      <c r="X13" s="42">
        <f>INDEX([1]!tbl_Forecast,MATCH($D$8&amp;$C13&amp;$D$7,[1]!rng_ForecastRowLookup,0),MATCH(X$11,[1]!rng_ForecastColumnLookup,0))</f>
        <v>4025826.9054670548</v>
      </c>
      <c r="Y13" s="42"/>
      <c r="AA13" s="52"/>
    </row>
    <row r="14" spans="1:68">
      <c r="C14" s="9" t="s">
        <v>49</v>
      </c>
      <c r="E14" s="42">
        <f>INDEX([1]!tbl_Forecast,MATCH($D$8&amp;$C14&amp;$D$7,[1]!rng_ForecastRowLookup,0),MATCH(E$11,[1]!rng_ForecastColumnLookup,0))</f>
        <v>926243.25609262148</v>
      </c>
      <c r="F14" s="42">
        <f>INDEX([1]!tbl_Forecast,MATCH($D$8&amp;$C14&amp;$D$7,[1]!rng_ForecastRowLookup,0),MATCH(F$11,[1]!rng_ForecastColumnLookup,0))</f>
        <v>924139.92640956037</v>
      </c>
      <c r="G14" s="42">
        <f>INDEX([1]!tbl_Forecast,MATCH($D$8&amp;$C14&amp;$D$7,[1]!rng_ForecastRowLookup,0),MATCH(G$11,[1]!rng_ForecastColumnLookup,0))</f>
        <v>922041.3730050053</v>
      </c>
      <c r="H14" s="42">
        <f>INDEX([1]!tbl_Forecast,MATCH($D$8&amp;$C14&amp;$D$7,[1]!rng_ForecastRowLookup,0),MATCH(H$11,[1]!rng_ForecastColumnLookup,0))</f>
        <v>919947.58503289847</v>
      </c>
      <c r="I14" s="42">
        <f>INDEX([1]!tbl_Forecast,MATCH($D$8&amp;$C14&amp;$D$7,[1]!rng_ForecastRowLookup,0),MATCH(I$11,[1]!rng_ForecastColumnLookup,0))</f>
        <v>917858.55167181045</v>
      </c>
      <c r="J14" s="42">
        <f>INDEX([1]!tbl_Forecast,MATCH($D$8&amp;$C14&amp;$D$7,[1]!rng_ForecastRowLookup,0),MATCH(J$11,[1]!rng_ForecastColumnLookup,0))</f>
        <v>915774.26212488639</v>
      </c>
      <c r="K14" s="42">
        <f>INDEX([1]!tbl_Forecast,MATCH($D$8&amp;$C14&amp;$D$7,[1]!rng_ForecastRowLookup,0),MATCH(K$11,[1]!rng_ForecastColumnLookup,0))</f>
        <v>913694.70561978838</v>
      </c>
      <c r="L14" s="42">
        <f>INDEX([1]!tbl_Forecast,MATCH($D$8&amp;$C14&amp;$D$7,[1]!rng_ForecastRowLookup,0),MATCH(L$11,[1]!rng_ForecastColumnLookup,0))</f>
        <v>911619.87140864041</v>
      </c>
      <c r="M14" s="42">
        <f>INDEX([1]!tbl_Forecast,MATCH($D$8&amp;$C14&amp;$D$7,[1]!rng_ForecastRowLookup,0),MATCH(M$11,[1]!rng_ForecastColumnLookup,0))</f>
        <v>909549.74876797362</v>
      </c>
      <c r="N14" s="42">
        <f>INDEX([1]!tbl_Forecast,MATCH($D$8&amp;$C14&amp;$D$7,[1]!rng_ForecastRowLookup,0),MATCH(N$11,[1]!rng_ForecastColumnLookup,0))</f>
        <v>907484.32699866977</v>
      </c>
      <c r="O14" s="42">
        <f>INDEX([1]!tbl_Forecast,MATCH($D$8&amp;$C14&amp;$D$7,[1]!rng_ForecastRowLookup,0),MATCH(O$11,[1]!rng_ForecastColumnLookup,0))</f>
        <v>905423.59542590659</v>
      </c>
      <c r="P14" s="42">
        <f>INDEX([1]!tbl_Forecast,MATCH($D$8&amp;$C14&amp;$D$7,[1]!rng_ForecastRowLookup,0),MATCH(P$11,[1]!rng_ForecastColumnLookup,0))</f>
        <v>903367.54339910217</v>
      </c>
      <c r="Q14" s="42">
        <f>INDEX([1]!tbl_Forecast,MATCH($D$8&amp;$C14&amp;$D$7,[1]!rng_ForecastRowLookup,0),MATCH(Q$11,[1]!rng_ForecastColumnLookup,0))</f>
        <v>901316.16029185988</v>
      </c>
      <c r="R14" s="42">
        <f>INDEX([1]!tbl_Forecast,MATCH($D$8&amp;$C14&amp;$D$7,[1]!rng_ForecastRowLookup,0),MATCH(R$11,[1]!rng_ForecastColumnLookup,0))</f>
        <v>899269.43550191447</v>
      </c>
      <c r="S14" s="42">
        <f>INDEX([1]!tbl_Forecast,MATCH($D$8&amp;$C14&amp;$D$7,[1]!rng_ForecastRowLookup,0),MATCH(S$11,[1]!rng_ForecastColumnLookup,0))</f>
        <v>897227.35845107585</v>
      </c>
      <c r="T14" s="42">
        <f>INDEX([1]!tbl_Forecast,MATCH($D$8&amp;$C14&amp;$D$7,[1]!rng_ForecastRowLookup,0),MATCH(T$11,[1]!rng_ForecastColumnLookup,0))</f>
        <v>895189.9185851753</v>
      </c>
      <c r="U14" s="42">
        <f>INDEX([1]!tbl_Forecast,MATCH($D$8&amp;$C14&amp;$D$7,[1]!rng_ForecastRowLookup,0),MATCH(U$11,[1]!rng_ForecastColumnLookup,0))</f>
        <v>893157.10537401051</v>
      </c>
      <c r="V14" s="42">
        <f>INDEX([1]!tbl_Forecast,MATCH($D$8&amp;$C14&amp;$D$7,[1]!rng_ForecastRowLookup,0),MATCH(V$11,[1]!rng_ForecastColumnLookup,0))</f>
        <v>891128.90831129183</v>
      </c>
      <c r="W14" s="42">
        <f>INDEX([1]!tbl_Forecast,MATCH($D$8&amp;$C14&amp;$D$7,[1]!rng_ForecastRowLookup,0),MATCH(W$11,[1]!rng_ForecastColumnLookup,0))</f>
        <v>889105.31691458682</v>
      </c>
      <c r="X14" s="42">
        <f>INDEX([1]!tbl_Forecast,MATCH($D$8&amp;$C14&amp;$D$7,[1]!rng_ForecastRowLookup,0),MATCH(X$11,[1]!rng_ForecastColumnLookup,0))</f>
        <v>887086.32072526717</v>
      </c>
      <c r="Y14" s="42"/>
      <c r="AA14" s="52"/>
    </row>
    <row r="15" spans="1:68">
      <c r="C15" s="9" t="s">
        <v>50</v>
      </c>
      <c r="E15" s="42">
        <f>INDEX([1]!tbl_Forecast,MATCH($D$8&amp;$C15&amp;$D$7,[1]!rng_ForecastRowLookup,0),MATCH(E$11,[1]!rng_ForecastColumnLookup,0))</f>
        <v>211180.07985625503</v>
      </c>
      <c r="F15" s="42">
        <f>INDEX([1]!tbl_Forecast,MATCH($D$8&amp;$C15&amp;$D$7,[1]!rng_ForecastRowLookup,0),MATCH(F$11,[1]!rng_ForecastColumnLookup,0))</f>
        <v>210700.52836963299</v>
      </c>
      <c r="G15" s="42">
        <f>INDEX([1]!tbl_Forecast,MATCH($D$8&amp;$C15&amp;$D$7,[1]!rng_ForecastRowLookup,0),MATCH(G$11,[1]!rng_ForecastColumnLookup,0))</f>
        <v>210222.06585706791</v>
      </c>
      <c r="H15" s="42">
        <f>INDEX([1]!tbl_Forecast,MATCH($D$8&amp;$C15&amp;$D$7,[1]!rng_ForecastRowLookup,0),MATCH(H$11,[1]!rng_ForecastColumnLookup,0))</f>
        <v>209744.68984569819</v>
      </c>
      <c r="I15" s="42">
        <f>INDEX([1]!tbl_Forecast,MATCH($D$8&amp;$C15&amp;$D$7,[1]!rng_ForecastRowLookup,0),MATCH(I$11,[1]!rng_ForecastColumnLookup,0))</f>
        <v>209268.39786827751</v>
      </c>
      <c r="J15" s="42">
        <f>INDEX([1]!tbl_Forecast,MATCH($D$8&amp;$C15&amp;$D$7,[1]!rng_ForecastRowLookup,0),MATCH(J$11,[1]!rng_ForecastColumnLookup,0))</f>
        <v>208793.18746316229</v>
      </c>
      <c r="K15" s="42">
        <f>INDEX([1]!tbl_Forecast,MATCH($D$8&amp;$C15&amp;$D$7,[1]!rng_ForecastRowLookup,0),MATCH(K$11,[1]!rng_ForecastColumnLookup,0))</f>
        <v>208319.05617429892</v>
      </c>
      <c r="L15" s="42">
        <f>INDEX([1]!tbl_Forecast,MATCH($D$8&amp;$C15&amp;$D$7,[1]!rng_ForecastRowLookup,0),MATCH(L$11,[1]!rng_ForecastColumnLookup,0))</f>
        <v>207846.00155121088</v>
      </c>
      <c r="M15" s="42">
        <f>INDEX([1]!tbl_Forecast,MATCH($D$8&amp;$C15&amp;$D$7,[1]!rng_ForecastRowLookup,0),MATCH(M$11,[1]!rng_ForecastColumnLookup,0))</f>
        <v>207374.0211489865</v>
      </c>
      <c r="N15" s="42">
        <f>INDEX([1]!tbl_Forecast,MATCH($D$8&amp;$C15&amp;$D$7,[1]!rng_ForecastRowLookup,0),MATCH(N$11,[1]!rng_ForecastColumnLookup,0))</f>
        <v>206903.11252826577</v>
      </c>
      <c r="O15" s="42">
        <f>INDEX([1]!tbl_Forecast,MATCH($D$8&amp;$C15&amp;$D$7,[1]!rng_ForecastRowLookup,0),MATCH(O$11,[1]!rng_ForecastColumnLookup,0))</f>
        <v>206433.27325522827</v>
      </c>
      <c r="P15" s="42">
        <f>INDEX([1]!tbl_Forecast,MATCH($D$8&amp;$C15&amp;$D$7,[1]!rng_ForecastRowLookup,0),MATCH(P$11,[1]!rng_ForecastColumnLookup,0))</f>
        <v>205964.50090158021</v>
      </c>
      <c r="Q15" s="42">
        <f>INDEX([1]!tbl_Forecast,MATCH($D$8&amp;$C15&amp;$D$7,[1]!rng_ForecastRowLookup,0),MATCH(Q$11,[1]!rng_ForecastColumnLookup,0))</f>
        <v>205496.79304454199</v>
      </c>
      <c r="R15" s="42">
        <f>INDEX([1]!tbl_Forecast,MATCH($D$8&amp;$C15&amp;$D$7,[1]!rng_ForecastRowLookup,0),MATCH(R$11,[1]!rng_ForecastColumnLookup,0))</f>
        <v>205030.14726683579</v>
      </c>
      <c r="S15" s="42">
        <f>INDEX([1]!tbl_Forecast,MATCH($D$8&amp;$C15&amp;$D$7,[1]!rng_ForecastRowLookup,0),MATCH(S$11,[1]!rng_ForecastColumnLookup,0))</f>
        <v>204564.56115667295</v>
      </c>
      <c r="T15" s="42">
        <f>INDEX([1]!tbl_Forecast,MATCH($D$8&amp;$C15&amp;$D$7,[1]!rng_ForecastRowLookup,0),MATCH(T$11,[1]!rng_ForecastColumnLookup,0))</f>
        <v>204100.03230774152</v>
      </c>
      <c r="U15" s="42">
        <f>INDEX([1]!tbl_Forecast,MATCH($D$8&amp;$C15&amp;$D$7,[1]!rng_ForecastRowLookup,0),MATCH(U$11,[1]!rng_ForecastColumnLookup,0))</f>
        <v>203636.55831919383</v>
      </c>
      <c r="V15" s="42">
        <f>INDEX([1]!tbl_Forecast,MATCH($D$8&amp;$C15&amp;$D$7,[1]!rng_ForecastRowLookup,0),MATCH(V$11,[1]!rng_ForecastColumnLookup,0))</f>
        <v>203174.13679563423</v>
      </c>
      <c r="W15" s="42">
        <f>INDEX([1]!tbl_Forecast,MATCH($D$8&amp;$C15&amp;$D$7,[1]!rng_ForecastRowLookup,0),MATCH(W$11,[1]!rng_ForecastColumnLookup,0))</f>
        <v>202712.76534710638</v>
      </c>
      <c r="X15" s="42">
        <f>INDEX([1]!tbl_Forecast,MATCH($D$8&amp;$C15&amp;$D$7,[1]!rng_ForecastRowLookup,0),MATCH(X$11,[1]!rng_ForecastColumnLookup,0))</f>
        <v>202252.44158908122</v>
      </c>
      <c r="Y15" s="42"/>
      <c r="AA15" s="52"/>
    </row>
    <row r="16" spans="1:68">
      <c r="C16" s="9" t="s">
        <v>51</v>
      </c>
      <c r="E16" s="42">
        <f>INDEX([1]!tbl_Forecast,MATCH($D$8&amp;$C16&amp;$D$7,[1]!rng_ForecastRowLookup,0),MATCH(E$11,[1]!rng_ForecastColumnLookup,0))</f>
        <v>572006.3278356482</v>
      </c>
      <c r="F16" s="42">
        <f>INDEX([1]!tbl_Forecast,MATCH($D$8&amp;$C16&amp;$D$7,[1]!rng_ForecastRowLookup,0),MATCH(F$11,[1]!rng_ForecastColumnLookup,0))</f>
        <v>565893.30394507048</v>
      </c>
      <c r="G16" s="42">
        <f>INDEX([1]!tbl_Forecast,MATCH($D$8&amp;$C16&amp;$D$7,[1]!rng_ForecastRowLookup,0),MATCH(G$11,[1]!rng_ForecastColumnLookup,0))</f>
        <v>559845.60985814757</v>
      </c>
      <c r="H16" s="42">
        <f>INDEX([1]!tbl_Forecast,MATCH($D$8&amp;$C16&amp;$D$7,[1]!rng_ForecastRowLookup,0),MATCH(H$11,[1]!rng_ForecastColumnLookup,0))</f>
        <v>553862.54739615123</v>
      </c>
      <c r="I16" s="42">
        <f>INDEX([1]!tbl_Forecast,MATCH($D$8&amp;$C16&amp;$D$7,[1]!rng_ForecastRowLookup,0),MATCH(I$11,[1]!rng_ForecastColumnLookup,0))</f>
        <v>547943.42584177968</v>
      </c>
      <c r="J16" s="42">
        <f>INDEX([1]!tbl_Forecast,MATCH($D$8&amp;$C16&amp;$D$7,[1]!rng_ForecastRowLookup,0),MATCH(J$11,[1]!rng_ForecastColumnLookup,0))</f>
        <v>542087.56185941794</v>
      </c>
      <c r="K16" s="42">
        <f>INDEX([1]!tbl_Forecast,MATCH($D$8&amp;$C16&amp;$D$7,[1]!rng_ForecastRowLookup,0),MATCH(K$11,[1]!rng_ForecastColumnLookup,0))</f>
        <v>536294.27941624937</v>
      </c>
      <c r="L16" s="42">
        <f>INDEX([1]!tbl_Forecast,MATCH($D$8&amp;$C16&amp;$D$7,[1]!rng_ForecastRowLookup,0),MATCH(L$11,[1]!rng_ForecastColumnLookup,0))</f>
        <v>530562.90970421082</v>
      </c>
      <c r="M16" s="42">
        <f>INDEX([1]!tbl_Forecast,MATCH($D$8&amp;$C16&amp;$D$7,[1]!rng_ForecastRowLookup,0),MATCH(M$11,[1]!rng_ForecastColumnLookup,0))</f>
        <v>524892.79106278194</v>
      </c>
      <c r="N16" s="42">
        <f>INDEX([1]!tbl_Forecast,MATCH($D$8&amp;$C16&amp;$D$7,[1]!rng_ForecastRowLookup,0),MATCH(N$11,[1]!rng_ForecastColumnLookup,0))</f>
        <v>519283.26890259917</v>
      </c>
      <c r="O16" s="42">
        <f>INDEX([1]!tbl_Forecast,MATCH($D$8&amp;$C16&amp;$D$7,[1]!rng_ForecastRowLookup,0),MATCH(O$11,[1]!rng_ForecastColumnLookup,0))</f>
        <v>513733.69562988722</v>
      </c>
      <c r="P16" s="42">
        <f>INDEX([1]!tbl_Forecast,MATCH($D$8&amp;$C16&amp;$D$7,[1]!rng_ForecastRowLookup,0),MATCH(P$11,[1]!rng_ForecastColumnLookup,0))</f>
        <v>508243.4305716962</v>
      </c>
      <c r="Q16" s="42">
        <f>INDEX([1]!tbl_Forecast,MATCH($D$8&amp;$C16&amp;$D$7,[1]!rng_ForecastRowLookup,0),MATCH(Q$11,[1]!rng_ForecastColumnLookup,0))</f>
        <v>502811.8399019395</v>
      </c>
      <c r="R16" s="42">
        <f>INDEX([1]!tbl_Forecast,MATCH($D$8&amp;$C16&amp;$D$7,[1]!rng_ForecastRowLookup,0),MATCH(R$11,[1]!rng_ForecastColumnLookup,0))</f>
        <v>497438.2965682213</v>
      </c>
      <c r="S16" s="42">
        <f>INDEX([1]!tbl_Forecast,MATCH($D$8&amp;$C16&amp;$D$7,[1]!rng_ForecastRowLookup,0),MATCH(S$11,[1]!rng_ForecastColumnLookup,0))</f>
        <v>492122.18021944637</v>
      </c>
      <c r="T16" s="42">
        <f>INDEX([1]!tbl_Forecast,MATCH($D$8&amp;$C16&amp;$D$7,[1]!rng_ForecastRowLookup,0),MATCH(T$11,[1]!rng_ForecastColumnLookup,0))</f>
        <v>486862.87713420321</v>
      </c>
      <c r="U16" s="42">
        <f>INDEX([1]!tbl_Forecast,MATCH($D$8&amp;$C16&amp;$D$7,[1]!rng_ForecastRowLookup,0),MATCH(U$11,[1]!rng_ForecastColumnLookup,0))</f>
        <v>481659.78014991269</v>
      </c>
      <c r="V16" s="42">
        <f>INDEX([1]!tbl_Forecast,MATCH($D$8&amp;$C16&amp;$D$7,[1]!rng_ForecastRowLookup,0),MATCH(V$11,[1]!rng_ForecastColumnLookup,0))</f>
        <v>476512.28859273402</v>
      </c>
      <c r="W16" s="42">
        <f>INDEX([1]!tbl_Forecast,MATCH($D$8&amp;$C16&amp;$D$7,[1]!rng_ForecastRowLookup,0),MATCH(W$11,[1]!rng_ForecastColumnLookup,0))</f>
        <v>471419.80820821953</v>
      </c>
      <c r="X16" s="42">
        <f>INDEX([1]!tbl_Forecast,MATCH($D$8&amp;$C16&amp;$D$7,[1]!rng_ForecastRowLookup,0),MATCH(X$11,[1]!rng_ForecastColumnLookup,0))</f>
        <v>466381.75109271082</v>
      </c>
      <c r="Y16" s="42"/>
      <c r="AA16" s="52"/>
    </row>
    <row r="17" spans="1:68">
      <c r="E17" s="42"/>
      <c r="F17" s="42"/>
      <c r="G17" s="42"/>
      <c r="H17" s="42"/>
      <c r="I17" s="42"/>
      <c r="J17" s="42"/>
      <c r="K17" s="42"/>
      <c r="L17" s="42"/>
      <c r="M17" s="42"/>
      <c r="N17" s="42"/>
      <c r="O17" s="42"/>
      <c r="P17" s="42"/>
      <c r="Q17" s="42"/>
      <c r="R17" s="42"/>
      <c r="S17" s="42"/>
      <c r="T17" s="42"/>
      <c r="U17" s="42"/>
      <c r="V17" s="42"/>
      <c r="W17" s="42"/>
      <c r="X17" s="42"/>
      <c r="Y17" s="42"/>
    </row>
    <row r="18" spans="1:68">
      <c r="B18" s="9" t="s">
        <v>58</v>
      </c>
      <c r="C18" s="9" t="s">
        <v>59</v>
      </c>
      <c r="E18" s="42">
        <f t="shared" ref="E18:X18" si="1">SUM(E13:E16)</f>
        <v>5912957.9357845243</v>
      </c>
      <c r="F18" s="42">
        <f t="shared" si="1"/>
        <v>5894716.7373226183</v>
      </c>
      <c r="G18" s="42">
        <f t="shared" si="1"/>
        <v>5876568.4091907088</v>
      </c>
      <c r="H18" s="42">
        <f t="shared" si="1"/>
        <v>5858512.1906713378</v>
      </c>
      <c r="I18" s="42">
        <f t="shared" si="1"/>
        <v>5840547.3286504922</v>
      </c>
      <c r="J18" s="42">
        <f t="shared" si="1"/>
        <v>5822673.077537531</v>
      </c>
      <c r="K18" s="42">
        <f t="shared" si="1"/>
        <v>5804888.6991859814</v>
      </c>
      <c r="L18" s="42">
        <f t="shared" si="1"/>
        <v>5787193.462815172</v>
      </c>
      <c r="M18" s="42">
        <f t="shared" si="1"/>
        <v>5769586.6449326966</v>
      </c>
      <c r="N18" s="42">
        <f t="shared" si="1"/>
        <v>5752067.5292577213</v>
      </c>
      <c r="O18" s="42">
        <f t="shared" si="1"/>
        <v>5734635.406645081</v>
      </c>
      <c r="P18" s="42">
        <f t="shared" si="1"/>
        <v>5717289.5750102066</v>
      </c>
      <c r="Q18" s="42">
        <f t="shared" si="1"/>
        <v>5700029.3392548524</v>
      </c>
      <c r="R18" s="42">
        <f t="shared" si="1"/>
        <v>5682854.0111935912</v>
      </c>
      <c r="S18" s="42">
        <f t="shared" si="1"/>
        <v>5665762.9094811222</v>
      </c>
      <c r="T18" s="42">
        <f t="shared" si="1"/>
        <v>5648755.3595403275</v>
      </c>
      <c r="U18" s="42">
        <f t="shared" si="1"/>
        <v>5631830.6934911208</v>
      </c>
      <c r="V18" s="42">
        <f t="shared" si="1"/>
        <v>5614988.250080023</v>
      </c>
      <c r="W18" s="42">
        <f t="shared" si="1"/>
        <v>5598227.3746105134</v>
      </c>
      <c r="X18" s="42">
        <f t="shared" si="1"/>
        <v>5581547.4188741138</v>
      </c>
      <c r="Y18" s="42"/>
      <c r="AA18" s="52"/>
    </row>
    <row r="19" spans="1:68">
      <c r="D19" s="42"/>
      <c r="E19" s="42"/>
      <c r="F19" s="42"/>
      <c r="G19" s="42"/>
      <c r="H19" s="42"/>
      <c r="I19" s="42"/>
      <c r="J19" s="42"/>
      <c r="K19" s="42"/>
      <c r="L19" s="42"/>
      <c r="M19" s="42"/>
      <c r="N19" s="42"/>
      <c r="O19" s="42"/>
      <c r="P19" s="42"/>
      <c r="Q19" s="42"/>
      <c r="R19" s="42"/>
      <c r="S19" s="42"/>
      <c r="T19" s="42"/>
      <c r="U19" s="42"/>
      <c r="V19" s="42"/>
      <c r="W19" s="42"/>
      <c r="X19" s="42"/>
    </row>
    <row r="20" spans="1:68" ht="15">
      <c r="A20" s="61" t="str">
        <f>CONCATENATE("# OF UNTREATED NEW HOMES FOR MEASURE -",$C$8)</f>
        <v># OF UNTREATED NEW HOMES FOR MEASURE -WIFI enabled tstats</v>
      </c>
      <c r="C20" s="9" t="s">
        <v>148</v>
      </c>
      <c r="E20" s="64">
        <v>2016</v>
      </c>
      <c r="F20" s="65">
        <v>2017</v>
      </c>
      <c r="G20" s="65">
        <v>2018</v>
      </c>
      <c r="H20" s="65">
        <v>2019</v>
      </c>
      <c r="I20" s="65">
        <v>2020</v>
      </c>
      <c r="J20" s="65">
        <v>2021</v>
      </c>
      <c r="K20" s="65">
        <v>2022</v>
      </c>
      <c r="L20" s="65">
        <v>2023</v>
      </c>
      <c r="M20" s="65">
        <v>2024</v>
      </c>
      <c r="N20" s="65">
        <v>2025</v>
      </c>
      <c r="O20" s="65">
        <v>2026</v>
      </c>
      <c r="P20" s="65">
        <v>2027</v>
      </c>
      <c r="Q20" s="65">
        <v>2028</v>
      </c>
      <c r="R20" s="65">
        <v>2029</v>
      </c>
      <c r="S20" s="65">
        <v>2030</v>
      </c>
      <c r="T20" s="65">
        <v>2031</v>
      </c>
      <c r="U20" s="65">
        <v>2032</v>
      </c>
      <c r="V20" s="65">
        <v>2033</v>
      </c>
      <c r="W20" s="65">
        <v>2034</v>
      </c>
      <c r="X20" s="65">
        <v>2035</v>
      </c>
      <c r="Y20" s="65"/>
      <c r="AA20" s="50"/>
      <c r="AJ20"/>
      <c r="AK20"/>
      <c r="AL20"/>
      <c r="AM20"/>
      <c r="AN20"/>
      <c r="AO20"/>
      <c r="AP20"/>
      <c r="AQ20"/>
      <c r="AR20"/>
      <c r="AS20"/>
      <c r="AT20"/>
      <c r="AU20"/>
      <c r="AV20"/>
      <c r="AW20"/>
      <c r="AX20"/>
      <c r="AY20"/>
      <c r="AZ20"/>
      <c r="BA20"/>
      <c r="BB20"/>
      <c r="BC20"/>
      <c r="BD20"/>
      <c r="BE20"/>
      <c r="BF20"/>
      <c r="BG20"/>
      <c r="BH20"/>
      <c r="BI20"/>
      <c r="BJ20"/>
      <c r="BK20"/>
      <c r="BL20"/>
      <c r="BM20"/>
      <c r="BN20"/>
      <c r="BO20"/>
      <c r="BP20"/>
    </row>
    <row r="21" spans="1:68" ht="15">
      <c r="E21" s="67" t="str">
        <f>CONCATENATE("HOMES_",E20)</f>
        <v>HOMES_2016</v>
      </c>
      <c r="F21" s="68" t="str">
        <f t="shared" ref="F21:X21" si="2">CONCATENATE("HOMES_",F20)</f>
        <v>HOMES_2017</v>
      </c>
      <c r="G21" s="68" t="str">
        <f t="shared" si="2"/>
        <v>HOMES_2018</v>
      </c>
      <c r="H21" s="68" t="str">
        <f t="shared" si="2"/>
        <v>HOMES_2019</v>
      </c>
      <c r="I21" s="68" t="str">
        <f t="shared" si="2"/>
        <v>HOMES_2020</v>
      </c>
      <c r="J21" s="68" t="str">
        <f t="shared" si="2"/>
        <v>HOMES_2021</v>
      </c>
      <c r="K21" s="68" t="str">
        <f t="shared" si="2"/>
        <v>HOMES_2022</v>
      </c>
      <c r="L21" s="68" t="str">
        <f t="shared" si="2"/>
        <v>HOMES_2023</v>
      </c>
      <c r="M21" s="68" t="str">
        <f t="shared" si="2"/>
        <v>HOMES_2024</v>
      </c>
      <c r="N21" s="68" t="str">
        <f t="shared" si="2"/>
        <v>HOMES_2025</v>
      </c>
      <c r="O21" s="68" t="str">
        <f t="shared" si="2"/>
        <v>HOMES_2026</v>
      </c>
      <c r="P21" s="68" t="str">
        <f t="shared" si="2"/>
        <v>HOMES_2027</v>
      </c>
      <c r="Q21" s="68" t="str">
        <f t="shared" si="2"/>
        <v>HOMES_2028</v>
      </c>
      <c r="R21" s="68" t="str">
        <f t="shared" si="2"/>
        <v>HOMES_2029</v>
      </c>
      <c r="S21" s="68" t="str">
        <f t="shared" si="2"/>
        <v>HOMES_2030</v>
      </c>
      <c r="T21" s="68" t="str">
        <f t="shared" si="2"/>
        <v>HOMES_2031</v>
      </c>
      <c r="U21" s="68" t="str">
        <f t="shared" si="2"/>
        <v>HOMES_2032</v>
      </c>
      <c r="V21" s="68" t="str">
        <f t="shared" si="2"/>
        <v>HOMES_2033</v>
      </c>
      <c r="W21" s="68" t="str">
        <f t="shared" si="2"/>
        <v>HOMES_2034</v>
      </c>
      <c r="X21" s="68" t="str">
        <f t="shared" si="2"/>
        <v>HOMES_2035</v>
      </c>
      <c r="Y21" s="69"/>
      <c r="AA21" s="48"/>
    </row>
    <row r="22" spans="1:68">
      <c r="C22" s="9" t="s">
        <v>48</v>
      </c>
      <c r="E22" s="58">
        <f>+'SC-New'!D144</f>
        <v>0</v>
      </c>
      <c r="F22" s="58">
        <f>+'SC-New'!E144</f>
        <v>62146.661472599997</v>
      </c>
      <c r="G22" s="58">
        <f>+'SC-New'!F144</f>
        <v>58812.947546832824</v>
      </c>
      <c r="H22" s="58">
        <f>+'SC-New'!G144</f>
        <v>55010.715585375059</v>
      </c>
      <c r="I22" s="58">
        <f>+'SC-New'!H144</f>
        <v>52396.430798307723</v>
      </c>
      <c r="J22" s="58">
        <f>+'SC-New'!I144</f>
        <v>50072.803654332049</v>
      </c>
      <c r="K22" s="58">
        <f>+'SC-New'!J144</f>
        <v>46689.69670652596</v>
      </c>
      <c r="L22" s="58">
        <f>+'SC-New'!K144</f>
        <v>44301.343935358636</v>
      </c>
      <c r="M22" s="58">
        <f>+'SC-New'!L144</f>
        <v>42983.661768171056</v>
      </c>
      <c r="N22" s="58">
        <f>+'SC-New'!M144</f>
        <v>41509.071576199531</v>
      </c>
      <c r="O22" s="58">
        <f>+'SC-New'!N144</f>
        <v>41344.515847746079</v>
      </c>
      <c r="P22" s="58">
        <f>+'SC-New'!O144</f>
        <v>40930.150214504771</v>
      </c>
      <c r="Q22" s="58">
        <f>+'SC-New'!P144</f>
        <v>39928.338296516529</v>
      </c>
      <c r="R22" s="58">
        <f>+'SC-New'!Q144</f>
        <v>38593.068798338223</v>
      </c>
      <c r="S22" s="58">
        <f>+'SC-New'!R144</f>
        <v>38490.755389820501</v>
      </c>
      <c r="T22" s="58">
        <f>+'SC-New'!S144</f>
        <v>38878.098754481747</v>
      </c>
      <c r="U22" s="58">
        <f>+'SC-New'!T144</f>
        <v>38690.65905739044</v>
      </c>
      <c r="V22" s="58">
        <f>+'SC-New'!U144</f>
        <v>37404.875110687222</v>
      </c>
      <c r="W22" s="58">
        <f>+'SC-New'!V144</f>
        <v>37339.59056374598</v>
      </c>
      <c r="X22" s="58">
        <f>+'SC-New'!W144</f>
        <v>37434.207239882322</v>
      </c>
      <c r="Y22" s="58"/>
      <c r="AA22" s="52"/>
    </row>
    <row r="23" spans="1:68">
      <c r="C23" s="9" t="s">
        <v>49</v>
      </c>
      <c r="E23" s="58">
        <f>+'SC-New'!D145</f>
        <v>0</v>
      </c>
      <c r="F23" s="58">
        <f>+'SC-New'!E145</f>
        <v>23080.136115836784</v>
      </c>
      <c r="G23" s="58">
        <f>+'SC-New'!F145</f>
        <v>22576.41753059288</v>
      </c>
      <c r="H23" s="58">
        <f>+'SC-New'!G145</f>
        <v>22079.787518093086</v>
      </c>
      <c r="I23" s="58">
        <f>+'SC-New'!H145</f>
        <v>21046.087609944432</v>
      </c>
      <c r="J23" s="58">
        <f>+'SC-New'!I145</f>
        <v>19481.545909769404</v>
      </c>
      <c r="K23" s="58">
        <f>+'SC-New'!J145</f>
        <v>18380.493815592086</v>
      </c>
      <c r="L23" s="58">
        <f>+'SC-New'!K145</f>
        <v>17776.99725680265</v>
      </c>
      <c r="M23" s="58">
        <f>+'SC-New'!L145</f>
        <v>17653.393083965049</v>
      </c>
      <c r="N23" s="58">
        <f>+'SC-New'!M145</f>
        <v>17644.472508960378</v>
      </c>
      <c r="O23" s="58">
        <f>+'SC-New'!N145</f>
        <v>17736.979685086695</v>
      </c>
      <c r="P23" s="58">
        <f>+'SC-New'!O145</f>
        <v>17510.240295324835</v>
      </c>
      <c r="Q23" s="58">
        <f>+'SC-New'!P145</f>
        <v>17308.564580991675</v>
      </c>
      <c r="R23" s="58">
        <f>+'SC-New'!Q145</f>
        <v>17212.484584159691</v>
      </c>
      <c r="S23" s="58">
        <f>+'SC-New'!R145</f>
        <v>16962.390338455862</v>
      </c>
      <c r="T23" s="58">
        <f>+'SC-New'!S145</f>
        <v>16731.342797324349</v>
      </c>
      <c r="U23" s="58">
        <f>+'SC-New'!T145</f>
        <v>16379.865884577746</v>
      </c>
      <c r="V23" s="58">
        <f>+'SC-New'!U145</f>
        <v>16098.087652752691</v>
      </c>
      <c r="W23" s="58">
        <f>+'SC-New'!V145</f>
        <v>15893.456354675071</v>
      </c>
      <c r="X23" s="58">
        <f>+'SC-New'!W145</f>
        <v>15587.359892707091</v>
      </c>
      <c r="Y23" s="58"/>
      <c r="AA23" s="52"/>
    </row>
    <row r="24" spans="1:68">
      <c r="C24" s="9" t="s">
        <v>50</v>
      </c>
      <c r="E24" s="58">
        <f>+'SC-New'!D146</f>
        <v>0</v>
      </c>
      <c r="F24" s="58">
        <f>+'SC-New'!E146</f>
        <v>5226.2387411561367</v>
      </c>
      <c r="G24" s="58">
        <f>+'SC-New'!F146</f>
        <v>5239.95312759432</v>
      </c>
      <c r="H24" s="58">
        <f>+'SC-New'!G146</f>
        <v>5271.2612760989568</v>
      </c>
      <c r="I24" s="58">
        <f>+'SC-New'!H146</f>
        <v>4985.883552972361</v>
      </c>
      <c r="J24" s="58">
        <f>+'SC-New'!I146</f>
        <v>4608.5912035798974</v>
      </c>
      <c r="K24" s="58">
        <f>+'SC-New'!J146</f>
        <v>4509.6375960361838</v>
      </c>
      <c r="L24" s="58">
        <f>+'SC-New'!K146</f>
        <v>4481.760351096189</v>
      </c>
      <c r="M24" s="58">
        <f>+'SC-New'!L146</f>
        <v>4621.8312800578688</v>
      </c>
      <c r="N24" s="58">
        <f>+'SC-New'!M146</f>
        <v>4700.9782942419988</v>
      </c>
      <c r="O24" s="58">
        <f>+'SC-New'!N146</f>
        <v>4828.2391631488581</v>
      </c>
      <c r="P24" s="58">
        <f>+'SC-New'!O146</f>
        <v>4790.0249139778334</v>
      </c>
      <c r="Q24" s="58">
        <f>+'SC-New'!P146</f>
        <v>4782.0649962402858</v>
      </c>
      <c r="R24" s="58">
        <f>+'SC-New'!Q146</f>
        <v>4748.3908346265653</v>
      </c>
      <c r="S24" s="58">
        <f>+'SC-New'!R146</f>
        <v>4733.4823682495089</v>
      </c>
      <c r="T24" s="58">
        <f>+'SC-New'!S146</f>
        <v>4698.697177079107</v>
      </c>
      <c r="U24" s="58">
        <f>+'SC-New'!T146</f>
        <v>4599.2987885998937</v>
      </c>
      <c r="V24" s="58">
        <f>+'SC-New'!U146</f>
        <v>4526.3104216428001</v>
      </c>
      <c r="W24" s="58">
        <f>+'SC-New'!V146</f>
        <v>4422.0600452822764</v>
      </c>
      <c r="X24" s="58">
        <f>+'SC-New'!W146</f>
        <v>4405.182362066379</v>
      </c>
      <c r="Y24" s="58"/>
      <c r="AA24" s="52"/>
    </row>
    <row r="25" spans="1:68">
      <c r="C25" s="9" t="s">
        <v>51</v>
      </c>
      <c r="E25" s="58">
        <f>+'SC-New'!D147</f>
        <v>0</v>
      </c>
      <c r="F25" s="58">
        <f>+'SC-New'!E147</f>
        <v>1853.4970566087961</v>
      </c>
      <c r="G25" s="58">
        <f>+'SC-New'!F147</f>
        <v>1845.7421642488048</v>
      </c>
      <c r="H25" s="58">
        <f>+'SC-New'!G147</f>
        <v>1886.6037014937656</v>
      </c>
      <c r="I25" s="58">
        <f>+'SC-New'!H147</f>
        <v>1926.0362558304519</v>
      </c>
      <c r="J25" s="58">
        <f>+'SC-New'!I147</f>
        <v>1833.7245327703595</v>
      </c>
      <c r="K25" s="58">
        <f>+'SC-New'!J147</f>
        <v>1766.2029842760585</v>
      </c>
      <c r="L25" s="58">
        <f>+'SC-New'!K147</f>
        <v>1729.592900730021</v>
      </c>
      <c r="M25" s="58">
        <f>+'SC-New'!L147</f>
        <v>1695.7141717178074</v>
      </c>
      <c r="N25" s="58">
        <f>+'SC-New'!M147</f>
        <v>1663.6868446798871</v>
      </c>
      <c r="O25" s="58">
        <f>+'SC-New'!N147</f>
        <v>1629.185354307916</v>
      </c>
      <c r="P25" s="58">
        <f>+'SC-New'!O147</f>
        <v>1593.0267340603418</v>
      </c>
      <c r="Q25" s="58">
        <f>+'SC-New'!P147</f>
        <v>1572.5908691469544</v>
      </c>
      <c r="R25" s="58">
        <f>+'SC-New'!Q147</f>
        <v>1563.5834022997326</v>
      </c>
      <c r="S25" s="58">
        <f>+'SC-New'!R147</f>
        <v>1559.5541093284692</v>
      </c>
      <c r="T25" s="58">
        <f>+'SC-New'!S147</f>
        <v>1557.6426136332925</v>
      </c>
      <c r="U25" s="58">
        <f>+'SC-New'!T147</f>
        <v>1556.0073168653998</v>
      </c>
      <c r="V25" s="58">
        <f>+'SC-New'!U147</f>
        <v>1554.7054773472196</v>
      </c>
      <c r="W25" s="58">
        <f>+'SC-New'!V147</f>
        <v>1554.8235005993317</v>
      </c>
      <c r="X25" s="58">
        <f>+'SC-New'!W147</f>
        <v>1555.2870322374868</v>
      </c>
      <c r="Y25" s="58"/>
      <c r="AA25" s="52"/>
    </row>
    <row r="26" spans="1:68">
      <c r="E26" s="42"/>
      <c r="F26" s="42"/>
      <c r="G26" s="42"/>
      <c r="H26" s="42"/>
      <c r="I26" s="42"/>
      <c r="J26" s="42"/>
      <c r="K26" s="42"/>
      <c r="L26" s="42"/>
      <c r="M26" s="42"/>
      <c r="N26" s="42"/>
      <c r="O26" s="42"/>
      <c r="P26" s="42"/>
      <c r="Q26" s="42"/>
      <c r="R26" s="42"/>
      <c r="S26" s="42"/>
      <c r="T26" s="42"/>
      <c r="U26" s="42"/>
      <c r="V26" s="42"/>
      <c r="W26" s="42"/>
      <c r="X26" s="42"/>
      <c r="Y26" s="42"/>
    </row>
    <row r="27" spans="1:68">
      <c r="B27" s="9" t="s">
        <v>58</v>
      </c>
      <c r="C27" s="9" t="s">
        <v>59</v>
      </c>
      <c r="E27" s="42">
        <f>E18+SUM(E22:E25)</f>
        <v>5912957.9357845243</v>
      </c>
      <c r="F27" s="42">
        <f t="shared" ref="F27:X27" si="3">F18+SUM(F22:F25)</f>
        <v>5987023.2707088199</v>
      </c>
      <c r="G27" s="42">
        <f t="shared" si="3"/>
        <v>5965043.4695599778</v>
      </c>
      <c r="H27" s="42">
        <f t="shared" si="3"/>
        <v>5942760.5587523989</v>
      </c>
      <c r="I27" s="42">
        <f t="shared" si="3"/>
        <v>5920901.7668675473</v>
      </c>
      <c r="J27" s="42">
        <f t="shared" si="3"/>
        <v>5898669.7428379832</v>
      </c>
      <c r="K27" s="42">
        <f t="shared" si="3"/>
        <v>5876234.7302884115</v>
      </c>
      <c r="L27" s="42">
        <f t="shared" si="3"/>
        <v>5855483.1572591597</v>
      </c>
      <c r="M27" s="42">
        <f t="shared" si="3"/>
        <v>5836541.2452366082</v>
      </c>
      <c r="N27" s="42">
        <f t="shared" si="3"/>
        <v>5817585.7384818029</v>
      </c>
      <c r="O27" s="42">
        <f t="shared" si="3"/>
        <v>5800174.3266953705</v>
      </c>
      <c r="P27" s="42">
        <f t="shared" si="3"/>
        <v>5782113.0171680739</v>
      </c>
      <c r="Q27" s="42">
        <f t="shared" si="3"/>
        <v>5763620.8979977481</v>
      </c>
      <c r="R27" s="42">
        <f t="shared" si="3"/>
        <v>5744971.5388130154</v>
      </c>
      <c r="S27" s="42">
        <f t="shared" si="3"/>
        <v>5727509.0916869761</v>
      </c>
      <c r="T27" s="42">
        <f t="shared" si="3"/>
        <v>5710621.140882846</v>
      </c>
      <c r="U27" s="42">
        <f t="shared" si="3"/>
        <v>5693056.5245385543</v>
      </c>
      <c r="V27" s="42">
        <f t="shared" si="3"/>
        <v>5674572.2287424533</v>
      </c>
      <c r="W27" s="42">
        <f t="shared" si="3"/>
        <v>5657437.3050748166</v>
      </c>
      <c r="X27" s="42">
        <f t="shared" si="3"/>
        <v>5640529.4554010071</v>
      </c>
      <c r="Y27" s="42"/>
      <c r="AA27" s="52"/>
    </row>
    <row r="28" spans="1:68">
      <c r="D28" s="42"/>
      <c r="E28" s="42"/>
      <c r="F28" s="42"/>
      <c r="G28" s="42"/>
      <c r="H28" s="42"/>
      <c r="I28" s="42"/>
      <c r="J28" s="42"/>
      <c r="K28" s="42"/>
      <c r="L28" s="42"/>
      <c r="M28" s="42"/>
      <c r="N28" s="42"/>
      <c r="O28" s="42"/>
      <c r="P28" s="42"/>
      <c r="Q28" s="42"/>
      <c r="R28" s="42"/>
      <c r="S28" s="42"/>
      <c r="T28" s="42"/>
      <c r="U28" s="42"/>
      <c r="V28" s="42"/>
      <c r="W28" s="42"/>
      <c r="X28" s="42"/>
    </row>
    <row r="29" spans="1:68" ht="15">
      <c r="A29" s="61" t="str">
        <f>CONCATENATE("# HOMES APPLICABLE BY YEAR FOR MEASURE - ",C30)</f>
        <v># HOMES APPLICABLE BY YEAR FOR MEASURE - WIFI enabled tstats - Retro</v>
      </c>
      <c r="C29" s="9" t="s">
        <v>149</v>
      </c>
      <c r="D29" s="42"/>
      <c r="E29" s="42"/>
      <c r="F29" s="42"/>
      <c r="G29" s="42"/>
      <c r="H29" s="42"/>
      <c r="I29" s="42"/>
      <c r="J29" s="42"/>
      <c r="K29" s="42"/>
      <c r="L29" s="42"/>
      <c r="M29" s="42"/>
      <c r="N29" s="42"/>
      <c r="O29" s="42"/>
      <c r="P29" s="42"/>
      <c r="Q29" s="42"/>
      <c r="R29" s="42"/>
      <c r="S29" s="42"/>
      <c r="T29" s="42"/>
      <c r="U29" s="42"/>
      <c r="V29" s="42"/>
      <c r="W29" s="42"/>
      <c r="X29" s="42"/>
      <c r="AA29" s="50">
        <v>0.85</v>
      </c>
    </row>
    <row r="30" spans="1:68" ht="15">
      <c r="A30" s="70" t="s">
        <v>60</v>
      </c>
      <c r="B30" s="70" t="s">
        <v>153</v>
      </c>
      <c r="C30" s="70" t="str">
        <f>CONCATENATE(C8," - ",C7)</f>
        <v>WIFI enabled tstats - Retro</v>
      </c>
      <c r="D30" s="9">
        <v>2</v>
      </c>
      <c r="E30" s="9">
        <v>3</v>
      </c>
      <c r="F30" s="9">
        <v>4</v>
      </c>
      <c r="G30" s="9">
        <v>5</v>
      </c>
      <c r="H30" s="9">
        <v>6</v>
      </c>
      <c r="I30" s="9">
        <v>7</v>
      </c>
      <c r="J30" s="9">
        <v>8</v>
      </c>
      <c r="K30" s="9">
        <v>9</v>
      </c>
      <c r="L30" s="9">
        <v>10</v>
      </c>
      <c r="M30" s="9">
        <v>11</v>
      </c>
      <c r="N30" s="9">
        <v>12</v>
      </c>
      <c r="O30" s="9">
        <v>13</v>
      </c>
      <c r="P30" s="9">
        <v>14</v>
      </c>
      <c r="Q30" s="9">
        <v>15</v>
      </c>
      <c r="R30" s="9">
        <v>16</v>
      </c>
      <c r="S30" s="9">
        <v>17</v>
      </c>
      <c r="T30" s="9">
        <v>18</v>
      </c>
      <c r="U30" s="9">
        <v>19</v>
      </c>
      <c r="V30" s="9">
        <v>20</v>
      </c>
      <c r="W30" s="9">
        <v>21</v>
      </c>
      <c r="X30" s="9">
        <v>22</v>
      </c>
      <c r="AA30" s="48" t="s">
        <v>61</v>
      </c>
    </row>
    <row r="31" spans="1:68">
      <c r="A31" s="62">
        <f>INDEX([2]!ResApplic,MATCH($C$30,[2]APPLIC!$B$9:$B$120,0)+1,MATCH($C31,[2]APPLIC!$C$8:$F$8,0)+1)</f>
        <v>0.19800000000000001</v>
      </c>
      <c r="B31" s="123">
        <f>[2]SATS!$C$28+[2]SATS!$C$17</f>
        <v>0.21819338472560224</v>
      </c>
      <c r="C31" s="9" t="str">
        <f>C13</f>
        <v>Single Family</v>
      </c>
      <c r="E31" s="42">
        <f>E13*$A31*$B31</f>
        <v>181602.04816857353</v>
      </c>
      <c r="F31" s="42">
        <f t="shared" ref="F31:W34" si="4">F13*$A31*$B31</f>
        <v>181189.66963322376</v>
      </c>
      <c r="G31" s="42">
        <f t="shared" si="4"/>
        <v>180778.22751934137</v>
      </c>
      <c r="H31" s="42">
        <f t="shared" si="4"/>
        <v>180367.71970051792</v>
      </c>
      <c r="I31" s="42">
        <f t="shared" si="4"/>
        <v>179958.14405517373</v>
      </c>
      <c r="J31" s="42">
        <f t="shared" si="4"/>
        <v>179549.49846654668</v>
      </c>
      <c r="K31" s="42">
        <f t="shared" si="4"/>
        <v>179141.78082268132</v>
      </c>
      <c r="L31" s="42">
        <f t="shared" si="4"/>
        <v>178734.98901641805</v>
      </c>
      <c r="M31" s="42">
        <f t="shared" si="4"/>
        <v>178329.12094538216</v>
      </c>
      <c r="N31" s="42">
        <f t="shared" si="4"/>
        <v>177924.17451197305</v>
      </c>
      <c r="O31" s="42">
        <f t="shared" si="4"/>
        <v>177520.14762335306</v>
      </c>
      <c r="P31" s="42">
        <f t="shared" si="4"/>
        <v>177117.0381914372</v>
      </c>
      <c r="Q31" s="42">
        <f t="shared" si="4"/>
        <v>176714.84413288193</v>
      </c>
      <c r="R31" s="42">
        <f t="shared" si="4"/>
        <v>176313.56336907449</v>
      </c>
      <c r="S31" s="42">
        <f t="shared" si="4"/>
        <v>175913.19382612233</v>
      </c>
      <c r="T31" s="42">
        <f t="shared" si="4"/>
        <v>175513.73343484206</v>
      </c>
      <c r="U31" s="42">
        <f t="shared" si="4"/>
        <v>175115.18013074916</v>
      </c>
      <c r="V31" s="42">
        <f t="shared" si="4"/>
        <v>174717.53185404695</v>
      </c>
      <c r="W31" s="42">
        <f t="shared" si="4"/>
        <v>174320.78654961614</v>
      </c>
      <c r="X31" s="42">
        <f>X13*$A31*$B31</f>
        <v>173924.94216700425</v>
      </c>
      <c r="Y31" s="42"/>
      <c r="AA31" s="52">
        <f>A31*B31*X13*$AA$29</f>
        <v>147836.20084195363</v>
      </c>
    </row>
    <row r="32" spans="1:68">
      <c r="A32" s="62">
        <f>INDEX([2]!ResApplic,MATCH($C$30,[2]APPLIC!$B$9:$B$120,0)+1,MATCH($C32,[2]APPLIC!$C$8:$F$8,0)+1)</f>
        <v>0.19800000000000001</v>
      </c>
      <c r="B32" s="123">
        <f>[2]SATS!$D$28+[2]SATS!$D$17</f>
        <v>3.0307054828143071E-2</v>
      </c>
      <c r="C32" s="9" t="str">
        <f>C14</f>
        <v>Multifamily - Low Rise</v>
      </c>
      <c r="E32" s="42">
        <f t="shared" ref="E32:T34" si="5">E14*$A32*$B32</f>
        <v>5558.1976190261757</v>
      </c>
      <c r="F32" s="42">
        <f t="shared" si="5"/>
        <v>5545.5759648769881</v>
      </c>
      <c r="G32" s="42">
        <f t="shared" si="5"/>
        <v>5532.9829722048444</v>
      </c>
      <c r="H32" s="42">
        <f t="shared" si="5"/>
        <v>5520.418575924753</v>
      </c>
      <c r="I32" s="42">
        <f t="shared" si="5"/>
        <v>5507.8827110995153</v>
      </c>
      <c r="J32" s="42">
        <f t="shared" si="5"/>
        <v>5495.3753129393972</v>
      </c>
      <c r="K32" s="42">
        <f t="shared" si="5"/>
        <v>5482.8963168017881</v>
      </c>
      <c r="L32" s="42">
        <f t="shared" si="5"/>
        <v>5470.445658190868</v>
      </c>
      <c r="M32" s="42">
        <f t="shared" si="5"/>
        <v>5458.0232727572775</v>
      </c>
      <c r="N32" s="42">
        <f t="shared" si="5"/>
        <v>5445.6290962977819</v>
      </c>
      <c r="O32" s="42">
        <f t="shared" si="5"/>
        <v>5433.2630647549422</v>
      </c>
      <c r="P32" s="42">
        <f t="shared" si="5"/>
        <v>5420.9251142167777</v>
      </c>
      <c r="Q32" s="42">
        <f t="shared" si="5"/>
        <v>5408.6151809164439</v>
      </c>
      <c r="R32" s="42">
        <f t="shared" si="5"/>
        <v>5396.3332012318988</v>
      </c>
      <c r="S32" s="42">
        <f t="shared" si="5"/>
        <v>5384.0791116855735</v>
      </c>
      <c r="T32" s="42">
        <f t="shared" si="5"/>
        <v>5371.8528489440441</v>
      </c>
      <c r="U32" s="42">
        <f t="shared" si="4"/>
        <v>5359.654349817708</v>
      </c>
      <c r="V32" s="42">
        <f t="shared" si="4"/>
        <v>5347.4835512604532</v>
      </c>
      <c r="W32" s="42">
        <f t="shared" si="4"/>
        <v>5335.3403903693334</v>
      </c>
      <c r="X32" s="42">
        <f t="shared" ref="X32" si="6">X14*$A32*$B32</f>
        <v>5323.2248043842437</v>
      </c>
      <c r="Y32" s="42"/>
      <c r="AA32" s="52">
        <f t="shared" ref="AA32:AA34" si="7">A32*B32*X14*$AA$29</f>
        <v>4524.741083726607</v>
      </c>
    </row>
    <row r="33" spans="1:71">
      <c r="A33" s="62">
        <f>INDEX([2]!ResApplic,MATCH($C$30,[2]APPLIC!$B$9:$B$120,0)+1,MATCH($C33,[2]APPLIC!$C$8:$F$8,0)+1)</f>
        <v>0</v>
      </c>
      <c r="B33" s="123">
        <f>[2]SATS!$E$28+[2]SATS!$E$17</f>
        <v>3.0307054828143071E-2</v>
      </c>
      <c r="C33" s="9" t="str">
        <f>C15</f>
        <v>Multifamily - High Rise</v>
      </c>
      <c r="E33" s="42">
        <f t="shared" si="5"/>
        <v>0</v>
      </c>
      <c r="F33" s="42">
        <f t="shared" si="4"/>
        <v>0</v>
      </c>
      <c r="G33" s="42">
        <f t="shared" si="4"/>
        <v>0</v>
      </c>
      <c r="H33" s="42">
        <f t="shared" si="4"/>
        <v>0</v>
      </c>
      <c r="I33" s="42">
        <f t="shared" si="4"/>
        <v>0</v>
      </c>
      <c r="J33" s="42">
        <f t="shared" si="4"/>
        <v>0</v>
      </c>
      <c r="K33" s="42">
        <f t="shared" si="4"/>
        <v>0</v>
      </c>
      <c r="L33" s="42">
        <f t="shared" si="4"/>
        <v>0</v>
      </c>
      <c r="M33" s="42">
        <f t="shared" si="4"/>
        <v>0</v>
      </c>
      <c r="N33" s="42">
        <f t="shared" si="4"/>
        <v>0</v>
      </c>
      <c r="O33" s="42">
        <f t="shared" si="4"/>
        <v>0</v>
      </c>
      <c r="P33" s="42">
        <f t="shared" si="4"/>
        <v>0</v>
      </c>
      <c r="Q33" s="42">
        <f t="shared" si="4"/>
        <v>0</v>
      </c>
      <c r="R33" s="42">
        <f t="shared" si="4"/>
        <v>0</v>
      </c>
      <c r="S33" s="42">
        <f t="shared" si="4"/>
        <v>0</v>
      </c>
      <c r="T33" s="42">
        <f t="shared" si="4"/>
        <v>0</v>
      </c>
      <c r="U33" s="42">
        <f t="shared" si="4"/>
        <v>0</v>
      </c>
      <c r="V33" s="42">
        <f t="shared" si="4"/>
        <v>0</v>
      </c>
      <c r="W33" s="42">
        <f t="shared" si="4"/>
        <v>0</v>
      </c>
      <c r="X33" s="42">
        <f t="shared" ref="X33" si="8">X15*$A33*$B33</f>
        <v>0</v>
      </c>
      <c r="Y33" s="42"/>
      <c r="AA33" s="52">
        <f t="shared" si="7"/>
        <v>0</v>
      </c>
    </row>
    <row r="34" spans="1:71">
      <c r="A34" s="62">
        <f>INDEX([2]!ResApplic,MATCH($C$30,[2]APPLIC!$B$9:$B$120,0)+1,MATCH($C34,[2]APPLIC!$C$8:$F$8,0)+1)</f>
        <v>0.19800000000000001</v>
      </c>
      <c r="B34" s="123">
        <f>[2]SATS!$F$28+[2]SATS!$F$17</f>
        <v>0.68844200460012039</v>
      </c>
      <c r="C34" s="9" t="str">
        <f>C16</f>
        <v>Manufactured</v>
      </c>
      <c r="E34" s="42">
        <f t="shared" si="5"/>
        <v>77971.050229867207</v>
      </c>
      <c r="F34" s="42">
        <f t="shared" si="4"/>
        <v>77137.774670430459</v>
      </c>
      <c r="G34" s="42">
        <f t="shared" si="4"/>
        <v>76313.404315629377</v>
      </c>
      <c r="H34" s="42">
        <f t="shared" si="4"/>
        <v>75497.84399566245</v>
      </c>
      <c r="I34" s="42">
        <f t="shared" si="4"/>
        <v>74690.999557806499</v>
      </c>
      <c r="J34" s="42">
        <f t="shared" si="4"/>
        <v>73892.77785554732</v>
      </c>
      <c r="K34" s="42">
        <f t="shared" si="4"/>
        <v>73103.086737826161</v>
      </c>
      <c r="L34" s="42">
        <f t="shared" si="4"/>
        <v>72321.835038401434</v>
      </c>
      <c r="M34" s="42">
        <f t="shared" si="4"/>
        <v>71548.932565323936</v>
      </c>
      <c r="N34" s="42">
        <f t="shared" si="4"/>
        <v>70784.290090524533</v>
      </c>
      <c r="O34" s="42">
        <f t="shared" si="4"/>
        <v>70027.8193395134</v>
      </c>
      <c r="P34" s="42">
        <f t="shared" si="4"/>
        <v>69279.432981188889</v>
      </c>
      <c r="Q34" s="42">
        <f t="shared" si="4"/>
        <v>68539.044617755688</v>
      </c>
      <c r="R34" s="42">
        <f t="shared" si="4"/>
        <v>67806.5687747505</v>
      </c>
      <c r="S34" s="42">
        <f t="shared" si="4"/>
        <v>67081.920891174552</v>
      </c>
      <c r="T34" s="42">
        <f t="shared" si="4"/>
        <v>66365.017309731295</v>
      </c>
      <c r="U34" s="42">
        <f t="shared" si="4"/>
        <v>65655.775267168516</v>
      </c>
      <c r="V34" s="42">
        <f t="shared" si="4"/>
        <v>64954.112884723836</v>
      </c>
      <c r="W34" s="42">
        <f t="shared" si="4"/>
        <v>64259.949158672047</v>
      </c>
      <c r="X34" s="42">
        <f t="shared" ref="X34" si="9">X16*$A34*$B34</f>
        <v>63573.203950973686</v>
      </c>
      <c r="Y34" s="42"/>
      <c r="AA34" s="52">
        <f t="shared" si="7"/>
        <v>54037.223358327639</v>
      </c>
    </row>
    <row r="35" spans="1:71">
      <c r="E35" s="42"/>
      <c r="F35" s="42"/>
      <c r="G35" s="42"/>
      <c r="H35" s="42"/>
      <c r="I35" s="42"/>
      <c r="J35" s="42"/>
      <c r="K35" s="42"/>
      <c r="L35" s="42"/>
      <c r="M35" s="42"/>
      <c r="N35" s="42"/>
      <c r="O35" s="42"/>
      <c r="P35" s="42"/>
      <c r="Q35" s="42"/>
      <c r="R35" s="42"/>
      <c r="S35" s="42"/>
      <c r="T35" s="42"/>
      <c r="U35" s="42"/>
      <c r="V35" s="42"/>
      <c r="W35" s="42"/>
      <c r="X35" s="42"/>
      <c r="Y35" s="42"/>
    </row>
    <row r="36" spans="1:71">
      <c r="E36" s="42">
        <f t="shared" ref="E36:X36" si="10">SUM(E31:E34)</f>
        <v>265131.29601746693</v>
      </c>
      <c r="F36" s="42">
        <f t="shared" si="10"/>
        <v>263873.02026853117</v>
      </c>
      <c r="G36" s="42">
        <f t="shared" si="10"/>
        <v>262624.61480717559</v>
      </c>
      <c r="H36" s="42">
        <f t="shared" si="10"/>
        <v>261385.98227210512</v>
      </c>
      <c r="I36" s="42">
        <f t="shared" si="10"/>
        <v>260157.02632407975</v>
      </c>
      <c r="J36" s="42">
        <f t="shared" si="10"/>
        <v>258937.6516350334</v>
      </c>
      <c r="K36" s="42">
        <f t="shared" si="10"/>
        <v>257727.76387730928</v>
      </c>
      <c r="L36" s="42">
        <f t="shared" si="10"/>
        <v>256527.26971301035</v>
      </c>
      <c r="M36" s="42">
        <f t="shared" si="10"/>
        <v>255336.07678346336</v>
      </c>
      <c r="N36" s="42">
        <f t="shared" si="10"/>
        <v>254154.09369879536</v>
      </c>
      <c r="O36" s="42">
        <f t="shared" si="10"/>
        <v>252981.23002762141</v>
      </c>
      <c r="P36" s="42">
        <f t="shared" si="10"/>
        <v>251817.39628684288</v>
      </c>
      <c r="Q36" s="42">
        <f t="shared" si="10"/>
        <v>250662.50393155406</v>
      </c>
      <c r="R36" s="42">
        <f t="shared" si="10"/>
        <v>249516.4653450569</v>
      </c>
      <c r="S36" s="42">
        <f t="shared" si="10"/>
        <v>248379.19382898245</v>
      </c>
      <c r="T36" s="42">
        <f t="shared" si="10"/>
        <v>247250.60359351739</v>
      </c>
      <c r="U36" s="42">
        <f t="shared" si="10"/>
        <v>246130.60974773538</v>
      </c>
      <c r="V36" s="42">
        <f t="shared" si="10"/>
        <v>245019.12829003125</v>
      </c>
      <c r="W36" s="42">
        <f t="shared" si="10"/>
        <v>243916.0760986575</v>
      </c>
      <c r="X36" s="42">
        <f t="shared" si="10"/>
        <v>242821.3709223622</v>
      </c>
      <c r="Y36" s="42"/>
      <c r="AA36" s="52">
        <f>SUM(AA31:AA34)</f>
        <v>206398.16528400788</v>
      </c>
    </row>
    <row r="37" spans="1:71">
      <c r="D37" s="42"/>
      <c r="E37" s="42"/>
      <c r="F37" s="42"/>
      <c r="G37" s="42"/>
      <c r="H37" s="42"/>
      <c r="I37" s="42"/>
      <c r="J37" s="42"/>
      <c r="K37" s="42"/>
      <c r="L37" s="42"/>
      <c r="M37" s="42"/>
      <c r="N37" s="42"/>
      <c r="O37" s="42"/>
      <c r="P37" s="42"/>
      <c r="Q37" s="42"/>
      <c r="R37" s="42"/>
      <c r="S37" s="42"/>
      <c r="T37" s="42"/>
      <c r="U37" s="42"/>
      <c r="V37" s="42"/>
      <c r="W37" s="42"/>
      <c r="X37" s="42"/>
    </row>
    <row r="38" spans="1:71" ht="15">
      <c r="A38" s="61" t="str">
        <f>CONCATENATE("# HOMES APPLICABLE BY YEAR FOR MEASURE - ",C30)</f>
        <v># HOMES APPLICABLE BY YEAR FOR MEASURE - WIFI enabled tstats - Retro</v>
      </c>
      <c r="C38" s="9" t="s">
        <v>150</v>
      </c>
      <c r="D38" s="42"/>
      <c r="E38" s="42"/>
      <c r="F38" s="42"/>
      <c r="G38" s="42"/>
      <c r="H38" s="42"/>
      <c r="I38" s="42"/>
      <c r="J38" s="42"/>
      <c r="K38" s="42"/>
      <c r="L38" s="42"/>
      <c r="M38" s="42"/>
      <c r="N38" s="42"/>
      <c r="O38" s="42"/>
      <c r="P38" s="42"/>
      <c r="Q38" s="42"/>
      <c r="R38" s="42"/>
      <c r="S38" s="42"/>
      <c r="T38" s="42"/>
      <c r="U38" s="42"/>
      <c r="V38" s="42"/>
      <c r="W38" s="42"/>
      <c r="X38" s="42"/>
      <c r="AA38" s="50">
        <v>0.85</v>
      </c>
    </row>
    <row r="39" spans="1:71" ht="15">
      <c r="A39" s="70" t="s">
        <v>60</v>
      </c>
      <c r="B39" s="70" t="s">
        <v>153</v>
      </c>
      <c r="C39" s="70" t="str">
        <f>CONCATENATE(C8," - ","NEW")</f>
        <v>WIFI enabled tstats - NEW</v>
      </c>
      <c r="D39" s="9">
        <v>2</v>
      </c>
      <c r="E39" s="9">
        <v>3</v>
      </c>
      <c r="F39" s="9">
        <v>4</v>
      </c>
      <c r="G39" s="9">
        <v>5</v>
      </c>
      <c r="H39" s="9">
        <v>6</v>
      </c>
      <c r="I39" s="9">
        <v>7</v>
      </c>
      <c r="J39" s="9">
        <v>8</v>
      </c>
      <c r="K39" s="9">
        <v>9</v>
      </c>
      <c r="L39" s="9">
        <v>10</v>
      </c>
      <c r="M39" s="9">
        <v>11</v>
      </c>
      <c r="N39" s="9">
        <v>12</v>
      </c>
      <c r="O39" s="9">
        <v>13</v>
      </c>
      <c r="P39" s="9">
        <v>14</v>
      </c>
      <c r="Q39" s="9">
        <v>15</v>
      </c>
      <c r="R39" s="9">
        <v>16</v>
      </c>
      <c r="S39" s="9">
        <v>17</v>
      </c>
      <c r="T39" s="9">
        <v>18</v>
      </c>
      <c r="U39" s="9">
        <v>19</v>
      </c>
      <c r="V39" s="9">
        <v>20</v>
      </c>
      <c r="W39" s="9">
        <v>21</v>
      </c>
      <c r="X39" s="9">
        <v>22</v>
      </c>
      <c r="AA39" s="48" t="s">
        <v>61</v>
      </c>
    </row>
    <row r="40" spans="1:71">
      <c r="A40" s="62">
        <f>INDEX([2]!ResApplic,MATCH($C$39,[2]APPLIC!$B$9:$B$120,0)+1,MATCH($C40,[2]APPLIC!$C$8:$F$8,0)+1)</f>
        <v>0.2</v>
      </c>
      <c r="B40" s="123">
        <f>'SC-New'!$B23</f>
        <v>0.11113965477799331</v>
      </c>
      <c r="C40" s="9" t="str">
        <f>C22</f>
        <v>Single Family</v>
      </c>
      <c r="E40" s="42">
        <f>E22*$A40*$B40</f>
        <v>0</v>
      </c>
      <c r="F40" s="42">
        <f t="shared" ref="F40:F43" si="11">F22*$A40*$B40</f>
        <v>1381.3917003339163</v>
      </c>
      <c r="G40" s="42">
        <f>G22*$A40*$B40+F40</f>
        <v>2688.6818377001623</v>
      </c>
      <c r="H40" s="42">
        <f t="shared" ref="H40:X43" si="12">H22*$A40*$B40+G40</f>
        <v>3911.4562255499545</v>
      </c>
      <c r="I40" s="42">
        <f t="shared" si="12"/>
        <v>5076.1204716545417</v>
      </c>
      <c r="J40" s="42">
        <f t="shared" si="12"/>
        <v>6189.1352940362831</v>
      </c>
      <c r="K40" s="42">
        <f t="shared" si="12"/>
        <v>7226.9506487667841</v>
      </c>
      <c r="L40" s="42">
        <f t="shared" si="12"/>
        <v>8211.6778630021654</v>
      </c>
      <c r="M40" s="42">
        <f t="shared" si="12"/>
        <v>9167.1157290038773</v>
      </c>
      <c r="N40" s="42">
        <f t="shared" si="12"/>
        <v>10089.776506030643</v>
      </c>
      <c r="O40" s="42">
        <f t="shared" si="12"/>
        <v>11008.779549686997</v>
      </c>
      <c r="P40" s="42">
        <f t="shared" si="12"/>
        <v>11918.57210265729</v>
      </c>
      <c r="Q40" s="42">
        <f t="shared" si="12"/>
        <v>12806.096449484045</v>
      </c>
      <c r="R40" s="42">
        <f t="shared" si="12"/>
        <v>13663.940518098176</v>
      </c>
      <c r="S40" s="42">
        <f t="shared" si="12"/>
        <v>14519.510371331942</v>
      </c>
      <c r="T40" s="42">
        <f t="shared" si="12"/>
        <v>15383.690066131509</v>
      </c>
      <c r="U40" s="42">
        <f t="shared" si="12"/>
        <v>16243.703364285791</v>
      </c>
      <c r="V40" s="42">
        <f t="shared" si="12"/>
        <v>17075.136345648938</v>
      </c>
      <c r="W40" s="42">
        <f t="shared" si="12"/>
        <v>17905.118186610209</v>
      </c>
      <c r="X40" s="42">
        <f t="shared" si="12"/>
        <v>18737.203160515885</v>
      </c>
      <c r="Y40" s="42"/>
      <c r="AA40" s="52">
        <f>A40*B40*$AA$29*SUM(E22:X22)</f>
        <v>15926.622686438504</v>
      </c>
    </row>
    <row r="41" spans="1:71">
      <c r="A41" s="62">
        <f>INDEX([2]!ResApplic,MATCH($C$39,[2]APPLIC!$B$9:$B$120,0)+1,MATCH($C41,[2]APPLIC!$C$8:$F$8,0)+1)</f>
        <v>0.2</v>
      </c>
      <c r="B41" s="123">
        <f>'SC-New'!$B24</f>
        <v>3.0307054828143071E-2</v>
      </c>
      <c r="C41" s="9" t="str">
        <f>C23</f>
        <v>Multifamily - Low Rise</v>
      </c>
      <c r="E41" s="42">
        <f t="shared" ref="E41:F43" si="13">E23*$A41*$B41</f>
        <v>0</v>
      </c>
      <c r="F41" s="42">
        <f t="shared" si="13"/>
        <v>139.8981901407341</v>
      </c>
      <c r="G41" s="42">
        <f t="shared" ref="G41:V43" si="14">G23*$A41*$B41+F41</f>
        <v>276.74313492527983</v>
      </c>
      <c r="H41" s="42">
        <f t="shared" si="14"/>
        <v>410.5778011061991</v>
      </c>
      <c r="I41" s="42">
        <f t="shared" si="14"/>
        <v>538.14678732869686</v>
      </c>
      <c r="J41" s="42">
        <f t="shared" si="14"/>
        <v>656.23244333357036</v>
      </c>
      <c r="K41" s="42">
        <f t="shared" si="14"/>
        <v>767.64417010106922</v>
      </c>
      <c r="L41" s="42">
        <f t="shared" si="14"/>
        <v>875.39785620940256</v>
      </c>
      <c r="M41" s="42">
        <f t="shared" si="14"/>
        <v>982.40232662910068</v>
      </c>
      <c r="N41" s="42">
        <f t="shared" si="14"/>
        <v>1089.3527257776457</v>
      </c>
      <c r="O41" s="42">
        <f t="shared" si="14"/>
        <v>1196.8638489379621</v>
      </c>
      <c r="P41" s="42">
        <f t="shared" si="14"/>
        <v>1303.000611474836</v>
      </c>
      <c r="Q41" s="42">
        <f t="shared" si="14"/>
        <v>1407.91493462535</v>
      </c>
      <c r="R41" s="42">
        <f t="shared" si="14"/>
        <v>1512.2468774294891</v>
      </c>
      <c r="S41" s="42">
        <f t="shared" si="14"/>
        <v>1615.0628962302783</v>
      </c>
      <c r="T41" s="42">
        <f t="shared" si="14"/>
        <v>1716.4784409316715</v>
      </c>
      <c r="U41" s="42">
        <f t="shared" si="14"/>
        <v>1815.7635396199771</v>
      </c>
      <c r="V41" s="42">
        <f t="shared" si="14"/>
        <v>1913.3406646440228</v>
      </c>
      <c r="W41" s="42">
        <f t="shared" si="12"/>
        <v>2009.6774352739901</v>
      </c>
      <c r="X41" s="42">
        <f t="shared" si="12"/>
        <v>2104.1588294528447</v>
      </c>
      <c r="Y41" s="42"/>
      <c r="AA41" s="52">
        <f t="shared" ref="AA41:AA43" si="15">A41*B41*$AA$29*SUM(E23:X23)</f>
        <v>1788.5350050349177</v>
      </c>
    </row>
    <row r="42" spans="1:71">
      <c r="A42" s="62">
        <f>INDEX([2]!ResApplic,MATCH($C$39,[2]APPLIC!$B$9:$B$120,0)+1,MATCH($C42,[2]APPLIC!$C$8:$F$8,0)+1)</f>
        <v>0</v>
      </c>
      <c r="B42" s="123">
        <f>'SC-New'!$B25</f>
        <v>3.0307054828143071E-2</v>
      </c>
      <c r="C42" s="9" t="str">
        <f>C24</f>
        <v>Multifamily - High Rise</v>
      </c>
      <c r="E42" s="42">
        <f t="shared" si="13"/>
        <v>0</v>
      </c>
      <c r="F42" s="42">
        <f t="shared" si="11"/>
        <v>0</v>
      </c>
      <c r="G42" s="42">
        <f t="shared" si="14"/>
        <v>0</v>
      </c>
      <c r="H42" s="42">
        <f t="shared" si="12"/>
        <v>0</v>
      </c>
      <c r="I42" s="42">
        <f t="shared" si="12"/>
        <v>0</v>
      </c>
      <c r="J42" s="42">
        <f t="shared" si="12"/>
        <v>0</v>
      </c>
      <c r="K42" s="42">
        <f t="shared" si="12"/>
        <v>0</v>
      </c>
      <c r="L42" s="42">
        <f t="shared" si="12"/>
        <v>0</v>
      </c>
      <c r="M42" s="42">
        <f t="shared" si="12"/>
        <v>0</v>
      </c>
      <c r="N42" s="42">
        <f t="shared" si="12"/>
        <v>0</v>
      </c>
      <c r="O42" s="42">
        <f t="shared" si="12"/>
        <v>0</v>
      </c>
      <c r="P42" s="42">
        <f t="shared" si="12"/>
        <v>0</v>
      </c>
      <c r="Q42" s="42">
        <f t="shared" si="12"/>
        <v>0</v>
      </c>
      <c r="R42" s="42">
        <f t="shared" si="12"/>
        <v>0</v>
      </c>
      <c r="S42" s="42">
        <f t="shared" si="12"/>
        <v>0</v>
      </c>
      <c r="T42" s="42">
        <f t="shared" si="12"/>
        <v>0</v>
      </c>
      <c r="U42" s="42">
        <f t="shared" si="12"/>
        <v>0</v>
      </c>
      <c r="V42" s="42">
        <f t="shared" si="12"/>
        <v>0</v>
      </c>
      <c r="W42" s="42">
        <f t="shared" si="12"/>
        <v>0</v>
      </c>
      <c r="X42" s="42">
        <f t="shared" si="12"/>
        <v>0</v>
      </c>
      <c r="Y42" s="42"/>
      <c r="AA42" s="52">
        <f t="shared" si="15"/>
        <v>0</v>
      </c>
    </row>
    <row r="43" spans="1:71">
      <c r="A43" s="62">
        <f>INDEX([2]!ResApplic,MATCH($C$39,[2]APPLIC!$B$9:$B$120,0)+1,MATCH($C43,[2]APPLIC!$C$8:$F$8,0)+1)</f>
        <v>0.2</v>
      </c>
      <c r="B43" s="123">
        <f>'SC-New'!$B26</f>
        <v>0.68844200460012039</v>
      </c>
      <c r="C43" s="9" t="str">
        <f>C25</f>
        <v>Manufactured</v>
      </c>
      <c r="E43" s="42">
        <f t="shared" si="13"/>
        <v>0</v>
      </c>
      <c r="F43" s="42">
        <f t="shared" si="11"/>
        <v>255.20504583443653</v>
      </c>
      <c r="G43" s="42">
        <f t="shared" si="14"/>
        <v>509.34233294051893</v>
      </c>
      <c r="H43" s="42">
        <f t="shared" si="12"/>
        <v>769.1057797689939</v>
      </c>
      <c r="I43" s="42">
        <f t="shared" si="12"/>
        <v>1034.2986319482793</v>
      </c>
      <c r="J43" s="42">
        <f t="shared" si="12"/>
        <v>1286.7812305932484</v>
      </c>
      <c r="K43" s="42">
        <f t="shared" si="12"/>
        <v>1529.9668951983933</v>
      </c>
      <c r="L43" s="42">
        <f t="shared" si="12"/>
        <v>1768.1117759425358</v>
      </c>
      <c r="M43" s="42">
        <f t="shared" si="12"/>
        <v>2001.5919486637838</v>
      </c>
      <c r="N43" s="42">
        <f t="shared" si="12"/>
        <v>2230.6623299394378</v>
      </c>
      <c r="O43" s="42">
        <f t="shared" si="12"/>
        <v>2454.9822561764176</v>
      </c>
      <c r="P43" s="42">
        <f t="shared" si="12"/>
        <v>2674.3235598120345</v>
      </c>
      <c r="Q43" s="42">
        <f t="shared" si="12"/>
        <v>2890.8510818863097</v>
      </c>
      <c r="R43" s="42">
        <f t="shared" si="12"/>
        <v>3106.1383802540504</v>
      </c>
      <c r="S43" s="42">
        <f t="shared" si="12"/>
        <v>3320.8708917157396</v>
      </c>
      <c r="T43" s="42">
        <f t="shared" si="12"/>
        <v>3535.3402123917945</v>
      </c>
      <c r="U43" s="42">
        <f t="shared" si="12"/>
        <v>3749.5843716708487</v>
      </c>
      <c r="V43" s="42">
        <f t="shared" si="12"/>
        <v>3963.6492827483899</v>
      </c>
      <c r="W43" s="42">
        <f t="shared" si="12"/>
        <v>4177.7304442587856</v>
      </c>
      <c r="X43" s="42">
        <f t="shared" si="12"/>
        <v>4391.8754286992153</v>
      </c>
      <c r="Y43" s="42"/>
      <c r="AA43" s="52">
        <f t="shared" si="15"/>
        <v>3733.0941143943328</v>
      </c>
    </row>
    <row r="44" spans="1:71">
      <c r="E44" s="42"/>
      <c r="F44" s="42"/>
      <c r="G44" s="42"/>
      <c r="H44" s="42"/>
      <c r="I44" s="42"/>
      <c r="J44" s="42"/>
      <c r="K44" s="42"/>
      <c r="L44" s="42"/>
      <c r="M44" s="42"/>
      <c r="N44" s="42"/>
      <c r="O44" s="42"/>
      <c r="P44" s="42"/>
      <c r="Q44" s="42"/>
      <c r="R44" s="42"/>
      <c r="S44" s="42"/>
      <c r="T44" s="42"/>
      <c r="U44" s="42"/>
      <c r="V44" s="42"/>
      <c r="W44" s="42"/>
      <c r="X44" s="42"/>
      <c r="Y44" s="42"/>
    </row>
    <row r="45" spans="1:71">
      <c r="E45" s="42">
        <f t="shared" ref="E45:X45" si="16">SUM(E40:E43)</f>
        <v>0</v>
      </c>
      <c r="F45" s="42">
        <f t="shared" si="16"/>
        <v>1776.4949363090871</v>
      </c>
      <c r="G45" s="42">
        <f t="shared" si="16"/>
        <v>3474.7673055659611</v>
      </c>
      <c r="H45" s="42">
        <f t="shared" si="16"/>
        <v>5091.1398064251471</v>
      </c>
      <c r="I45" s="42">
        <f t="shared" si="16"/>
        <v>6648.5658909315171</v>
      </c>
      <c r="J45" s="42">
        <f t="shared" si="16"/>
        <v>8132.1489679631022</v>
      </c>
      <c r="K45" s="42">
        <f t="shared" si="16"/>
        <v>9524.5617140662471</v>
      </c>
      <c r="L45" s="42">
        <f t="shared" si="16"/>
        <v>10855.187495154103</v>
      </c>
      <c r="M45" s="42">
        <f t="shared" si="16"/>
        <v>12151.110004296761</v>
      </c>
      <c r="N45" s="42">
        <f t="shared" si="16"/>
        <v>13409.791561747727</v>
      </c>
      <c r="O45" s="42">
        <f t="shared" si="16"/>
        <v>14660.625654801377</v>
      </c>
      <c r="P45" s="42">
        <f t="shared" si="16"/>
        <v>15895.896273944159</v>
      </c>
      <c r="Q45" s="42">
        <f t="shared" si="16"/>
        <v>17104.862465995706</v>
      </c>
      <c r="R45" s="42">
        <f t="shared" si="16"/>
        <v>18282.325775781715</v>
      </c>
      <c r="S45" s="42">
        <f t="shared" si="16"/>
        <v>19455.444159277959</v>
      </c>
      <c r="T45" s="42">
        <f t="shared" si="16"/>
        <v>20635.508719454974</v>
      </c>
      <c r="U45" s="42">
        <f t="shared" si="16"/>
        <v>21809.051275576618</v>
      </c>
      <c r="V45" s="42">
        <f t="shared" si="16"/>
        <v>22952.12629304135</v>
      </c>
      <c r="W45" s="42">
        <f t="shared" si="16"/>
        <v>24092.526066142982</v>
      </c>
      <c r="X45" s="42">
        <f t="shared" si="16"/>
        <v>25233.237418667944</v>
      </c>
      <c r="Y45" s="42"/>
      <c r="AA45" s="52">
        <f>SUM(AA40:AA43)</f>
        <v>21448.251805867752</v>
      </c>
    </row>
    <row r="47" spans="1:71" ht="15">
      <c r="A47" s="61" t="str">
        <f>CONCATENATE("# UNITS ACHIEVABLE BY YEAR FOR MEASURE - ",C48)</f>
        <v># UNITS ACHIEVABLE BY YEAR FOR MEASURE - WIFI enabled tstats - Retro</v>
      </c>
      <c r="E47" s="70" t="s">
        <v>62</v>
      </c>
      <c r="F47"/>
    </row>
    <row r="48" spans="1:71" ht="15">
      <c r="C48" s="70" t="str">
        <f>C30</f>
        <v>WIFI enabled tstats - Retro</v>
      </c>
      <c r="E48" s="74">
        <f>VLOOKUP($C$48,[2]ACHIEV!$B$10:$X$100,MATCH(E$11,$E$11:$Y$11,0)+2,FALSE)</f>
        <v>4.2999999999999997E-2</v>
      </c>
      <c r="F48" s="74">
        <f>VLOOKUP($C$48,[2]ACHIEV!$B$10:$X$100,MATCH(F$11,$E$11:$Y$11,0)+2,FALSE)</f>
        <v>5.279714228027832E-2</v>
      </c>
      <c r="G48" s="74">
        <f>VLOOKUP($C$48,[2]ACHIEV!$B$10:$X$100,MATCH(G$11,$E$11:$Y$11,0)+2,FALSE)</f>
        <v>6.4608251467478173E-2</v>
      </c>
      <c r="H48" s="74">
        <f>VLOOKUP($C$48,[2]ACHIEV!$B$10:$X$100,MATCH(H$11,$E$11:$Y$11,0)+2,FALSE)</f>
        <v>7.4999999999999997E-2</v>
      </c>
      <c r="I48" s="74">
        <f>VLOOKUP($C$48,[2]ACHIEV!$B$10:$X$100,MATCH(I$11,$E$11:$Y$11,0)+2,FALSE)</f>
        <v>8.5546997470333563E-2</v>
      </c>
      <c r="J48" s="74">
        <f>VLOOKUP($C$48,[2]ACHIEV!$B$10:$X$100,MATCH(J$11,$E$11:$Y$11,0)+2,FALSE)</f>
        <v>0.10001472303820647</v>
      </c>
      <c r="K48" s="74">
        <f>VLOOKUP($C$48,[2]ACHIEV!$B$10:$X$100,MATCH(K$11,$E$11:$Y$11,0)+2,FALSE)</f>
        <v>0.10971770435235073</v>
      </c>
      <c r="L48" s="74">
        <f>VLOOKUP($C$48,[2]ACHIEV!$B$10:$X$100,MATCH(L$11,$E$11:$Y$11,0)+2,FALSE)</f>
        <v>0.11208438511970376</v>
      </c>
      <c r="M48" s="74">
        <f>VLOOKUP($C$48,[2]ACHIEV!$B$10:$X$100,MATCH(M$11,$E$11:$Y$11,0)+2,FALSE)</f>
        <v>0.10562608162722853</v>
      </c>
      <c r="N48" s="74">
        <f>VLOOKUP($C$48,[2]ACHIEV!$B$10:$X$100,MATCH(N$11,$E$11:$Y$11,0)+2,FALSE)</f>
        <v>9.0794563997872335E-2</v>
      </c>
      <c r="O48" s="74">
        <f>VLOOKUP($C$48,[2]ACHIEV!$B$10:$X$100,MATCH(O$11,$E$11:$Y$11,0)+2,FALSE)</f>
        <v>7.0260666991849297E-2</v>
      </c>
      <c r="P48" s="74">
        <f>VLOOKUP($C$48,[2]ACHIEV!$B$10:$X$100,MATCH(P$11,$E$11:$Y$11,0)+2,FALSE)</f>
        <v>4.8218360404944538E-2</v>
      </c>
      <c r="Q48" s="74">
        <f>VLOOKUP($C$48,[2]ACHIEV!$B$10:$X$100,MATCH(Q$11,$E$11:$Y$11,0)+2,FALSE)</f>
        <v>2.8854234614640095E-2</v>
      </c>
      <c r="R48" s="74">
        <f>VLOOKUP($C$48,[2]ACHIEV!$B$10:$X$100,MATCH(R$11,$E$11:$Y$11,0)+2,FALSE)</f>
        <v>1.4773964924806759E-2</v>
      </c>
      <c r="S48" s="74">
        <f>VLOOKUP($C$48,[2]ACHIEV!$B$10:$X$100,MATCH(S$11,$E$11:$Y$11,0)+2,FALSE)</f>
        <v>6.3385343681182649E-3</v>
      </c>
      <c r="T48" s="74">
        <f>VLOOKUP($C$48,[2]ACHIEV!$B$10:$X$100,MATCH(T$11,$E$11:$Y$11,0)+2,FALSE)</f>
        <v>2.2268577196306039E-3</v>
      </c>
      <c r="U48" s="74">
        <f>VLOOKUP($C$48,[2]ACHIEV!$B$10:$X$100,MATCH(U$11,$E$11:$Y$11,0)+2,FALSE)</f>
        <v>6.2471001963848583E-4</v>
      </c>
      <c r="V48" s="74">
        <f>VLOOKUP($C$48,[2]ACHIEV!$B$10:$X$100,MATCH(V$11,$E$11:$Y$11,0)+2,FALSE)</f>
        <v>1.3615841889635938E-4</v>
      </c>
      <c r="W48" s="74">
        <f>VLOOKUP($C$48,[2]ACHIEV!$B$10:$X$100,MATCH(W$11,$E$11:$Y$11,0)+2,FALSE)</f>
        <v>2.2380636622298944E-5</v>
      </c>
      <c r="X48" s="74">
        <f>VLOOKUP($C$48,[2]ACHIEV!$B$10:$X$100,MATCH(X$11,$E$11:$Y$11,0)+2,FALSE)</f>
        <v>2.68643837586513E-6</v>
      </c>
      <c r="Y48" s="74"/>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row>
    <row r="49" spans="1:80">
      <c r="C49" s="9" t="str">
        <f>C13</f>
        <v>Single Family</v>
      </c>
      <c r="E49" s="42">
        <f>(E31+E40)*E$48*$AA$29</f>
        <v>6637.5548605613612</v>
      </c>
      <c r="F49" s="42">
        <f t="shared" ref="F49:X52" si="17">(F31+F40)*F$48*$AA$29</f>
        <v>8193.345756265875</v>
      </c>
      <c r="G49" s="42">
        <f t="shared" si="17"/>
        <v>10075.454783345647</v>
      </c>
      <c r="H49" s="42">
        <f t="shared" si="17"/>
        <v>11747.797465286825</v>
      </c>
      <c r="I49" s="42">
        <f t="shared" si="17"/>
        <v>13454.756895491368</v>
      </c>
      <c r="J49" s="42">
        <f t="shared" si="17"/>
        <v>15790.108311100632</v>
      </c>
      <c r="K49" s="42">
        <f t="shared" si="17"/>
        <v>17380.756973090938</v>
      </c>
      <c r="L49" s="42">
        <f t="shared" si="17"/>
        <v>17810.73187625422</v>
      </c>
      <c r="M49" s="42">
        <f t="shared" si="17"/>
        <v>16833.818879801831</v>
      </c>
      <c r="N49" s="42">
        <f t="shared" si="17"/>
        <v>14510.048001967425</v>
      </c>
      <c r="O49" s="42">
        <f t="shared" si="17"/>
        <v>11259.242944870237</v>
      </c>
      <c r="P49" s="42">
        <f t="shared" si="17"/>
        <v>7747.7391085498975</v>
      </c>
      <c r="Q49" s="42">
        <f t="shared" si="17"/>
        <v>4648.2094313582247</v>
      </c>
      <c r="R49" s="42">
        <f t="shared" si="17"/>
        <v>2385.7128320917145</v>
      </c>
      <c r="S49" s="42">
        <f t="shared" si="17"/>
        <v>1026.0046043138736</v>
      </c>
      <c r="T49" s="42">
        <f t="shared" si="17"/>
        <v>361.33619100362523</v>
      </c>
      <c r="U49" s="42">
        <f t="shared" si="17"/>
        <v>101.6122400862547</v>
      </c>
      <c r="V49" s="42">
        <f t="shared" si="17"/>
        <v>22.197058489286956</v>
      </c>
      <c r="W49" s="42">
        <f t="shared" si="17"/>
        <v>3.6568174048000146</v>
      </c>
      <c r="X49" s="42">
        <f t="shared" si="17"/>
        <v>0.43993873366670166</v>
      </c>
      <c r="Y49" s="42"/>
      <c r="AA49" s="42">
        <f>SUM(E49:Y49)</f>
        <v>159990.52497006772</v>
      </c>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row>
    <row r="50" spans="1:80">
      <c r="C50" s="9" t="str">
        <f>C14</f>
        <v>Multifamily - Low Rise</v>
      </c>
      <c r="E50" s="42">
        <f t="shared" ref="E50:T52" si="18">(E32+E41)*E$48*$AA$29</f>
        <v>203.15212297540671</v>
      </c>
      <c r="F50" s="42">
        <f t="shared" si="18"/>
        <v>255.15026970931848</v>
      </c>
      <c r="G50" s="42">
        <f t="shared" si="18"/>
        <v>319.05280849364073</v>
      </c>
      <c r="H50" s="42">
        <f t="shared" si="18"/>
        <v>378.1010190357232</v>
      </c>
      <c r="I50" s="42">
        <f t="shared" si="18"/>
        <v>439.63671967646025</v>
      </c>
      <c r="J50" s="42">
        <f t="shared" si="18"/>
        <v>522.96364408582508</v>
      </c>
      <c r="K50" s="42">
        <f t="shared" si="18"/>
        <v>582.92571020674507</v>
      </c>
      <c r="L50" s="42">
        <f t="shared" si="18"/>
        <v>604.57947312080205</v>
      </c>
      <c r="M50" s="42">
        <f t="shared" si="18"/>
        <v>578.23538206364617</v>
      </c>
      <c r="N50" s="42">
        <f t="shared" si="18"/>
        <v>504.33970147895582</v>
      </c>
      <c r="O50" s="42">
        <f t="shared" si="18"/>
        <v>395.96156831717349</v>
      </c>
      <c r="P50" s="42">
        <f t="shared" si="18"/>
        <v>275.58417288085502</v>
      </c>
      <c r="Q50" s="42">
        <f t="shared" si="18"/>
        <v>167.18289532986228</v>
      </c>
      <c r="R50" s="42">
        <f t="shared" si="18"/>
        <v>86.757051798007751</v>
      </c>
      <c r="S50" s="42">
        <f t="shared" si="18"/>
        <v>37.70965683983767</v>
      </c>
      <c r="T50" s="42">
        <f t="shared" si="18"/>
        <v>13.41699946433506</v>
      </c>
      <c r="U50" s="42">
        <f t="shared" si="17"/>
        <v>3.810172133031215</v>
      </c>
      <c r="V50" s="42">
        <f t="shared" si="17"/>
        <v>0.84032899335365896</v>
      </c>
      <c r="W50" s="42">
        <f t="shared" si="17"/>
        <v>0.13972824869902678</v>
      </c>
      <c r="X50" s="42">
        <f t="shared" si="17"/>
        <v>1.6960227162280673E-2</v>
      </c>
      <c r="Y50" s="42"/>
      <c r="AA50" s="42">
        <f t="shared" ref="AA50:AA54" si="19">SUM(E50:Y50)</f>
        <v>5369.5563850788412</v>
      </c>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row>
    <row r="51" spans="1:80">
      <c r="C51" s="9" t="str">
        <f>C15</f>
        <v>Multifamily - High Rise</v>
      </c>
      <c r="E51" s="42">
        <f t="shared" si="18"/>
        <v>0</v>
      </c>
      <c r="F51" s="42">
        <f t="shared" si="17"/>
        <v>0</v>
      </c>
      <c r="G51" s="42">
        <f t="shared" si="17"/>
        <v>0</v>
      </c>
      <c r="H51" s="42">
        <f t="shared" si="17"/>
        <v>0</v>
      </c>
      <c r="I51" s="42">
        <f t="shared" si="17"/>
        <v>0</v>
      </c>
      <c r="J51" s="42">
        <f t="shared" si="17"/>
        <v>0</v>
      </c>
      <c r="K51" s="42">
        <f t="shared" si="17"/>
        <v>0</v>
      </c>
      <c r="L51" s="42">
        <f t="shared" si="17"/>
        <v>0</v>
      </c>
      <c r="M51" s="42">
        <f t="shared" si="17"/>
        <v>0</v>
      </c>
      <c r="N51" s="42">
        <f t="shared" si="17"/>
        <v>0</v>
      </c>
      <c r="O51" s="42">
        <f t="shared" si="17"/>
        <v>0</v>
      </c>
      <c r="P51" s="42">
        <f t="shared" si="17"/>
        <v>0</v>
      </c>
      <c r="Q51" s="42">
        <f t="shared" si="17"/>
        <v>0</v>
      </c>
      <c r="R51" s="42">
        <f t="shared" si="17"/>
        <v>0</v>
      </c>
      <c r="S51" s="42">
        <f t="shared" si="17"/>
        <v>0</v>
      </c>
      <c r="T51" s="42">
        <f t="shared" si="17"/>
        <v>0</v>
      </c>
      <c r="U51" s="42">
        <f t="shared" si="17"/>
        <v>0</v>
      </c>
      <c r="V51" s="42">
        <f t="shared" si="17"/>
        <v>0</v>
      </c>
      <c r="W51" s="42">
        <f t="shared" si="17"/>
        <v>0</v>
      </c>
      <c r="X51" s="42">
        <f t="shared" si="17"/>
        <v>0</v>
      </c>
      <c r="Y51" s="42"/>
      <c r="AA51" s="42">
        <f t="shared" si="19"/>
        <v>0</v>
      </c>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row>
    <row r="52" spans="1:80">
      <c r="C52" s="9" t="str">
        <f>C16</f>
        <v>Manufactured</v>
      </c>
      <c r="E52" s="42">
        <f t="shared" si="18"/>
        <v>2849.841885901646</v>
      </c>
      <c r="F52" s="42">
        <f t="shared" si="17"/>
        <v>3473.2089373381818</v>
      </c>
      <c r="G52" s="42">
        <f t="shared" si="17"/>
        <v>4218.8758338091948</v>
      </c>
      <c r="H52" s="42">
        <f t="shared" si="17"/>
        <v>4862.0180481837542</v>
      </c>
      <c r="I52" s="42">
        <f t="shared" si="17"/>
        <v>5506.3611087773252</v>
      </c>
      <c r="J52" s="42">
        <f t="shared" si="17"/>
        <v>6391.2033631146032</v>
      </c>
      <c r="K52" s="42">
        <f t="shared" si="17"/>
        <v>6960.2822164081254</v>
      </c>
      <c r="L52" s="42">
        <f t="shared" si="17"/>
        <v>7058.6772124017034</v>
      </c>
      <c r="M52" s="42">
        <f t="shared" si="17"/>
        <v>6603.5256501339491</v>
      </c>
      <c r="N52" s="42">
        <f t="shared" si="17"/>
        <v>5634.9566547902068</v>
      </c>
      <c r="O52" s="42">
        <f t="shared" si="17"/>
        <v>4328.7864877183874</v>
      </c>
      <c r="P52" s="42">
        <f t="shared" si="17"/>
        <v>2949.0683405760756</v>
      </c>
      <c r="Q52" s="42">
        <f t="shared" si="17"/>
        <v>1751.8967236642304</v>
      </c>
      <c r="R52" s="42">
        <f t="shared" si="17"/>
        <v>890.51257099646091</v>
      </c>
      <c r="S52" s="42">
        <f t="shared" si="17"/>
        <v>379.31293802822563</v>
      </c>
      <c r="T52" s="42">
        <f t="shared" si="17"/>
        <v>132.30942814011709</v>
      </c>
      <c r="U52" s="42">
        <f t="shared" si="17"/>
        <v>36.854490045546179</v>
      </c>
      <c r="V52" s="42">
        <f t="shared" si="17"/>
        <v>7.9761735010085992</v>
      </c>
      <c r="W52" s="42">
        <f t="shared" si="17"/>
        <v>1.3019270126965379</v>
      </c>
      <c r="X52" s="42">
        <f t="shared" si="17"/>
        <v>0.15519639784463213</v>
      </c>
      <c r="Y52" s="42"/>
      <c r="AA52" s="42">
        <f t="shared" si="19"/>
        <v>64037.125186939273</v>
      </c>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row>
    <row r="53" spans="1:80">
      <c r="E53" s="42"/>
      <c r="F53" s="42"/>
      <c r="G53" s="42"/>
      <c r="H53" s="42"/>
      <c r="I53" s="42"/>
      <c r="J53" s="42"/>
      <c r="K53" s="42"/>
      <c r="L53" s="42"/>
      <c r="M53" s="42"/>
      <c r="N53" s="42"/>
      <c r="O53" s="42"/>
      <c r="P53" s="42"/>
      <c r="Q53" s="42"/>
      <c r="R53" s="42"/>
      <c r="S53" s="42"/>
      <c r="T53" s="42"/>
      <c r="U53" s="42"/>
      <c r="V53" s="42"/>
      <c r="W53" s="42"/>
      <c r="X53" s="42"/>
      <c r="Y53" s="42"/>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row>
    <row r="54" spans="1:80">
      <c r="C54" s="9" t="s">
        <v>63</v>
      </c>
      <c r="E54" s="42">
        <f t="shared" ref="E54:X54" si="20">SUM(E49:E52)</f>
        <v>9690.5488694384148</v>
      </c>
      <c r="F54" s="42">
        <f t="shared" si="20"/>
        <v>11921.704963313376</v>
      </c>
      <c r="G54" s="42">
        <f t="shared" si="20"/>
        <v>14613.383425648484</v>
      </c>
      <c r="H54" s="42">
        <f t="shared" si="20"/>
        <v>16987.9165325063</v>
      </c>
      <c r="I54" s="42">
        <f t="shared" si="20"/>
        <v>19400.754723945152</v>
      </c>
      <c r="J54" s="42">
        <f t="shared" si="20"/>
        <v>22704.275318301061</v>
      </c>
      <c r="K54" s="42">
        <f t="shared" si="20"/>
        <v>24923.96489970581</v>
      </c>
      <c r="L54" s="42">
        <f t="shared" si="20"/>
        <v>25473.988561776725</v>
      </c>
      <c r="M54" s="42">
        <f t="shared" si="20"/>
        <v>24015.579911999426</v>
      </c>
      <c r="N54" s="42">
        <f t="shared" si="20"/>
        <v>20649.344358236587</v>
      </c>
      <c r="O54" s="42">
        <f t="shared" si="20"/>
        <v>15983.991000905799</v>
      </c>
      <c r="P54" s="42">
        <f t="shared" si="20"/>
        <v>10972.391622006828</v>
      </c>
      <c r="Q54" s="42">
        <f t="shared" si="20"/>
        <v>6567.2890503523167</v>
      </c>
      <c r="R54" s="42">
        <f t="shared" si="20"/>
        <v>3362.9824548861829</v>
      </c>
      <c r="S54" s="42">
        <f t="shared" si="20"/>
        <v>1443.0271991819368</v>
      </c>
      <c r="T54" s="42">
        <f t="shared" si="20"/>
        <v>507.0626186080774</v>
      </c>
      <c r="U54" s="42">
        <f t="shared" si="20"/>
        <v>142.2769022648321</v>
      </c>
      <c r="V54" s="42">
        <f t="shared" si="20"/>
        <v>31.013560983649214</v>
      </c>
      <c r="W54" s="42">
        <f t="shared" si="20"/>
        <v>5.0984726661955797</v>
      </c>
      <c r="X54" s="42">
        <f t="shared" si="20"/>
        <v>0.61209535867361442</v>
      </c>
      <c r="Y54" s="42"/>
      <c r="AA54" s="42">
        <f t="shared" si="19"/>
        <v>229397.20654208586</v>
      </c>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row>
    <row r="55" spans="1:80">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row>
    <row r="56" spans="1:80">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row>
    <row r="57" spans="1:80">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row>
    <row r="58" spans="1:80" ht="15">
      <c r="A58" s="61" t="s">
        <v>64</v>
      </c>
      <c r="C58" s="70" t="str">
        <f>C8</f>
        <v>WIFI enabled tstats</v>
      </c>
      <c r="D58" s="70"/>
      <c r="E58" s="9" t="s">
        <v>175</v>
      </c>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ht="15">
      <c r="A59" s="70" t="s">
        <v>65</v>
      </c>
      <c r="B59" s="70" t="s">
        <v>357</v>
      </c>
      <c r="C59" s="70">
        <v>1</v>
      </c>
      <c r="D59" s="70"/>
      <c r="E59" s="64">
        <f t="shared" ref="E59:X59" si="21">E11</f>
        <v>2016</v>
      </c>
      <c r="F59" s="65">
        <f t="shared" si="21"/>
        <v>2017</v>
      </c>
      <c r="G59" s="65">
        <f t="shared" si="21"/>
        <v>2018</v>
      </c>
      <c r="H59" s="65">
        <f t="shared" si="21"/>
        <v>2019</v>
      </c>
      <c r="I59" s="65">
        <f t="shared" si="21"/>
        <v>2020</v>
      </c>
      <c r="J59" s="65">
        <f t="shared" si="21"/>
        <v>2021</v>
      </c>
      <c r="K59" s="65">
        <f t="shared" si="21"/>
        <v>2022</v>
      </c>
      <c r="L59" s="65">
        <f t="shared" si="21"/>
        <v>2023</v>
      </c>
      <c r="M59" s="65">
        <f t="shared" si="21"/>
        <v>2024</v>
      </c>
      <c r="N59" s="65">
        <f t="shared" si="21"/>
        <v>2025</v>
      </c>
      <c r="O59" s="65">
        <f t="shared" si="21"/>
        <v>2026</v>
      </c>
      <c r="P59" s="65">
        <f t="shared" si="21"/>
        <v>2027</v>
      </c>
      <c r="Q59" s="65">
        <f t="shared" si="21"/>
        <v>2028</v>
      </c>
      <c r="R59" s="65">
        <f t="shared" si="21"/>
        <v>2029</v>
      </c>
      <c r="S59" s="65">
        <f t="shared" si="21"/>
        <v>2030</v>
      </c>
      <c r="T59" s="65">
        <f t="shared" si="21"/>
        <v>2031</v>
      </c>
      <c r="U59" s="65">
        <f t="shared" si="21"/>
        <v>2032</v>
      </c>
      <c r="V59" s="65">
        <f t="shared" si="21"/>
        <v>2033</v>
      </c>
      <c r="W59" s="65">
        <f t="shared" si="21"/>
        <v>2034</v>
      </c>
      <c r="X59" s="65">
        <f t="shared" si="21"/>
        <v>2035</v>
      </c>
      <c r="Y59" s="66" t="s">
        <v>61</v>
      </c>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ht="15">
      <c r="A60" s="70" t="s">
        <v>46</v>
      </c>
      <c r="B60" s="70" t="s">
        <v>66</v>
      </c>
      <c r="C60" s="70" t="s">
        <v>67</v>
      </c>
      <c r="D60" s="70" t="s">
        <v>68</v>
      </c>
      <c r="E60" s="67" t="str">
        <f>CONCATENATE("aMW_",E$11)</f>
        <v>aMW_2016</v>
      </c>
      <c r="F60" s="68" t="str">
        <f t="shared" ref="F60:X60" si="22">CONCATENATE("aMW_",F$11)</f>
        <v>aMW_2017</v>
      </c>
      <c r="G60" s="68" t="str">
        <f t="shared" si="22"/>
        <v>aMW_2018</v>
      </c>
      <c r="H60" s="68" t="str">
        <f t="shared" si="22"/>
        <v>aMW_2019</v>
      </c>
      <c r="I60" s="68" t="str">
        <f t="shared" si="22"/>
        <v>aMW_2020</v>
      </c>
      <c r="J60" s="68" t="str">
        <f t="shared" si="22"/>
        <v>aMW_2021</v>
      </c>
      <c r="K60" s="68" t="str">
        <f t="shared" si="22"/>
        <v>aMW_2022</v>
      </c>
      <c r="L60" s="68" t="str">
        <f t="shared" si="22"/>
        <v>aMW_2023</v>
      </c>
      <c r="M60" s="68" t="str">
        <f t="shared" si="22"/>
        <v>aMW_2024</v>
      </c>
      <c r="N60" s="68" t="str">
        <f t="shared" si="22"/>
        <v>aMW_2025</v>
      </c>
      <c r="O60" s="68" t="str">
        <f t="shared" si="22"/>
        <v>aMW_2026</v>
      </c>
      <c r="P60" s="68" t="str">
        <f t="shared" si="22"/>
        <v>aMW_2027</v>
      </c>
      <c r="Q60" s="68" t="str">
        <f t="shared" si="22"/>
        <v>aMW_2028</v>
      </c>
      <c r="R60" s="68" t="str">
        <f t="shared" si="22"/>
        <v>aMW_2029</v>
      </c>
      <c r="S60" s="68" t="str">
        <f t="shared" si="22"/>
        <v>aMW_2030</v>
      </c>
      <c r="T60" s="68" t="str">
        <f t="shared" si="22"/>
        <v>aMW_2031</v>
      </c>
      <c r="U60" s="68" t="str">
        <f t="shared" si="22"/>
        <v>aMW_2032</v>
      </c>
      <c r="V60" s="68" t="str">
        <f t="shared" si="22"/>
        <v>aMW_2033</v>
      </c>
      <c r="W60" s="68" t="str">
        <f t="shared" si="22"/>
        <v>aMW_2034</v>
      </c>
      <c r="X60" s="68" t="str">
        <f t="shared" si="22"/>
        <v>aMW_2035</v>
      </c>
      <c r="Y60" s="69" t="s">
        <v>61</v>
      </c>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A61" s="75">
        <f t="shared" ref="A61:A69" si="23">VLOOKUP(CONCATENATE($C61," ",$D61),MeasureOutput,3,FALSE)</f>
        <v>557.53255099314879</v>
      </c>
      <c r="B61" s="75">
        <f t="shared" ref="B61:B69" si="24">VLOOKUP(CONCATENATE($C61," ",$D61),MeasureOutput,11,FALSE)</f>
        <v>42.996641707814867</v>
      </c>
      <c r="C61" s="9" t="str">
        <f>C13</f>
        <v>Single Family</v>
      </c>
      <c r="D61" s="9" t="s">
        <v>389</v>
      </c>
      <c r="E61" s="53">
        <f>VLOOKUP($C61,$C$49:$Y$52,E$30,FALSE)*$C$59*$A61/8760/1000*VLOOKUP(RIGHT($D61,3),Supporting!$J$18:$K$20,2,FALSE)</f>
        <v>1.6317636347482543E-2</v>
      </c>
      <c r="F61" s="53">
        <f>VLOOKUP($C61,$C$49:$Y$52,F$30,FALSE)*$C$59*$A61/8760/1000*VLOOKUP(RIGHT($D61,3),Supporting!$J$18:$K$20,2,FALSE)</f>
        <v>2.0142362560997159E-2</v>
      </c>
      <c r="G61" s="53">
        <f>VLOOKUP($C61,$C$49:$Y$52,G$30,FALSE)*$C$59*$A61/8760/1000*VLOOKUP(RIGHT($D61,3),Supporting!$J$18:$K$20,2,FALSE)</f>
        <v>2.4769302950248342E-2</v>
      </c>
      <c r="H61" s="53">
        <f>VLOOKUP($C61,$C$49:$Y$52,H$30,FALSE)*$C$59*$A61/8760/1000*VLOOKUP(RIGHT($D61,3),Supporting!$J$18:$K$20,2,FALSE)</f>
        <v>2.8880557818276944E-2</v>
      </c>
      <c r="I61" s="53">
        <f>VLOOKUP($C61,$C$49:$Y$52,I$30,FALSE)*$C$59*$A61/8760/1000*VLOOKUP(RIGHT($D61,3),Supporting!$J$18:$K$20,2,FALSE)</f>
        <v>3.3076913829958643E-2</v>
      </c>
      <c r="J61" s="53">
        <f>VLOOKUP($C61,$C$49:$Y$52,J$30,FALSE)*$C$59*$A61/8760/1000*VLOOKUP(RIGHT($D61,3),Supporting!$J$18:$K$20,2,FALSE)</f>
        <v>3.881809653112394E-2</v>
      </c>
      <c r="K61" s="53">
        <f>VLOOKUP($C61,$C$49:$Y$52,K$30,FALSE)*$C$59*$A61/8760/1000*VLOOKUP(RIGHT($D61,3),Supporting!$J$18:$K$20,2,FALSE)</f>
        <v>4.2728516402331204E-2</v>
      </c>
      <c r="L61" s="53">
        <f>VLOOKUP($C61,$C$49:$Y$52,L$30,FALSE)*$C$59*$A61/8760/1000*VLOOKUP(RIGHT($D61,3),Supporting!$J$18:$K$20,2,FALSE)</f>
        <v>4.3785558378744947E-2</v>
      </c>
      <c r="M61" s="53">
        <f>VLOOKUP($C61,$C$49:$Y$52,M$30,FALSE)*$C$59*$A61/8760/1000*VLOOKUP(RIGHT($D61,3),Supporting!$J$18:$K$20,2,FALSE)</f>
        <v>4.1383934384048297E-2</v>
      </c>
      <c r="N61" s="53">
        <f>VLOOKUP($C61,$C$49:$Y$52,N$30,FALSE)*$C$59*$A61/8760/1000*VLOOKUP(RIGHT($D61,3),Supporting!$J$18:$K$20,2,FALSE)</f>
        <v>3.5671221052716938E-2</v>
      </c>
      <c r="O61" s="53">
        <f>VLOOKUP($C61,$C$49:$Y$52,O$30,FALSE)*$C$59*$A61/8760/1000*VLOOKUP(RIGHT($D61,3),Supporting!$J$18:$K$20,2,FALSE)</f>
        <v>2.7679504845073737E-2</v>
      </c>
      <c r="P61" s="53">
        <f>VLOOKUP($C61,$C$49:$Y$52,P$30,FALSE)*$C$59*$A61/8760/1000*VLOOKUP(RIGHT($D61,3),Supporting!$J$18:$K$20,2,FALSE)</f>
        <v>1.9046891806449584E-2</v>
      </c>
      <c r="Q61" s="53">
        <f>VLOOKUP($C61,$C$49:$Y$52,Q$30,FALSE)*$C$59*$A61/8760/1000*VLOOKUP(RIGHT($D61,3),Supporting!$J$18:$K$20,2,FALSE)</f>
        <v>1.1427068063649484E-2</v>
      </c>
      <c r="R61" s="53">
        <f>VLOOKUP($C61,$C$49:$Y$52,R$30,FALSE)*$C$59*$A61/8760/1000*VLOOKUP(RIGHT($D61,3),Supporting!$J$18:$K$20,2,FALSE)</f>
        <v>5.8649902323071566E-3</v>
      </c>
      <c r="S61" s="53">
        <f>VLOOKUP($C61,$C$49:$Y$52,S$30,FALSE)*$C$59*$A61/8760/1000*VLOOKUP(RIGHT($D61,3),Supporting!$J$18:$K$20,2,FALSE)</f>
        <v>2.5223098529117971E-3</v>
      </c>
      <c r="T61" s="53">
        <f>VLOOKUP($C61,$C$49:$Y$52,T$30,FALSE)*$C$59*$A61/8760/1000*VLOOKUP(RIGHT($D61,3),Supporting!$J$18:$K$20,2,FALSE)</f>
        <v>8.8830189547887083E-4</v>
      </c>
      <c r="U61" s="53">
        <f>VLOOKUP($C61,$C$49:$Y$52,U$30,FALSE)*$C$59*$A61/8760/1000*VLOOKUP(RIGHT($D61,3),Supporting!$J$18:$K$20,2,FALSE)</f>
        <v>2.4980156352942952E-4</v>
      </c>
      <c r="V61" s="53">
        <f>VLOOKUP($C61,$C$49:$Y$52,V$30,FALSE)*$C$59*$A61/8760/1000*VLOOKUP(RIGHT($D61,3),Supporting!$J$18:$K$20,2,FALSE)</f>
        <v>5.4568818792610627E-5</v>
      </c>
      <c r="W61" s="53">
        <f>VLOOKUP($C61,$C$49:$Y$52,W$30,FALSE)*$C$59*$A61/8760/1000*VLOOKUP(RIGHT($D61,3),Supporting!$J$18:$K$20,2,FALSE)</f>
        <v>8.9898491016954014E-6</v>
      </c>
      <c r="X61" s="53">
        <f>VLOOKUP($C61,$C$49:$Y$52,X$30,FALSE)*$C$59*$A61/8760/1000*VLOOKUP(RIGHT($D61,3),Supporting!$J$18:$K$20,2,FALSE)</f>
        <v>1.0815368643955856E-6</v>
      </c>
      <c r="Y61" s="53">
        <f>(VLOOKUP($C61,$C$31:$AA$34,X$30+3,FALSE)+VLOOKUP($C61,$C$40:$AA$43,X$39+3,FALSE))*$C$59*$A61/8760/1000*VLOOKUP(RIGHT($D61,3),Supporting!$J$18:$K$20,2,FALSE)</f>
        <v>0.40259135445356775</v>
      </c>
      <c r="AA61" s="36">
        <f>SUM(E61:X61)</f>
        <v>0.3933176087200877</v>
      </c>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A62" s="75"/>
      <c r="B62" s="75"/>
      <c r="E62" s="36"/>
      <c r="F62" s="36"/>
      <c r="G62" s="36"/>
      <c r="H62" s="36"/>
      <c r="I62" s="36"/>
      <c r="J62" s="36"/>
      <c r="K62" s="36"/>
      <c r="L62" s="36"/>
      <c r="M62" s="36"/>
      <c r="N62" s="36"/>
      <c r="O62" s="36"/>
      <c r="P62" s="36"/>
      <c r="Q62" s="36"/>
      <c r="R62" s="36"/>
      <c r="S62" s="36"/>
      <c r="T62" s="36"/>
      <c r="U62" s="36"/>
      <c r="V62" s="36"/>
      <c r="W62" s="36"/>
      <c r="X62" s="36"/>
      <c r="Y62" s="36"/>
      <c r="AA62" s="36">
        <f t="shared" ref="AA62:AA72" si="25">SUM(E62:X62)</f>
        <v>0</v>
      </c>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A63" s="75"/>
      <c r="B63" s="75"/>
      <c r="E63" s="36"/>
      <c r="F63" s="36"/>
      <c r="G63" s="36"/>
      <c r="H63" s="36"/>
      <c r="I63" s="36"/>
      <c r="J63" s="36"/>
      <c r="K63" s="36"/>
      <c r="L63" s="36"/>
      <c r="M63" s="36"/>
      <c r="N63" s="36"/>
      <c r="O63" s="36"/>
      <c r="P63" s="36"/>
      <c r="Q63" s="36"/>
      <c r="R63" s="36"/>
      <c r="S63" s="36"/>
      <c r="T63" s="36"/>
      <c r="U63" s="36"/>
      <c r="V63" s="36"/>
      <c r="W63" s="36"/>
      <c r="X63" s="36"/>
      <c r="Y63" s="36"/>
      <c r="AA63" s="36">
        <f t="shared" si="25"/>
        <v>0</v>
      </c>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A64" s="75"/>
      <c r="B64" s="75"/>
      <c r="E64" s="36"/>
      <c r="F64" s="36"/>
      <c r="G64" s="36"/>
      <c r="H64" s="36"/>
      <c r="I64" s="36"/>
      <c r="J64" s="36"/>
      <c r="K64" s="36"/>
      <c r="L64" s="36"/>
      <c r="M64" s="36"/>
      <c r="N64" s="36"/>
      <c r="O64" s="36"/>
      <c r="P64" s="36"/>
      <c r="Q64" s="36"/>
      <c r="R64" s="36"/>
      <c r="S64" s="36"/>
      <c r="T64" s="36"/>
      <c r="U64" s="36"/>
      <c r="V64" s="36"/>
      <c r="W64" s="36"/>
      <c r="X64" s="36"/>
      <c r="Y64" s="36"/>
      <c r="AA64" s="36">
        <f t="shared" si="25"/>
        <v>0</v>
      </c>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1:80">
      <c r="A65" s="75">
        <f t="shared" si="23"/>
        <v>585.53310169638269</v>
      </c>
      <c r="B65" s="75">
        <f t="shared" si="24"/>
        <v>39.992017490793586</v>
      </c>
      <c r="C65" s="9" t="str">
        <f>C61</f>
        <v>Single Family</v>
      </c>
      <c r="D65" s="9" t="s">
        <v>390</v>
      </c>
      <c r="E65" s="53">
        <f>VLOOKUP($C65,$C$49:$Y$52,E$30,FALSE)*$C$59*$A65/8760/1000*VLOOKUP(RIGHT($D65,3),Supporting!$J$18:$K$20,2,FALSE)</f>
        <v>6.3378760442362264E-2</v>
      </c>
      <c r="F65" s="53">
        <f>VLOOKUP($C65,$C$49:$Y$52,F$30,FALSE)*$C$59*$A65/8760/1000*VLOOKUP(RIGHT($D65,3),Supporting!$J$18:$K$20,2,FALSE)</f>
        <v>7.8234245714980458E-2</v>
      </c>
      <c r="G65" s="53">
        <f>VLOOKUP($C65,$C$49:$Y$52,G$30,FALSE)*$C$59*$A65/8760/1000*VLOOKUP(RIGHT($D65,3),Supporting!$J$18:$K$20,2,FALSE)</f>
        <v>9.6205583001013506E-2</v>
      </c>
      <c r="H65" s="53">
        <f>VLOOKUP($C65,$C$49:$Y$52,H$30,FALSE)*$C$59*$A65/8760/1000*VLOOKUP(RIGHT($D65,3),Supporting!$J$18:$K$20,2,FALSE)</f>
        <v>0.1121739641960314</v>
      </c>
      <c r="I65" s="53">
        <f>VLOOKUP($C65,$C$49:$Y$52,I$30,FALSE)*$C$59*$A65/8760/1000*VLOOKUP(RIGHT($D65,3),Supporting!$J$18:$K$20,2,FALSE)</f>
        <v>0.12847288376573199</v>
      </c>
      <c r="J65" s="53">
        <f>VLOOKUP($C65,$C$49:$Y$52,J$30,FALSE)*$C$59*$A65/8760/1000*VLOOKUP(RIGHT($D65,3),Supporting!$J$18:$K$20,2,FALSE)</f>
        <v>0.15077201063217469</v>
      </c>
      <c r="K65" s="53">
        <f>VLOOKUP($C65,$C$49:$Y$52,K$30,FALSE)*$C$59*$A65/8760/1000*VLOOKUP(RIGHT($D65,3),Supporting!$J$18:$K$20,2,FALSE)</f>
        <v>0.16596033564252669</v>
      </c>
      <c r="L65" s="53">
        <f>VLOOKUP($C65,$C$49:$Y$52,L$30,FALSE)*$C$59*$A65/8760/1000*VLOOKUP(RIGHT($D65,3),Supporting!$J$18:$K$20,2,FALSE)</f>
        <v>0.17006595540105157</v>
      </c>
      <c r="M65" s="53">
        <f>VLOOKUP($C65,$C$49:$Y$52,M$30,FALSE)*$C$59*$A65/8760/1000*VLOOKUP(RIGHT($D65,3),Supporting!$J$18:$K$20,2,FALSE)</f>
        <v>0.16073789166736066</v>
      </c>
      <c r="N65" s="53">
        <f>VLOOKUP($C65,$C$49:$Y$52,N$30,FALSE)*$C$59*$A65/8760/1000*VLOOKUP(RIGHT($D65,3),Supporting!$J$18:$K$20,2,FALSE)</f>
        <v>0.13854934168425007</v>
      </c>
      <c r="O65" s="53">
        <f>VLOOKUP($C65,$C$49:$Y$52,O$30,FALSE)*$C$59*$A65/8760/1000*VLOOKUP(RIGHT($D65,3),Supporting!$J$18:$K$20,2,FALSE)</f>
        <v>0.10750899636329886</v>
      </c>
      <c r="P65" s="53">
        <f>VLOOKUP($C65,$C$49:$Y$52,P$30,FALSE)*$C$59*$A65/8760/1000*VLOOKUP(RIGHT($D65,3),Supporting!$J$18:$K$20,2,FALSE)</f>
        <v>7.3979366083789494E-2</v>
      </c>
      <c r="Q65" s="53">
        <f>VLOOKUP($C65,$C$49:$Y$52,Q$30,FALSE)*$C$59*$A65/8760/1000*VLOOKUP(RIGHT($D65,3),Supporting!$J$18:$K$20,2,FALSE)</f>
        <v>4.4383475274367312E-2</v>
      </c>
      <c r="R65" s="53">
        <f>VLOOKUP($C65,$C$49:$Y$52,R$30,FALSE)*$C$59*$A65/8760/1000*VLOOKUP(RIGHT($D65,3),Supporting!$J$18:$K$20,2,FALSE)</f>
        <v>2.2780003366574444E-2</v>
      </c>
      <c r="S65" s="53">
        <f>VLOOKUP($C65,$C$49:$Y$52,S$30,FALSE)*$C$59*$A65/8760/1000*VLOOKUP(RIGHT($D65,3),Supporting!$J$18:$K$20,2,FALSE)</f>
        <v>9.7968154532240091E-3</v>
      </c>
      <c r="T65" s="53">
        <f>VLOOKUP($C65,$C$49:$Y$52,T$30,FALSE)*$C$59*$A65/8760/1000*VLOOKUP(RIGHT($D65,3),Supporting!$J$18:$K$20,2,FALSE)</f>
        <v>3.4502223137689589E-3</v>
      </c>
      <c r="U65" s="53">
        <f>VLOOKUP($C65,$C$49:$Y$52,U$30,FALSE)*$C$59*$A65/8760/1000*VLOOKUP(RIGHT($D65,3),Supporting!$J$18:$K$20,2,FALSE)</f>
        <v>9.7024551325424044E-4</v>
      </c>
      <c r="V65" s="53">
        <f>VLOOKUP($C65,$C$49:$Y$52,V$30,FALSE)*$C$59*$A65/8760/1000*VLOOKUP(RIGHT($D65,3),Supporting!$J$18:$K$20,2,FALSE)</f>
        <v>2.1194883990738748E-4</v>
      </c>
      <c r="W65" s="53">
        <f>VLOOKUP($C65,$C$49:$Y$52,W$30,FALSE)*$C$59*$A65/8760/1000*VLOOKUP(RIGHT($D65,3),Supporting!$J$18:$K$20,2,FALSE)</f>
        <v>3.4917158373690618E-5</v>
      </c>
      <c r="X65" s="53">
        <f>VLOOKUP($C65,$C$49:$Y$52,X$30,FALSE)*$C$59*$A65/8760/1000*VLOOKUP(RIGHT($D65,3),Supporting!$J$18:$K$20,2,FALSE)</f>
        <v>4.2007594959478729E-6</v>
      </c>
      <c r="Y65" s="53">
        <f>(VLOOKUP($C65,$C$31:$AA$34,X$30+3,FALSE)+VLOOKUP($C65,$C$40:$AA$43,X$39+3,FALSE))*$C$59*$A65/8760/1000*VLOOKUP(RIGHT($D65,3),Supporting!$J$18:$K$20,2,FALSE)</f>
        <v>1.5636909946222297</v>
      </c>
      <c r="AA65" s="36">
        <f t="shared" si="25"/>
        <v>1.5276711632735378</v>
      </c>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1:80">
      <c r="A66" s="75"/>
      <c r="B66" s="75"/>
      <c r="E66" s="36"/>
      <c r="F66" s="36"/>
      <c r="G66" s="36"/>
      <c r="H66" s="36"/>
      <c r="I66" s="36"/>
      <c r="J66" s="36"/>
      <c r="K66" s="36"/>
      <c r="L66" s="36"/>
      <c r="M66" s="36"/>
      <c r="N66" s="36"/>
      <c r="O66" s="36"/>
      <c r="P66" s="36"/>
      <c r="Q66" s="36"/>
      <c r="R66" s="36"/>
      <c r="S66" s="36"/>
      <c r="T66" s="36"/>
      <c r="U66" s="36"/>
      <c r="V66" s="36"/>
      <c r="W66" s="36"/>
      <c r="X66" s="36"/>
      <c r="Y66" s="36"/>
      <c r="AA66" s="36">
        <f t="shared" si="25"/>
        <v>0</v>
      </c>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1:80">
      <c r="A67" s="75"/>
      <c r="B67" s="75"/>
      <c r="E67" s="36"/>
      <c r="F67" s="36"/>
      <c r="G67" s="36"/>
      <c r="H67" s="36"/>
      <c r="I67" s="36"/>
      <c r="J67" s="36"/>
      <c r="K67" s="36"/>
      <c r="L67" s="36"/>
      <c r="M67" s="36"/>
      <c r="N67" s="36"/>
      <c r="O67" s="36"/>
      <c r="P67" s="36"/>
      <c r="Q67" s="36"/>
      <c r="R67" s="36"/>
      <c r="S67" s="36"/>
      <c r="T67" s="36"/>
      <c r="U67" s="36"/>
      <c r="V67" s="36"/>
      <c r="W67" s="36"/>
      <c r="X67" s="36"/>
      <c r="Y67" s="36"/>
      <c r="AA67" s="36">
        <f t="shared" si="25"/>
        <v>0</v>
      </c>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1:80">
      <c r="A68" s="75"/>
      <c r="B68" s="75"/>
      <c r="E68" s="36"/>
      <c r="F68" s="36"/>
      <c r="G68" s="36"/>
      <c r="H68" s="36"/>
      <c r="I68" s="36"/>
      <c r="J68" s="36"/>
      <c r="K68" s="36"/>
      <c r="L68" s="36"/>
      <c r="M68" s="36"/>
      <c r="N68" s="36"/>
      <c r="O68" s="36"/>
      <c r="P68" s="36"/>
      <c r="Q68" s="36"/>
      <c r="R68" s="36"/>
      <c r="S68" s="36"/>
      <c r="T68" s="36"/>
      <c r="U68" s="36"/>
      <c r="V68" s="36"/>
      <c r="W68" s="36"/>
      <c r="X68" s="36"/>
      <c r="Y68" s="36"/>
      <c r="AA68" s="36">
        <f t="shared" si="25"/>
        <v>0</v>
      </c>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row>
    <row r="69" spans="1:80">
      <c r="A69" s="75">
        <f t="shared" si="23"/>
        <v>586.88081365683877</v>
      </c>
      <c r="B69" s="75">
        <f t="shared" si="24"/>
        <v>39.85463196205346</v>
      </c>
      <c r="C69" s="9" t="str">
        <f>C65</f>
        <v>Single Family</v>
      </c>
      <c r="D69" s="9" t="s">
        <v>391</v>
      </c>
      <c r="E69" s="53">
        <f>VLOOKUP($C69,$C$49:$Y$52,E$30,FALSE)*$C$59*$A69/8760/1000*VLOOKUP(RIGHT($D69,3),Supporting!$J$18:$K$20,2,FALSE)</f>
        <v>0.36398525602301723</v>
      </c>
      <c r="F69" s="53">
        <f>VLOOKUP($C69,$C$49:$Y$52,F$30,FALSE)*$C$59*$A69/8760/1000*VLOOKUP(RIGHT($D69,3),Supporting!$J$18:$K$20,2,FALSE)</f>
        <v>0.4493005504932755</v>
      </c>
      <c r="G69" s="53">
        <f>VLOOKUP($C69,$C$49:$Y$52,G$30,FALSE)*$C$59*$A69/8760/1000*VLOOKUP(RIGHT($D69,3),Supporting!$J$18:$K$20,2,FALSE)</f>
        <v>0.55251023394995202</v>
      </c>
      <c r="H69" s="53">
        <f>VLOOKUP($C69,$C$49:$Y$52,H$30,FALSE)*$C$59*$A69/8760/1000*VLOOKUP(RIGHT($D69,3),Supporting!$J$18:$K$20,2,FALSE)</f>
        <v>0.64421690787311103</v>
      </c>
      <c r="I69" s="53">
        <f>VLOOKUP($C69,$C$49:$Y$52,I$30,FALSE)*$C$59*$A69/8760/1000*VLOOKUP(RIGHT($D69,3),Supporting!$J$18:$K$20,2,FALSE)</f>
        <v>0.73782186907886405</v>
      </c>
      <c r="J69" s="53">
        <f>VLOOKUP($C69,$C$49:$Y$52,J$30,FALSE)*$C$59*$A69/8760/1000*VLOOKUP(RIGHT($D69,3),Supporting!$J$18:$K$20,2,FALSE)</f>
        <v>0.86588611875684918</v>
      </c>
      <c r="K69" s="53">
        <f>VLOOKUP($C69,$C$49:$Y$52,K$30,FALSE)*$C$59*$A69/8760/1000*VLOOKUP(RIGHT($D69,3),Supporting!$J$18:$K$20,2,FALSE)</f>
        <v>0.95311291727527914</v>
      </c>
      <c r="L69" s="53">
        <f>VLOOKUP($C69,$C$49:$Y$52,L$30,FALSE)*$C$59*$A69/8760/1000*VLOOKUP(RIGHT($D69,3),Supporting!$J$18:$K$20,2,FALSE)</f>
        <v>0.97669155858207557</v>
      </c>
      <c r="M69" s="53">
        <f>VLOOKUP($C69,$C$49:$Y$52,M$30,FALSE)*$C$59*$A69/8760/1000*VLOOKUP(RIGHT($D69,3),Supporting!$J$18:$K$20,2,FALSE)</f>
        <v>0.92312033625761503</v>
      </c>
      <c r="N69" s="53">
        <f>VLOOKUP($C69,$C$49:$Y$52,N$30,FALSE)*$C$59*$A69/8760/1000*VLOOKUP(RIGHT($D69,3),Supporting!$J$18:$K$20,2,FALSE)</f>
        <v>0.79569113142602532</v>
      </c>
      <c r="O69" s="53">
        <f>VLOOKUP($C69,$C$49:$Y$52,O$30,FALSE)*$C$59*$A69/8760/1000*VLOOKUP(RIGHT($D69,3),Supporting!$J$18:$K$20,2,FALSE)</f>
        <v>0.61742592144350961</v>
      </c>
      <c r="P69" s="53">
        <f>VLOOKUP($C69,$C$49:$Y$52,P$30,FALSE)*$C$59*$A69/8760/1000*VLOOKUP(RIGHT($D69,3),Supporting!$J$18:$K$20,2,FALSE)</f>
        <v>0.42486470730075077</v>
      </c>
      <c r="Q69" s="53">
        <f>VLOOKUP($C69,$C$49:$Y$52,Q$30,FALSE)*$C$59*$A69/8760/1000*VLOOKUP(RIGHT($D69,3),Supporting!$J$18:$K$20,2,FALSE)</f>
        <v>0.25489502316195373</v>
      </c>
      <c r="R69" s="53">
        <f>VLOOKUP($C69,$C$49:$Y$52,R$30,FALSE)*$C$59*$A69/8760/1000*VLOOKUP(RIGHT($D69,3),Supporting!$J$18:$K$20,2,FALSE)</f>
        <v>0.1308259312696452</v>
      </c>
      <c r="S69" s="53">
        <f>VLOOKUP($C69,$C$49:$Y$52,S$30,FALSE)*$C$59*$A69/8760/1000*VLOOKUP(RIGHT($D69,3),Supporting!$J$18:$K$20,2,FALSE)</f>
        <v>5.6263271103177866E-2</v>
      </c>
      <c r="T69" s="53">
        <f>VLOOKUP($C69,$C$49:$Y$52,T$30,FALSE)*$C$59*$A69/8760/1000*VLOOKUP(RIGHT($D69,3),Supporting!$J$18:$K$20,2,FALSE)</f>
        <v>1.9814683080708006E-2</v>
      </c>
      <c r="U69" s="53">
        <f>VLOOKUP($C69,$C$49:$Y$52,U$30,FALSE)*$C$59*$A69/8760/1000*VLOOKUP(RIGHT($D69,3),Supporting!$J$18:$K$20,2,FALSE)</f>
        <v>5.572135824085638E-3</v>
      </c>
      <c r="V69" s="53">
        <f>VLOOKUP($C69,$C$49:$Y$52,V$30,FALSE)*$C$59*$A69/8760/1000*VLOOKUP(RIGHT($D69,3),Supporting!$J$18:$K$20,2,FALSE)</f>
        <v>1.2172256481353886E-3</v>
      </c>
      <c r="W69" s="53">
        <f>VLOOKUP($C69,$C$49:$Y$52,W$30,FALSE)*$C$59*$A69/8760/1000*VLOOKUP(RIGHT($D69,3),Supporting!$J$18:$K$20,2,FALSE)</f>
        <v>2.0052981064219624E-4</v>
      </c>
      <c r="X69" s="53">
        <f>VLOOKUP($C69,$C$49:$Y$52,X$30,FALSE)*$C$59*$A69/8760/1000*VLOOKUP(RIGHT($D69,3),Supporting!$J$18:$K$20,2,FALSE)</f>
        <v>2.4125030372189427E-5</v>
      </c>
      <c r="Y69" s="53">
        <f>(VLOOKUP($C69,$C$31:$AA$34,X$30+3,FALSE)+VLOOKUP($C69,$C$40:$AA$43,X$39+3,FALSE))*$C$59*$A69/8760/1000*VLOOKUP(RIGHT($D69,3),Supporting!$J$18:$K$20,2,FALSE)</f>
        <v>8.9803029129303198</v>
      </c>
      <c r="AA69" s="36">
        <f t="shared" si="25"/>
        <v>8.7734404333890463</v>
      </c>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1:80">
      <c r="A70" s="75"/>
      <c r="B70" s="75"/>
      <c r="E70" s="36"/>
      <c r="F70" s="36"/>
      <c r="G70" s="36"/>
      <c r="H70" s="36"/>
      <c r="I70" s="36"/>
      <c r="J70" s="36"/>
      <c r="K70" s="36"/>
      <c r="L70" s="36"/>
      <c r="M70" s="36"/>
      <c r="N70" s="36"/>
      <c r="O70" s="36"/>
      <c r="P70" s="36"/>
      <c r="Q70" s="36"/>
      <c r="R70" s="36"/>
      <c r="S70" s="36"/>
      <c r="T70" s="36"/>
      <c r="U70" s="36"/>
      <c r="V70" s="36"/>
      <c r="W70" s="36"/>
      <c r="X70" s="36"/>
      <c r="Y70" s="36"/>
      <c r="AA70" s="36">
        <f t="shared" si="25"/>
        <v>0</v>
      </c>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1:80">
      <c r="A71" s="75"/>
      <c r="B71" s="75"/>
      <c r="E71" s="36"/>
      <c r="F71" s="36"/>
      <c r="G71" s="36"/>
      <c r="H71" s="36"/>
      <c r="I71" s="36"/>
      <c r="J71" s="36"/>
      <c r="K71" s="36"/>
      <c r="L71" s="36"/>
      <c r="M71" s="36"/>
      <c r="N71" s="36"/>
      <c r="O71" s="36"/>
      <c r="P71" s="36"/>
      <c r="Q71" s="36"/>
      <c r="R71" s="36"/>
      <c r="S71" s="36"/>
      <c r="T71" s="36"/>
      <c r="U71" s="36"/>
      <c r="V71" s="36"/>
      <c r="W71" s="36"/>
      <c r="X71" s="36"/>
      <c r="Y71" s="36"/>
      <c r="AA71" s="36">
        <f t="shared" si="25"/>
        <v>0</v>
      </c>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1:80">
      <c r="A72" s="75"/>
      <c r="B72" s="75"/>
      <c r="E72" s="36"/>
      <c r="F72" s="36"/>
      <c r="G72" s="36"/>
      <c r="H72" s="36"/>
      <c r="I72" s="36"/>
      <c r="J72" s="36"/>
      <c r="K72" s="36"/>
      <c r="L72" s="36"/>
      <c r="M72" s="36"/>
      <c r="N72" s="36"/>
      <c r="O72" s="36"/>
      <c r="P72" s="36"/>
      <c r="Q72" s="36"/>
      <c r="R72" s="36"/>
      <c r="S72" s="36"/>
      <c r="T72" s="36"/>
      <c r="U72" s="36"/>
      <c r="V72" s="36"/>
      <c r="W72" s="36"/>
      <c r="X72" s="36"/>
      <c r="Y72" s="36"/>
      <c r="AA72" s="36">
        <f t="shared" si="25"/>
        <v>0</v>
      </c>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1:80">
      <c r="AA73" s="36"/>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1:80">
      <c r="B74" s="73">
        <f>SUMPRODUCT(B61:B64,AA61:AA64)/SUM(AA61:AA64)</f>
        <v>42.99664170781486</v>
      </c>
      <c r="E74" s="36">
        <f>SUM(E61:E72)</f>
        <v>0.44368165281286204</v>
      </c>
      <c r="F74" s="36">
        <f t="shared" ref="F74:Y74" si="26">SUM(F61:F72)</f>
        <v>0.54767715876925316</v>
      </c>
      <c r="G74" s="36">
        <f t="shared" si="26"/>
        <v>0.67348511990121385</v>
      </c>
      <c r="H74" s="36">
        <f t="shared" si="26"/>
        <v>0.78527142988741938</v>
      </c>
      <c r="I74" s="36">
        <f t="shared" si="26"/>
        <v>0.8993716666745547</v>
      </c>
      <c r="J74" s="36">
        <f t="shared" si="26"/>
        <v>1.0554762259201478</v>
      </c>
      <c r="K74" s="36">
        <f t="shared" si="26"/>
        <v>1.161801769320137</v>
      </c>
      <c r="L74" s="36">
        <f t="shared" si="26"/>
        <v>1.1905430723618722</v>
      </c>
      <c r="M74" s="36">
        <f t="shared" si="26"/>
        <v>1.1252421623090241</v>
      </c>
      <c r="N74" s="36">
        <f t="shared" si="26"/>
        <v>0.96991169416299239</v>
      </c>
      <c r="O74" s="36">
        <f t="shared" si="26"/>
        <v>0.75261442265188216</v>
      </c>
      <c r="P74" s="36">
        <f t="shared" si="26"/>
        <v>0.51789096519098987</v>
      </c>
      <c r="Q74" s="36">
        <f t="shared" si="26"/>
        <v>0.3107055664999705</v>
      </c>
      <c r="R74" s="36">
        <f t="shared" si="26"/>
        <v>0.15947092486852679</v>
      </c>
      <c r="S74" s="36">
        <f t="shared" si="26"/>
        <v>6.858239640931367E-2</v>
      </c>
      <c r="T74" s="36">
        <f t="shared" si="26"/>
        <v>2.4153207289955837E-2</v>
      </c>
      <c r="U74" s="36">
        <f t="shared" si="26"/>
        <v>6.7921829008693079E-3</v>
      </c>
      <c r="V74" s="36">
        <f t="shared" si="26"/>
        <v>1.4837433068353868E-3</v>
      </c>
      <c r="W74" s="36">
        <f t="shared" si="26"/>
        <v>2.4443681811758225E-4</v>
      </c>
      <c r="X74" s="36">
        <f t="shared" si="26"/>
        <v>2.9407326732532887E-5</v>
      </c>
      <c r="Y74" s="36">
        <f t="shared" si="26"/>
        <v>10.946585262006117</v>
      </c>
      <c r="AA74" s="36"/>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1:80">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row>
    <row r="76" spans="1:80">
      <c r="D76" s="36"/>
      <c r="E76" s="36">
        <f>E74</f>
        <v>0.44368165281286204</v>
      </c>
      <c r="F76" s="36">
        <f>E76+F74</f>
        <v>0.99135881158211525</v>
      </c>
      <c r="G76" s="36">
        <f t="shared" ref="G76:X76" si="27">F76+G74</f>
        <v>1.664843931483329</v>
      </c>
      <c r="H76" s="36">
        <f t="shared" si="27"/>
        <v>2.4501153613707483</v>
      </c>
      <c r="I76" s="36">
        <f t="shared" si="27"/>
        <v>3.3494870280453028</v>
      </c>
      <c r="J76" s="36">
        <f t="shared" si="27"/>
        <v>4.4049632539654509</v>
      </c>
      <c r="K76" s="36">
        <f t="shared" si="27"/>
        <v>5.5667650232855879</v>
      </c>
      <c r="L76" s="36">
        <f t="shared" si="27"/>
        <v>6.7573080956474598</v>
      </c>
      <c r="M76" s="36">
        <f t="shared" si="27"/>
        <v>7.8825502579564839</v>
      </c>
      <c r="N76" s="36">
        <f t="shared" si="27"/>
        <v>8.8524619521194765</v>
      </c>
      <c r="O76" s="36">
        <f t="shared" si="27"/>
        <v>9.6050763747713592</v>
      </c>
      <c r="P76" s="36">
        <f t="shared" si="27"/>
        <v>10.122967339962349</v>
      </c>
      <c r="Q76" s="36">
        <f t="shared" si="27"/>
        <v>10.43367290646232</v>
      </c>
      <c r="R76" s="36">
        <f t="shared" si="27"/>
        <v>10.593143831330847</v>
      </c>
      <c r="S76" s="36">
        <f t="shared" si="27"/>
        <v>10.661726227740161</v>
      </c>
      <c r="T76" s="36">
        <f t="shared" si="27"/>
        <v>10.685879435030117</v>
      </c>
      <c r="U76" s="36">
        <f t="shared" si="27"/>
        <v>10.692671617930985</v>
      </c>
      <c r="V76" s="36">
        <f t="shared" si="27"/>
        <v>10.69415536123782</v>
      </c>
      <c r="W76" s="36">
        <f t="shared" si="27"/>
        <v>10.694399798055938</v>
      </c>
      <c r="X76" s="36">
        <f t="shared" si="27"/>
        <v>10.69442920538267</v>
      </c>
      <c r="Y76" s="36"/>
      <c r="AA76" s="36">
        <f>SUM(AA61:AA74)</f>
        <v>10.694429205382672</v>
      </c>
      <c r="AB76" s="54"/>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row>
    <row r="77" spans="1:80">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row>
    <row r="78" spans="1:80">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row>
    <row r="79" spans="1:80" ht="15">
      <c r="A79" s="61" t="s">
        <v>69</v>
      </c>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row>
    <row r="80" spans="1:80" ht="15">
      <c r="E80" s="64">
        <f t="shared" ref="E80:X80" si="28">E11</f>
        <v>2016</v>
      </c>
      <c r="F80" s="65">
        <f t="shared" si="28"/>
        <v>2017</v>
      </c>
      <c r="G80" s="65">
        <f t="shared" si="28"/>
        <v>2018</v>
      </c>
      <c r="H80" s="65">
        <f t="shared" si="28"/>
        <v>2019</v>
      </c>
      <c r="I80" s="65">
        <f t="shared" si="28"/>
        <v>2020</v>
      </c>
      <c r="J80" s="65">
        <f t="shared" si="28"/>
        <v>2021</v>
      </c>
      <c r="K80" s="65">
        <f t="shared" si="28"/>
        <v>2022</v>
      </c>
      <c r="L80" s="65">
        <f t="shared" si="28"/>
        <v>2023</v>
      </c>
      <c r="M80" s="65">
        <f t="shared" si="28"/>
        <v>2024</v>
      </c>
      <c r="N80" s="65">
        <f t="shared" si="28"/>
        <v>2025</v>
      </c>
      <c r="O80" s="65">
        <f t="shared" si="28"/>
        <v>2026</v>
      </c>
      <c r="P80" s="65">
        <f t="shared" si="28"/>
        <v>2027</v>
      </c>
      <c r="Q80" s="65">
        <f t="shared" si="28"/>
        <v>2028</v>
      </c>
      <c r="R80" s="65">
        <f t="shared" si="28"/>
        <v>2029</v>
      </c>
      <c r="S80" s="65">
        <f t="shared" si="28"/>
        <v>2030</v>
      </c>
      <c r="T80" s="65">
        <f t="shared" si="28"/>
        <v>2031</v>
      </c>
      <c r="U80" s="65">
        <f t="shared" si="28"/>
        <v>2032</v>
      </c>
      <c r="V80" s="65">
        <f t="shared" si="28"/>
        <v>2033</v>
      </c>
      <c r="W80" s="65">
        <f t="shared" si="28"/>
        <v>2034</v>
      </c>
      <c r="X80" s="65">
        <f t="shared" si="28"/>
        <v>2035</v>
      </c>
      <c r="Y80" s="66" t="s">
        <v>61</v>
      </c>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row>
    <row r="81" spans="2:79" ht="15">
      <c r="C81" s="55" t="s">
        <v>66</v>
      </c>
      <c r="D81" s="55" t="s">
        <v>66</v>
      </c>
      <c r="E81" s="67" t="str">
        <f>CONCATENATE("aMW_",E$11)</f>
        <v>aMW_2016</v>
      </c>
      <c r="F81" s="68" t="str">
        <f t="shared" ref="F81:X81" si="29">CONCATENATE("aMW_",F$11)</f>
        <v>aMW_2017</v>
      </c>
      <c r="G81" s="68" t="str">
        <f t="shared" si="29"/>
        <v>aMW_2018</v>
      </c>
      <c r="H81" s="68" t="str">
        <f t="shared" si="29"/>
        <v>aMW_2019</v>
      </c>
      <c r="I81" s="68" t="str">
        <f t="shared" si="29"/>
        <v>aMW_2020</v>
      </c>
      <c r="J81" s="68" t="str">
        <f t="shared" si="29"/>
        <v>aMW_2021</v>
      </c>
      <c r="K81" s="68" t="str">
        <f t="shared" si="29"/>
        <v>aMW_2022</v>
      </c>
      <c r="L81" s="68" t="str">
        <f t="shared" si="29"/>
        <v>aMW_2023</v>
      </c>
      <c r="M81" s="68" t="str">
        <f t="shared" si="29"/>
        <v>aMW_2024</v>
      </c>
      <c r="N81" s="68" t="str">
        <f t="shared" si="29"/>
        <v>aMW_2025</v>
      </c>
      <c r="O81" s="68" t="str">
        <f t="shared" si="29"/>
        <v>aMW_2026</v>
      </c>
      <c r="P81" s="68" t="str">
        <f t="shared" si="29"/>
        <v>aMW_2027</v>
      </c>
      <c r="Q81" s="68" t="str">
        <f t="shared" si="29"/>
        <v>aMW_2028</v>
      </c>
      <c r="R81" s="68" t="str">
        <f t="shared" si="29"/>
        <v>aMW_2029</v>
      </c>
      <c r="S81" s="68" t="str">
        <f t="shared" si="29"/>
        <v>aMW_2030</v>
      </c>
      <c r="T81" s="68" t="str">
        <f t="shared" si="29"/>
        <v>aMW_2031</v>
      </c>
      <c r="U81" s="68" t="str">
        <f t="shared" si="29"/>
        <v>aMW_2032</v>
      </c>
      <c r="V81" s="68" t="str">
        <f t="shared" si="29"/>
        <v>aMW_2033</v>
      </c>
      <c r="W81" s="68" t="str">
        <f t="shared" si="29"/>
        <v>aMW_2034</v>
      </c>
      <c r="X81" s="68" t="str">
        <f t="shared" si="29"/>
        <v>aMW_2035</v>
      </c>
      <c r="Y81" s="69" t="s">
        <v>61</v>
      </c>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row>
    <row r="82" spans="2:79">
      <c r="B82" s="9" t="s">
        <v>70</v>
      </c>
      <c r="C82" s="56" t="s">
        <v>71</v>
      </c>
      <c r="D82" s="56" t="s">
        <v>72</v>
      </c>
      <c r="E82" s="53">
        <f>DSUM($B$60:$Y$72,E$60,$C$81:$D82)</f>
        <v>0</v>
      </c>
      <c r="F82" s="53">
        <f>DSUM($B$60:$Y$72,F$60,$C$81:$D82)</f>
        <v>0</v>
      </c>
      <c r="G82" s="53">
        <f>DSUM($B$60:$Y$72,G$60,$C$81:$D82)</f>
        <v>0</v>
      </c>
      <c r="H82" s="53">
        <f>DSUM($B$60:$Y$72,H$60,$C$81:$D82)</f>
        <v>0</v>
      </c>
      <c r="I82" s="53">
        <f>DSUM($B$60:$Y$72,I$60,$C$81:$D82)</f>
        <v>0</v>
      </c>
      <c r="J82" s="53">
        <f>DSUM($B$60:$Y$72,J$60,$C$81:$D82)</f>
        <v>0</v>
      </c>
      <c r="K82" s="53">
        <f>DSUM($B$60:$Y$72,K$60,$C$81:$D82)</f>
        <v>0</v>
      </c>
      <c r="L82" s="53">
        <f>DSUM($B$60:$Y$72,L$60,$C$81:$D82)</f>
        <v>0</v>
      </c>
      <c r="M82" s="53">
        <f>DSUM($B$60:$Y$72,M$60,$C$81:$D82)</f>
        <v>0</v>
      </c>
      <c r="N82" s="53">
        <f>DSUM($B$60:$Y$72,N$60,$C$81:$D82)</f>
        <v>0</v>
      </c>
      <c r="O82" s="53">
        <f>DSUM($B$60:$Y$72,O$60,$C$81:$D82)</f>
        <v>0</v>
      </c>
      <c r="P82" s="53">
        <f>DSUM($B$60:$Y$72,P$60,$C$81:$D82)</f>
        <v>0</v>
      </c>
      <c r="Q82" s="53">
        <f>DSUM($B$60:$Y$72,Q$60,$C$81:$D82)</f>
        <v>0</v>
      </c>
      <c r="R82" s="53">
        <f>DSUM($B$60:$Y$72,R$60,$C$81:$D82)</f>
        <v>0</v>
      </c>
      <c r="S82" s="53">
        <f>DSUM($B$60:$Y$72,S$60,$C$81:$D82)</f>
        <v>0</v>
      </c>
      <c r="T82" s="53">
        <f>DSUM($B$60:$Y$72,T$60,$C$81:$D82)</f>
        <v>0</v>
      </c>
      <c r="U82" s="53">
        <f>DSUM($B$60:$Y$72,U$60,$C$81:$D82)</f>
        <v>0</v>
      </c>
      <c r="V82" s="53">
        <f>DSUM($B$60:$Y$72,V$60,$C$81:$D82)</f>
        <v>0</v>
      </c>
      <c r="W82" s="53">
        <f>DSUM($B$60:$Y$72,W$60,$C$81:$D82)</f>
        <v>0</v>
      </c>
      <c r="X82" s="53">
        <f>DSUM($B$60:$Y$72,X$60,$C$81:$D82)</f>
        <v>0</v>
      </c>
      <c r="Y82" s="53">
        <f>DSUM($B$60:$Y$72,Y$60,$C$81:$D82)</f>
        <v>0</v>
      </c>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row>
    <row r="83" spans="2:79">
      <c r="B83" s="9" t="s">
        <v>446</v>
      </c>
      <c r="C83" s="56" t="s">
        <v>74</v>
      </c>
      <c r="D83" s="56" t="s">
        <v>75</v>
      </c>
      <c r="E83" s="53">
        <f>DSUM($B$60:$Y$72,E$60,$C$81:$D83)</f>
        <v>0</v>
      </c>
      <c r="F83" s="53">
        <f>DSUM($B$60:$Y$72,F$60,$C$81:$D83)</f>
        <v>0</v>
      </c>
      <c r="G83" s="53">
        <f>DSUM($B$60:$Y$72,G$60,$C$81:$D83)</f>
        <v>0</v>
      </c>
      <c r="H83" s="53">
        <f>DSUM($B$60:$Y$72,H$60,$C$81:$D83)</f>
        <v>0</v>
      </c>
      <c r="I83" s="53">
        <f>DSUM($B$60:$Y$72,I$60,$C$81:$D83)</f>
        <v>0</v>
      </c>
      <c r="J83" s="53">
        <f>DSUM($B$60:$Y$72,J$60,$C$81:$D83)</f>
        <v>0</v>
      </c>
      <c r="K83" s="53">
        <f>DSUM($B$60:$Y$72,K$60,$C$81:$D83)</f>
        <v>0</v>
      </c>
      <c r="L83" s="53">
        <f>DSUM($B$60:$Y$72,L$60,$C$81:$D83)</f>
        <v>0</v>
      </c>
      <c r="M83" s="53">
        <f>DSUM($B$60:$Y$72,M$60,$C$81:$D83)</f>
        <v>0</v>
      </c>
      <c r="N83" s="53">
        <f>DSUM($B$60:$Y$72,N$60,$C$81:$D83)</f>
        <v>0</v>
      </c>
      <c r="O83" s="53">
        <f>DSUM($B$60:$Y$72,O$60,$C$81:$D83)</f>
        <v>0</v>
      </c>
      <c r="P83" s="53">
        <f>DSUM($B$60:$Y$72,P$60,$C$81:$D83)</f>
        <v>0</v>
      </c>
      <c r="Q83" s="53">
        <f>DSUM($B$60:$Y$72,Q$60,$C$81:$D83)</f>
        <v>0</v>
      </c>
      <c r="R83" s="53">
        <f>DSUM($B$60:$Y$72,R$60,$C$81:$D83)</f>
        <v>0</v>
      </c>
      <c r="S83" s="53">
        <f>DSUM($B$60:$Y$72,S$60,$C$81:$D83)</f>
        <v>0</v>
      </c>
      <c r="T83" s="53">
        <f>DSUM($B$60:$Y$72,T$60,$C$81:$D83)</f>
        <v>0</v>
      </c>
      <c r="U83" s="53">
        <f>DSUM($B$60:$Y$72,U$60,$C$81:$D83)</f>
        <v>0</v>
      </c>
      <c r="V83" s="53">
        <f>DSUM($B$60:$Y$72,V$60,$C$81:$D83)</f>
        <v>0</v>
      </c>
      <c r="W83" s="53">
        <f>DSUM($B$60:$Y$72,W$60,$C$81:$D83)</f>
        <v>0</v>
      </c>
      <c r="X83" s="53">
        <f>DSUM($B$60:$Y$72,X$60,$C$81:$D83)</f>
        <v>0</v>
      </c>
      <c r="Y83" s="53">
        <f>DSUM($B$60:$Y$72,Y$60,$C$81:$D83)</f>
        <v>0</v>
      </c>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row>
    <row r="84" spans="2:79">
      <c r="B84" s="9" t="s">
        <v>76</v>
      </c>
      <c r="C84" s="56" t="s">
        <v>77</v>
      </c>
      <c r="D84" s="56" t="s">
        <v>78</v>
      </c>
      <c r="E84" s="53">
        <f>DSUM($B$60:$Y$72,E$60,$C$81:$D84)</f>
        <v>0</v>
      </c>
      <c r="F84" s="53">
        <f>DSUM($B$60:$Y$72,F$60,$C$81:$D84)</f>
        <v>0</v>
      </c>
      <c r="G84" s="53">
        <f>DSUM($B$60:$Y$72,G$60,$C$81:$D84)</f>
        <v>0</v>
      </c>
      <c r="H84" s="53">
        <f>DSUM($B$60:$Y$72,H$60,$C$81:$D84)</f>
        <v>0</v>
      </c>
      <c r="I84" s="53">
        <f>DSUM($B$60:$Y$72,I$60,$C$81:$D84)</f>
        <v>0</v>
      </c>
      <c r="J84" s="53">
        <f>DSUM($B$60:$Y$72,J$60,$C$81:$D84)</f>
        <v>0</v>
      </c>
      <c r="K84" s="53">
        <f>DSUM($B$60:$Y$72,K$60,$C$81:$D84)</f>
        <v>0</v>
      </c>
      <c r="L84" s="53">
        <f>DSUM($B$60:$Y$72,L$60,$C$81:$D84)</f>
        <v>0</v>
      </c>
      <c r="M84" s="53">
        <f>DSUM($B$60:$Y$72,M$60,$C$81:$D84)</f>
        <v>0</v>
      </c>
      <c r="N84" s="53">
        <f>DSUM($B$60:$Y$72,N$60,$C$81:$D84)</f>
        <v>0</v>
      </c>
      <c r="O84" s="53">
        <f>DSUM($B$60:$Y$72,O$60,$C$81:$D84)</f>
        <v>0</v>
      </c>
      <c r="P84" s="53">
        <f>DSUM($B$60:$Y$72,P$60,$C$81:$D84)</f>
        <v>0</v>
      </c>
      <c r="Q84" s="53">
        <f>DSUM($B$60:$Y$72,Q$60,$C$81:$D84)</f>
        <v>0</v>
      </c>
      <c r="R84" s="53">
        <f>DSUM($B$60:$Y$72,R$60,$C$81:$D84)</f>
        <v>0</v>
      </c>
      <c r="S84" s="53">
        <f>DSUM($B$60:$Y$72,S$60,$C$81:$D84)</f>
        <v>0</v>
      </c>
      <c r="T84" s="53">
        <f>DSUM($B$60:$Y$72,T$60,$C$81:$D84)</f>
        <v>0</v>
      </c>
      <c r="U84" s="53">
        <f>DSUM($B$60:$Y$72,U$60,$C$81:$D84)</f>
        <v>0</v>
      </c>
      <c r="V84" s="53">
        <f>DSUM($B$60:$Y$72,V$60,$C$81:$D84)</f>
        <v>0</v>
      </c>
      <c r="W84" s="53">
        <f>DSUM($B$60:$Y$72,W$60,$C$81:$D84)</f>
        <v>0</v>
      </c>
      <c r="X84" s="53">
        <f>DSUM($B$60:$Y$72,X$60,$C$81:$D84)</f>
        <v>0</v>
      </c>
      <c r="Y84" s="53">
        <f>DSUM($B$60:$Y$72,Y$60,$C$81:$D84)</f>
        <v>0</v>
      </c>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row>
    <row r="85" spans="2:79">
      <c r="B85" s="9" t="s">
        <v>79</v>
      </c>
      <c r="C85" s="56" t="s">
        <v>80</v>
      </c>
      <c r="D85" s="56" t="s">
        <v>81</v>
      </c>
      <c r="E85" s="53">
        <f>DSUM($B$60:$Y$72,E$60,$C$81:$D85)</f>
        <v>0</v>
      </c>
      <c r="F85" s="53">
        <f>DSUM($B$60:$Y$72,F$60,$C$81:$D85)</f>
        <v>0</v>
      </c>
      <c r="G85" s="53">
        <f>DSUM($B$60:$Y$72,G$60,$C$81:$D85)</f>
        <v>0</v>
      </c>
      <c r="H85" s="53">
        <f>DSUM($B$60:$Y$72,H$60,$C$81:$D85)</f>
        <v>0</v>
      </c>
      <c r="I85" s="53">
        <f>DSUM($B$60:$Y$72,I$60,$C$81:$D85)</f>
        <v>0</v>
      </c>
      <c r="J85" s="53">
        <f>DSUM($B$60:$Y$72,J$60,$C$81:$D85)</f>
        <v>0</v>
      </c>
      <c r="K85" s="53">
        <f>DSUM($B$60:$Y$72,K$60,$C$81:$D85)</f>
        <v>0</v>
      </c>
      <c r="L85" s="53">
        <f>DSUM($B$60:$Y$72,L$60,$C$81:$D85)</f>
        <v>0</v>
      </c>
      <c r="M85" s="53">
        <f>DSUM($B$60:$Y$72,M$60,$C$81:$D85)</f>
        <v>0</v>
      </c>
      <c r="N85" s="53">
        <f>DSUM($B$60:$Y$72,N$60,$C$81:$D85)</f>
        <v>0</v>
      </c>
      <c r="O85" s="53">
        <f>DSUM($B$60:$Y$72,O$60,$C$81:$D85)</f>
        <v>0</v>
      </c>
      <c r="P85" s="53">
        <f>DSUM($B$60:$Y$72,P$60,$C$81:$D85)</f>
        <v>0</v>
      </c>
      <c r="Q85" s="53">
        <f>DSUM($B$60:$Y$72,Q$60,$C$81:$D85)</f>
        <v>0</v>
      </c>
      <c r="R85" s="53">
        <f>DSUM($B$60:$Y$72,R$60,$C$81:$D85)</f>
        <v>0</v>
      </c>
      <c r="S85" s="53">
        <f>DSUM($B$60:$Y$72,S$60,$C$81:$D85)</f>
        <v>0</v>
      </c>
      <c r="T85" s="53">
        <f>DSUM($B$60:$Y$72,T$60,$C$81:$D85)</f>
        <v>0</v>
      </c>
      <c r="U85" s="53">
        <f>DSUM($B$60:$Y$72,U$60,$C$81:$D85)</f>
        <v>0</v>
      </c>
      <c r="V85" s="53">
        <f>DSUM($B$60:$Y$72,V$60,$C$81:$D85)</f>
        <v>0</v>
      </c>
      <c r="W85" s="53">
        <f>DSUM($B$60:$Y$72,W$60,$C$81:$D85)</f>
        <v>0</v>
      </c>
      <c r="X85" s="53">
        <f>DSUM($B$60:$Y$72,X$60,$C$81:$D85)</f>
        <v>0</v>
      </c>
      <c r="Y85" s="53">
        <f>DSUM($B$60:$Y$72,Y$60,$C$81:$D85)</f>
        <v>0</v>
      </c>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row>
    <row r="86" spans="2:79">
      <c r="B86" s="9" t="s">
        <v>82</v>
      </c>
      <c r="C86" s="56" t="s">
        <v>83</v>
      </c>
      <c r="D86" s="56" t="s">
        <v>84</v>
      </c>
      <c r="E86" s="53">
        <f>DSUM($B$60:$Y$72,E$60,$C$81:$D86)</f>
        <v>0.42736401646537947</v>
      </c>
      <c r="F86" s="53">
        <f>DSUM($B$60:$Y$72,F$60,$C$81:$D86)</f>
        <v>0.52753479620825594</v>
      </c>
      <c r="G86" s="53">
        <f>DSUM($B$60:$Y$72,G$60,$C$81:$D86)</f>
        <v>0.64871581695096547</v>
      </c>
      <c r="H86" s="53">
        <f>DSUM($B$60:$Y$72,H$60,$C$81:$D86)</f>
        <v>0.75639087206914246</v>
      </c>
      <c r="I86" s="53">
        <f>DSUM($B$60:$Y$72,I$60,$C$81:$D86)</f>
        <v>0.86629475284459601</v>
      </c>
      <c r="J86" s="53">
        <f>DSUM($B$60:$Y$72,J$60,$C$81:$D86)</f>
        <v>1.0166581293890238</v>
      </c>
      <c r="K86" s="53">
        <f>DSUM($B$60:$Y$72,K$60,$C$81:$D86)</f>
        <v>1.1190732529178058</v>
      </c>
      <c r="L86" s="53">
        <f>DSUM($B$60:$Y$72,L$60,$C$81:$D86)</f>
        <v>1.1467575139831272</v>
      </c>
      <c r="M86" s="53">
        <f>DSUM($B$60:$Y$72,M$60,$C$81:$D86)</f>
        <v>1.0838582279249758</v>
      </c>
      <c r="N86" s="53">
        <f>DSUM($B$60:$Y$72,N$60,$C$81:$D86)</f>
        <v>0.93424047311027536</v>
      </c>
      <c r="O86" s="53">
        <f>DSUM($B$60:$Y$72,O$60,$C$81:$D86)</f>
        <v>0.72493491780680852</v>
      </c>
      <c r="P86" s="53">
        <f>DSUM($B$60:$Y$72,P$60,$C$81:$D86)</f>
        <v>0.49884407338454029</v>
      </c>
      <c r="Q86" s="53">
        <f>DSUM($B$60:$Y$72,Q$60,$C$81:$D86)</f>
        <v>0.29927849843632104</v>
      </c>
      <c r="R86" s="53">
        <f>DSUM($B$60:$Y$72,R$60,$C$81:$D86)</f>
        <v>0.15360593463621963</v>
      </c>
      <c r="S86" s="53">
        <f>DSUM($B$60:$Y$72,S$60,$C$81:$D86)</f>
        <v>6.6060086556401873E-2</v>
      </c>
      <c r="T86" s="53">
        <f>DSUM($B$60:$Y$72,T$60,$C$81:$D86)</f>
        <v>2.3264905394476964E-2</v>
      </c>
      <c r="U86" s="53">
        <f>DSUM($B$60:$Y$72,U$60,$C$81:$D86)</f>
        <v>6.5423813373398781E-3</v>
      </c>
      <c r="V86" s="53">
        <f>DSUM($B$60:$Y$72,V$60,$C$81:$D86)</f>
        <v>1.4291744880427762E-3</v>
      </c>
      <c r="W86" s="53">
        <f>DSUM($B$60:$Y$72,W$60,$C$81:$D86)</f>
        <v>2.3544696901588684E-4</v>
      </c>
      <c r="X86" s="53">
        <f>DSUM($B$60:$Y$72,X$60,$C$81:$D86)</f>
        <v>2.8325789868137301E-5</v>
      </c>
      <c r="Y86" s="53">
        <f>DSUM($B$60:$Y$72,Y$60,$C$81:$D86)</f>
        <v>10.543993907552549</v>
      </c>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row>
    <row r="87" spans="2:79">
      <c r="B87" s="9" t="s">
        <v>85</v>
      </c>
      <c r="C87" s="56" t="s">
        <v>86</v>
      </c>
      <c r="D87" s="56" t="s">
        <v>87</v>
      </c>
      <c r="E87" s="53">
        <f>DSUM($B$60:$Y$72,E$60,$C$81:$D87)</f>
        <v>0.44368165281286204</v>
      </c>
      <c r="F87" s="53">
        <f>DSUM($B$60:$Y$72,F$60,$C$81:$D87)</f>
        <v>0.54767715876925316</v>
      </c>
      <c r="G87" s="53">
        <f>DSUM($B$60:$Y$72,G$60,$C$81:$D87)</f>
        <v>0.67348511990121385</v>
      </c>
      <c r="H87" s="53">
        <f>DSUM($B$60:$Y$72,H$60,$C$81:$D87)</f>
        <v>0.78527142988741938</v>
      </c>
      <c r="I87" s="53">
        <f>DSUM($B$60:$Y$72,I$60,$C$81:$D87)</f>
        <v>0.8993716666745547</v>
      </c>
      <c r="J87" s="53">
        <f>DSUM($B$60:$Y$72,J$60,$C$81:$D87)</f>
        <v>1.0554762259201478</v>
      </c>
      <c r="K87" s="53">
        <f>DSUM($B$60:$Y$72,K$60,$C$81:$D87)</f>
        <v>1.161801769320137</v>
      </c>
      <c r="L87" s="53">
        <f>DSUM($B$60:$Y$72,L$60,$C$81:$D87)</f>
        <v>1.1905430723618722</v>
      </c>
      <c r="M87" s="53">
        <f>DSUM($B$60:$Y$72,M$60,$C$81:$D87)</f>
        <v>1.1252421623090241</v>
      </c>
      <c r="N87" s="53">
        <f>DSUM($B$60:$Y$72,N$60,$C$81:$D87)</f>
        <v>0.96991169416299239</v>
      </c>
      <c r="O87" s="53">
        <f>DSUM($B$60:$Y$72,O$60,$C$81:$D87)</f>
        <v>0.75261442265188216</v>
      </c>
      <c r="P87" s="53">
        <f>DSUM($B$60:$Y$72,P$60,$C$81:$D87)</f>
        <v>0.51789096519098987</v>
      </c>
      <c r="Q87" s="53">
        <f>DSUM($B$60:$Y$72,Q$60,$C$81:$D87)</f>
        <v>0.3107055664999705</v>
      </c>
      <c r="R87" s="53">
        <f>DSUM($B$60:$Y$72,R$60,$C$81:$D87)</f>
        <v>0.15947092486852679</v>
      </c>
      <c r="S87" s="53">
        <f>DSUM($B$60:$Y$72,S$60,$C$81:$D87)</f>
        <v>6.858239640931367E-2</v>
      </c>
      <c r="T87" s="53">
        <f>DSUM($B$60:$Y$72,T$60,$C$81:$D87)</f>
        <v>2.4153207289955837E-2</v>
      </c>
      <c r="U87" s="53">
        <f>DSUM($B$60:$Y$72,U$60,$C$81:$D87)</f>
        <v>6.7921829008693079E-3</v>
      </c>
      <c r="V87" s="53">
        <f>DSUM($B$60:$Y$72,V$60,$C$81:$D87)</f>
        <v>1.4837433068353868E-3</v>
      </c>
      <c r="W87" s="53">
        <f>DSUM($B$60:$Y$72,W$60,$C$81:$D87)</f>
        <v>2.4443681811758225E-4</v>
      </c>
      <c r="X87" s="53">
        <f>DSUM($B$60:$Y$72,X$60,$C$81:$D87)</f>
        <v>2.9407326732532887E-5</v>
      </c>
      <c r="Y87" s="53">
        <f>DSUM($B$60:$Y$72,Y$60,$C$81:$D87)</f>
        <v>10.946585262006117</v>
      </c>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row>
    <row r="88" spans="2:79">
      <c r="B88" s="9" t="s">
        <v>88</v>
      </c>
      <c r="C88" s="56" t="s">
        <v>89</v>
      </c>
      <c r="D88" s="56" t="s">
        <v>90</v>
      </c>
      <c r="E88" s="53">
        <f>DSUM($B$60:$Y$72,E$60,$C$81:$D88)</f>
        <v>0.44368165281286204</v>
      </c>
      <c r="F88" s="53">
        <f>DSUM($B$60:$Y$72,F$60,$C$81:$D88)</f>
        <v>0.54767715876925316</v>
      </c>
      <c r="G88" s="53">
        <f>DSUM($B$60:$Y$72,G$60,$C$81:$D88)</f>
        <v>0.67348511990121385</v>
      </c>
      <c r="H88" s="53">
        <f>DSUM($B$60:$Y$72,H$60,$C$81:$D88)</f>
        <v>0.78527142988741938</v>
      </c>
      <c r="I88" s="53">
        <f>DSUM($B$60:$Y$72,I$60,$C$81:$D88)</f>
        <v>0.8993716666745547</v>
      </c>
      <c r="J88" s="53">
        <f>DSUM($B$60:$Y$72,J$60,$C$81:$D88)</f>
        <v>1.0554762259201478</v>
      </c>
      <c r="K88" s="53">
        <f>DSUM($B$60:$Y$72,K$60,$C$81:$D88)</f>
        <v>1.161801769320137</v>
      </c>
      <c r="L88" s="53">
        <f>DSUM($B$60:$Y$72,L$60,$C$81:$D88)</f>
        <v>1.1905430723618722</v>
      </c>
      <c r="M88" s="53">
        <f>DSUM($B$60:$Y$72,M$60,$C$81:$D88)</f>
        <v>1.1252421623090241</v>
      </c>
      <c r="N88" s="53">
        <f>DSUM($B$60:$Y$72,N$60,$C$81:$D88)</f>
        <v>0.96991169416299239</v>
      </c>
      <c r="O88" s="53">
        <f>DSUM($B$60:$Y$72,O$60,$C$81:$D88)</f>
        <v>0.75261442265188216</v>
      </c>
      <c r="P88" s="53">
        <f>DSUM($B$60:$Y$72,P$60,$C$81:$D88)</f>
        <v>0.51789096519098987</v>
      </c>
      <c r="Q88" s="53">
        <f>DSUM($B$60:$Y$72,Q$60,$C$81:$D88)</f>
        <v>0.3107055664999705</v>
      </c>
      <c r="R88" s="53">
        <f>DSUM($B$60:$Y$72,R$60,$C$81:$D88)</f>
        <v>0.15947092486852679</v>
      </c>
      <c r="S88" s="53">
        <f>DSUM($B$60:$Y$72,S$60,$C$81:$D88)</f>
        <v>6.858239640931367E-2</v>
      </c>
      <c r="T88" s="53">
        <f>DSUM($B$60:$Y$72,T$60,$C$81:$D88)</f>
        <v>2.4153207289955837E-2</v>
      </c>
      <c r="U88" s="53">
        <f>DSUM($B$60:$Y$72,U$60,$C$81:$D88)</f>
        <v>6.7921829008693079E-3</v>
      </c>
      <c r="V88" s="53">
        <f>DSUM($B$60:$Y$72,V$60,$C$81:$D88)</f>
        <v>1.4837433068353868E-3</v>
      </c>
      <c r="W88" s="53">
        <f>DSUM($B$60:$Y$72,W$60,$C$81:$D88)</f>
        <v>2.4443681811758225E-4</v>
      </c>
      <c r="X88" s="53">
        <f>DSUM($B$60:$Y$72,X$60,$C$81:$D88)</f>
        <v>2.9407326732532887E-5</v>
      </c>
      <c r="Y88" s="53">
        <f>DSUM($B$60:$Y$72,Y$60,$C$81:$D88)</f>
        <v>10.946585262006117</v>
      </c>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row>
    <row r="89" spans="2:79">
      <c r="B89" s="9" t="s">
        <v>91</v>
      </c>
      <c r="C89" s="56" t="s">
        <v>92</v>
      </c>
      <c r="D89" s="56" t="s">
        <v>93</v>
      </c>
      <c r="E89" s="53">
        <f>DSUM($B$60:$Y$72,E$60,$C$81:$D89)</f>
        <v>0.44368165281286204</v>
      </c>
      <c r="F89" s="53">
        <f>DSUM($B$60:$Y$72,F$60,$C$81:$D89)</f>
        <v>0.54767715876925316</v>
      </c>
      <c r="G89" s="53">
        <f>DSUM($B$60:$Y$72,G$60,$C$81:$D89)</f>
        <v>0.67348511990121385</v>
      </c>
      <c r="H89" s="53">
        <f>DSUM($B$60:$Y$72,H$60,$C$81:$D89)</f>
        <v>0.78527142988741938</v>
      </c>
      <c r="I89" s="53">
        <f>DSUM($B$60:$Y$72,I$60,$C$81:$D89)</f>
        <v>0.8993716666745547</v>
      </c>
      <c r="J89" s="53">
        <f>DSUM($B$60:$Y$72,J$60,$C$81:$D89)</f>
        <v>1.0554762259201478</v>
      </c>
      <c r="K89" s="53">
        <f>DSUM($B$60:$Y$72,K$60,$C$81:$D89)</f>
        <v>1.161801769320137</v>
      </c>
      <c r="L89" s="53">
        <f>DSUM($B$60:$Y$72,L$60,$C$81:$D89)</f>
        <v>1.1905430723618722</v>
      </c>
      <c r="M89" s="53">
        <f>DSUM($B$60:$Y$72,M$60,$C$81:$D89)</f>
        <v>1.1252421623090241</v>
      </c>
      <c r="N89" s="53">
        <f>DSUM($B$60:$Y$72,N$60,$C$81:$D89)</f>
        <v>0.96991169416299239</v>
      </c>
      <c r="O89" s="53">
        <f>DSUM($B$60:$Y$72,O$60,$C$81:$D89)</f>
        <v>0.75261442265188216</v>
      </c>
      <c r="P89" s="53">
        <f>DSUM($B$60:$Y$72,P$60,$C$81:$D89)</f>
        <v>0.51789096519098987</v>
      </c>
      <c r="Q89" s="53">
        <f>DSUM($B$60:$Y$72,Q$60,$C$81:$D89)</f>
        <v>0.3107055664999705</v>
      </c>
      <c r="R89" s="53">
        <f>DSUM($B$60:$Y$72,R$60,$C$81:$D89)</f>
        <v>0.15947092486852679</v>
      </c>
      <c r="S89" s="53">
        <f>DSUM($B$60:$Y$72,S$60,$C$81:$D89)</f>
        <v>6.858239640931367E-2</v>
      </c>
      <c r="T89" s="53">
        <f>DSUM($B$60:$Y$72,T$60,$C$81:$D89)</f>
        <v>2.4153207289955837E-2</v>
      </c>
      <c r="U89" s="53">
        <f>DSUM($B$60:$Y$72,U$60,$C$81:$D89)</f>
        <v>6.7921829008693079E-3</v>
      </c>
      <c r="V89" s="53">
        <f>DSUM($B$60:$Y$72,V$60,$C$81:$D89)</f>
        <v>1.4837433068353868E-3</v>
      </c>
      <c r="W89" s="53">
        <f>DSUM($B$60:$Y$72,W$60,$C$81:$D89)</f>
        <v>2.4443681811758225E-4</v>
      </c>
      <c r="X89" s="53">
        <f>DSUM($B$60:$Y$72,X$60,$C$81:$D89)</f>
        <v>2.9407326732532887E-5</v>
      </c>
      <c r="Y89" s="53">
        <f>DSUM($B$60:$Y$72,Y$60,$C$81:$D89)</f>
        <v>10.946585262006117</v>
      </c>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row>
    <row r="90" spans="2:79">
      <c r="B90" s="9" t="s">
        <v>94</v>
      </c>
      <c r="C90" s="56" t="s">
        <v>95</v>
      </c>
      <c r="D90" s="56" t="s">
        <v>96</v>
      </c>
      <c r="E90" s="53">
        <f>DSUM($B$60:$Y$72,E$60,$C$81:$D90)</f>
        <v>0.44368165281286204</v>
      </c>
      <c r="F90" s="53">
        <f>DSUM($B$60:$Y$72,F$60,$C$81:$D90)</f>
        <v>0.54767715876925316</v>
      </c>
      <c r="G90" s="53">
        <f>DSUM($B$60:$Y$72,G$60,$C$81:$D90)</f>
        <v>0.67348511990121385</v>
      </c>
      <c r="H90" s="53">
        <f>DSUM($B$60:$Y$72,H$60,$C$81:$D90)</f>
        <v>0.78527142988741938</v>
      </c>
      <c r="I90" s="53">
        <f>DSUM($B$60:$Y$72,I$60,$C$81:$D90)</f>
        <v>0.8993716666745547</v>
      </c>
      <c r="J90" s="53">
        <f>DSUM($B$60:$Y$72,J$60,$C$81:$D90)</f>
        <v>1.0554762259201478</v>
      </c>
      <c r="K90" s="53">
        <f>DSUM($B$60:$Y$72,K$60,$C$81:$D90)</f>
        <v>1.161801769320137</v>
      </c>
      <c r="L90" s="53">
        <f>DSUM($B$60:$Y$72,L$60,$C$81:$D90)</f>
        <v>1.1905430723618722</v>
      </c>
      <c r="M90" s="53">
        <f>DSUM($B$60:$Y$72,M$60,$C$81:$D90)</f>
        <v>1.1252421623090241</v>
      </c>
      <c r="N90" s="53">
        <f>DSUM($B$60:$Y$72,N$60,$C$81:$D90)</f>
        <v>0.96991169416299239</v>
      </c>
      <c r="O90" s="53">
        <f>DSUM($B$60:$Y$72,O$60,$C$81:$D90)</f>
        <v>0.75261442265188216</v>
      </c>
      <c r="P90" s="53">
        <f>DSUM($B$60:$Y$72,P$60,$C$81:$D90)</f>
        <v>0.51789096519098987</v>
      </c>
      <c r="Q90" s="53">
        <f>DSUM($B$60:$Y$72,Q$60,$C$81:$D90)</f>
        <v>0.3107055664999705</v>
      </c>
      <c r="R90" s="53">
        <f>DSUM($B$60:$Y$72,R$60,$C$81:$D90)</f>
        <v>0.15947092486852679</v>
      </c>
      <c r="S90" s="53">
        <f>DSUM($B$60:$Y$72,S$60,$C$81:$D90)</f>
        <v>6.858239640931367E-2</v>
      </c>
      <c r="T90" s="53">
        <f>DSUM($B$60:$Y$72,T$60,$C$81:$D90)</f>
        <v>2.4153207289955837E-2</v>
      </c>
      <c r="U90" s="53">
        <f>DSUM($B$60:$Y$72,U$60,$C$81:$D90)</f>
        <v>6.7921829008693079E-3</v>
      </c>
      <c r="V90" s="53">
        <f>DSUM($B$60:$Y$72,V$60,$C$81:$D90)</f>
        <v>1.4837433068353868E-3</v>
      </c>
      <c r="W90" s="53">
        <f>DSUM($B$60:$Y$72,W$60,$C$81:$D90)</f>
        <v>2.4443681811758225E-4</v>
      </c>
      <c r="X90" s="53">
        <f>DSUM($B$60:$Y$72,X$60,$C$81:$D90)</f>
        <v>2.9407326732532887E-5</v>
      </c>
      <c r="Y90" s="53">
        <f>DSUM($B$60:$Y$72,Y$60,$C$81:$D90)</f>
        <v>10.946585262006117</v>
      </c>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row>
    <row r="91" spans="2:79">
      <c r="B91" s="9" t="s">
        <v>97</v>
      </c>
      <c r="C91" s="56" t="s">
        <v>98</v>
      </c>
      <c r="D91" s="56" t="s">
        <v>99</v>
      </c>
      <c r="E91" s="53">
        <f>DSUM($B$60:$Y$72,E$60,$C$81:$D91)</f>
        <v>0.44368165281286204</v>
      </c>
      <c r="F91" s="53">
        <f>DSUM($B$60:$Y$72,F$60,$C$81:$D91)</f>
        <v>0.54767715876925316</v>
      </c>
      <c r="G91" s="53">
        <f>DSUM($B$60:$Y$72,G$60,$C$81:$D91)</f>
        <v>0.67348511990121385</v>
      </c>
      <c r="H91" s="53">
        <f>DSUM($B$60:$Y$72,H$60,$C$81:$D91)</f>
        <v>0.78527142988741938</v>
      </c>
      <c r="I91" s="53">
        <f>DSUM($B$60:$Y$72,I$60,$C$81:$D91)</f>
        <v>0.8993716666745547</v>
      </c>
      <c r="J91" s="53">
        <f>DSUM($B$60:$Y$72,J$60,$C$81:$D91)</f>
        <v>1.0554762259201478</v>
      </c>
      <c r="K91" s="53">
        <f>DSUM($B$60:$Y$72,K$60,$C$81:$D91)</f>
        <v>1.161801769320137</v>
      </c>
      <c r="L91" s="53">
        <f>DSUM($B$60:$Y$72,L$60,$C$81:$D91)</f>
        <v>1.1905430723618722</v>
      </c>
      <c r="M91" s="53">
        <f>DSUM($B$60:$Y$72,M$60,$C$81:$D91)</f>
        <v>1.1252421623090241</v>
      </c>
      <c r="N91" s="53">
        <f>DSUM($B$60:$Y$72,N$60,$C$81:$D91)</f>
        <v>0.96991169416299239</v>
      </c>
      <c r="O91" s="53">
        <f>DSUM($B$60:$Y$72,O$60,$C$81:$D91)</f>
        <v>0.75261442265188216</v>
      </c>
      <c r="P91" s="53">
        <f>DSUM($B$60:$Y$72,P$60,$C$81:$D91)</f>
        <v>0.51789096519098987</v>
      </c>
      <c r="Q91" s="53">
        <f>DSUM($B$60:$Y$72,Q$60,$C$81:$D91)</f>
        <v>0.3107055664999705</v>
      </c>
      <c r="R91" s="53">
        <f>DSUM($B$60:$Y$72,R$60,$C$81:$D91)</f>
        <v>0.15947092486852679</v>
      </c>
      <c r="S91" s="53">
        <f>DSUM($B$60:$Y$72,S$60,$C$81:$D91)</f>
        <v>6.858239640931367E-2</v>
      </c>
      <c r="T91" s="53">
        <f>DSUM($B$60:$Y$72,T$60,$C$81:$D91)</f>
        <v>2.4153207289955837E-2</v>
      </c>
      <c r="U91" s="53">
        <f>DSUM($B$60:$Y$72,U$60,$C$81:$D91)</f>
        <v>6.7921829008693079E-3</v>
      </c>
      <c r="V91" s="53">
        <f>DSUM($B$60:$Y$72,V$60,$C$81:$D91)</f>
        <v>1.4837433068353868E-3</v>
      </c>
      <c r="W91" s="53">
        <f>DSUM($B$60:$Y$72,W$60,$C$81:$D91)</f>
        <v>2.4443681811758225E-4</v>
      </c>
      <c r="X91" s="53">
        <f>DSUM($B$60:$Y$72,X$60,$C$81:$D91)</f>
        <v>2.9407326732532887E-5</v>
      </c>
      <c r="Y91" s="53">
        <f>DSUM($B$60:$Y$72,Y$60,$C$81:$D91)</f>
        <v>10.946585262006117</v>
      </c>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row>
    <row r="92" spans="2:79">
      <c r="B92" s="9" t="s">
        <v>100</v>
      </c>
      <c r="C92" s="56" t="s">
        <v>101</v>
      </c>
      <c r="D92" s="56" t="s">
        <v>102</v>
      </c>
      <c r="E92" s="53">
        <f>DSUM($B$60:$Y$72,E$60,$C$81:$D92)</f>
        <v>0.44368165281286204</v>
      </c>
      <c r="F92" s="53">
        <f>DSUM($B$60:$Y$72,F$60,$C$81:$D92)</f>
        <v>0.54767715876925316</v>
      </c>
      <c r="G92" s="53">
        <f>DSUM($B$60:$Y$72,G$60,$C$81:$D92)</f>
        <v>0.67348511990121385</v>
      </c>
      <c r="H92" s="53">
        <f>DSUM($B$60:$Y$72,H$60,$C$81:$D92)</f>
        <v>0.78527142988741938</v>
      </c>
      <c r="I92" s="53">
        <f>DSUM($B$60:$Y$72,I$60,$C$81:$D92)</f>
        <v>0.8993716666745547</v>
      </c>
      <c r="J92" s="53">
        <f>DSUM($B$60:$Y$72,J$60,$C$81:$D92)</f>
        <v>1.0554762259201478</v>
      </c>
      <c r="K92" s="53">
        <f>DSUM($B$60:$Y$72,K$60,$C$81:$D92)</f>
        <v>1.161801769320137</v>
      </c>
      <c r="L92" s="53">
        <f>DSUM($B$60:$Y$72,L$60,$C$81:$D92)</f>
        <v>1.1905430723618722</v>
      </c>
      <c r="M92" s="53">
        <f>DSUM($B$60:$Y$72,M$60,$C$81:$D92)</f>
        <v>1.1252421623090241</v>
      </c>
      <c r="N92" s="53">
        <f>DSUM($B$60:$Y$72,N$60,$C$81:$D92)</f>
        <v>0.96991169416299239</v>
      </c>
      <c r="O92" s="53">
        <f>DSUM($B$60:$Y$72,O$60,$C$81:$D92)</f>
        <v>0.75261442265188216</v>
      </c>
      <c r="P92" s="53">
        <f>DSUM($B$60:$Y$72,P$60,$C$81:$D92)</f>
        <v>0.51789096519098987</v>
      </c>
      <c r="Q92" s="53">
        <f>DSUM($B$60:$Y$72,Q$60,$C$81:$D92)</f>
        <v>0.3107055664999705</v>
      </c>
      <c r="R92" s="53">
        <f>DSUM($B$60:$Y$72,R$60,$C$81:$D92)</f>
        <v>0.15947092486852679</v>
      </c>
      <c r="S92" s="53">
        <f>DSUM($B$60:$Y$72,S$60,$C$81:$D92)</f>
        <v>6.858239640931367E-2</v>
      </c>
      <c r="T92" s="53">
        <f>DSUM($B$60:$Y$72,T$60,$C$81:$D92)</f>
        <v>2.4153207289955837E-2</v>
      </c>
      <c r="U92" s="53">
        <f>DSUM($B$60:$Y$72,U$60,$C$81:$D92)</f>
        <v>6.7921829008693079E-3</v>
      </c>
      <c r="V92" s="53">
        <f>DSUM($B$60:$Y$72,V$60,$C$81:$D92)</f>
        <v>1.4837433068353868E-3</v>
      </c>
      <c r="W92" s="53">
        <f>DSUM($B$60:$Y$72,W$60,$C$81:$D92)</f>
        <v>2.4443681811758225E-4</v>
      </c>
      <c r="X92" s="53">
        <f>DSUM($B$60:$Y$72,X$60,$C$81:$D92)</f>
        <v>2.9407326732532887E-5</v>
      </c>
      <c r="Y92" s="53">
        <f>DSUM($B$60:$Y$72,Y$60,$C$81:$D92)</f>
        <v>10.946585262006117</v>
      </c>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row>
    <row r="93" spans="2:79">
      <c r="B93" s="9" t="s">
        <v>103</v>
      </c>
      <c r="C93" s="56" t="s">
        <v>104</v>
      </c>
      <c r="D93" s="56" t="s">
        <v>105</v>
      </c>
      <c r="E93" s="53">
        <f>DSUM($B$60:$Y$72,E$60,$C$81:$D93)</f>
        <v>0.44368165281286204</v>
      </c>
      <c r="F93" s="53">
        <f>DSUM($B$60:$Y$72,F$60,$C$81:$D93)</f>
        <v>0.54767715876925316</v>
      </c>
      <c r="G93" s="53">
        <f>DSUM($B$60:$Y$72,G$60,$C$81:$D93)</f>
        <v>0.67348511990121385</v>
      </c>
      <c r="H93" s="53">
        <f>DSUM($B$60:$Y$72,H$60,$C$81:$D93)</f>
        <v>0.78527142988741938</v>
      </c>
      <c r="I93" s="53">
        <f>DSUM($B$60:$Y$72,I$60,$C$81:$D93)</f>
        <v>0.8993716666745547</v>
      </c>
      <c r="J93" s="53">
        <f>DSUM($B$60:$Y$72,J$60,$C$81:$D93)</f>
        <v>1.0554762259201478</v>
      </c>
      <c r="K93" s="53">
        <f>DSUM($B$60:$Y$72,K$60,$C$81:$D93)</f>
        <v>1.161801769320137</v>
      </c>
      <c r="L93" s="53">
        <f>DSUM($B$60:$Y$72,L$60,$C$81:$D93)</f>
        <v>1.1905430723618722</v>
      </c>
      <c r="M93" s="53">
        <f>DSUM($B$60:$Y$72,M$60,$C$81:$D93)</f>
        <v>1.1252421623090241</v>
      </c>
      <c r="N93" s="53">
        <f>DSUM($B$60:$Y$72,N$60,$C$81:$D93)</f>
        <v>0.96991169416299239</v>
      </c>
      <c r="O93" s="53">
        <f>DSUM($B$60:$Y$72,O$60,$C$81:$D93)</f>
        <v>0.75261442265188216</v>
      </c>
      <c r="P93" s="53">
        <f>DSUM($B$60:$Y$72,P$60,$C$81:$D93)</f>
        <v>0.51789096519098987</v>
      </c>
      <c r="Q93" s="53">
        <f>DSUM($B$60:$Y$72,Q$60,$C$81:$D93)</f>
        <v>0.3107055664999705</v>
      </c>
      <c r="R93" s="53">
        <f>DSUM($B$60:$Y$72,R$60,$C$81:$D93)</f>
        <v>0.15947092486852679</v>
      </c>
      <c r="S93" s="53">
        <f>DSUM($B$60:$Y$72,S$60,$C$81:$D93)</f>
        <v>6.858239640931367E-2</v>
      </c>
      <c r="T93" s="53">
        <f>DSUM($B$60:$Y$72,T$60,$C$81:$D93)</f>
        <v>2.4153207289955837E-2</v>
      </c>
      <c r="U93" s="53">
        <f>DSUM($B$60:$Y$72,U$60,$C$81:$D93)</f>
        <v>6.7921829008693079E-3</v>
      </c>
      <c r="V93" s="53">
        <f>DSUM($B$60:$Y$72,V$60,$C$81:$D93)</f>
        <v>1.4837433068353868E-3</v>
      </c>
      <c r="W93" s="53">
        <f>DSUM($B$60:$Y$72,W$60,$C$81:$D93)</f>
        <v>2.4443681811758225E-4</v>
      </c>
      <c r="X93" s="53">
        <f>DSUM($B$60:$Y$72,X$60,$C$81:$D93)</f>
        <v>2.9407326732532887E-5</v>
      </c>
      <c r="Y93" s="53">
        <f>DSUM($B$60:$Y$72,Y$60,$C$81:$D93)</f>
        <v>10.946585262006117</v>
      </c>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row>
    <row r="94" spans="2:79">
      <c r="B94" s="9" t="s">
        <v>106</v>
      </c>
      <c r="C94" s="56" t="s">
        <v>107</v>
      </c>
      <c r="D94" s="56" t="s">
        <v>108</v>
      </c>
      <c r="E94" s="53">
        <f>DSUM($B$60:$Y$72,E$60,$C$81:$D94)</f>
        <v>0.44368165281286204</v>
      </c>
      <c r="F94" s="53">
        <f>DSUM($B$60:$Y$72,F$60,$C$81:$D94)</f>
        <v>0.54767715876925316</v>
      </c>
      <c r="G94" s="53">
        <f>DSUM($B$60:$Y$72,G$60,$C$81:$D94)</f>
        <v>0.67348511990121385</v>
      </c>
      <c r="H94" s="53">
        <f>DSUM($B$60:$Y$72,H$60,$C$81:$D94)</f>
        <v>0.78527142988741938</v>
      </c>
      <c r="I94" s="53">
        <f>DSUM($B$60:$Y$72,I$60,$C$81:$D94)</f>
        <v>0.8993716666745547</v>
      </c>
      <c r="J94" s="53">
        <f>DSUM($B$60:$Y$72,J$60,$C$81:$D94)</f>
        <v>1.0554762259201478</v>
      </c>
      <c r="K94" s="53">
        <f>DSUM($B$60:$Y$72,K$60,$C$81:$D94)</f>
        <v>1.161801769320137</v>
      </c>
      <c r="L94" s="53">
        <f>DSUM($B$60:$Y$72,L$60,$C$81:$D94)</f>
        <v>1.1905430723618722</v>
      </c>
      <c r="M94" s="53">
        <f>DSUM($B$60:$Y$72,M$60,$C$81:$D94)</f>
        <v>1.1252421623090241</v>
      </c>
      <c r="N94" s="53">
        <f>DSUM($B$60:$Y$72,N$60,$C$81:$D94)</f>
        <v>0.96991169416299239</v>
      </c>
      <c r="O94" s="53">
        <f>DSUM($B$60:$Y$72,O$60,$C$81:$D94)</f>
        <v>0.75261442265188216</v>
      </c>
      <c r="P94" s="53">
        <f>DSUM($B$60:$Y$72,P$60,$C$81:$D94)</f>
        <v>0.51789096519098987</v>
      </c>
      <c r="Q94" s="53">
        <f>DSUM($B$60:$Y$72,Q$60,$C$81:$D94)</f>
        <v>0.3107055664999705</v>
      </c>
      <c r="R94" s="53">
        <f>DSUM($B$60:$Y$72,R$60,$C$81:$D94)</f>
        <v>0.15947092486852679</v>
      </c>
      <c r="S94" s="53">
        <f>DSUM($B$60:$Y$72,S$60,$C$81:$D94)</f>
        <v>6.858239640931367E-2</v>
      </c>
      <c r="T94" s="53">
        <f>DSUM($B$60:$Y$72,T$60,$C$81:$D94)</f>
        <v>2.4153207289955837E-2</v>
      </c>
      <c r="U94" s="53">
        <f>DSUM($B$60:$Y$72,U$60,$C$81:$D94)</f>
        <v>6.7921829008693079E-3</v>
      </c>
      <c r="V94" s="53">
        <f>DSUM($B$60:$Y$72,V$60,$C$81:$D94)</f>
        <v>1.4837433068353868E-3</v>
      </c>
      <c r="W94" s="53">
        <f>DSUM($B$60:$Y$72,W$60,$C$81:$D94)</f>
        <v>2.4443681811758225E-4</v>
      </c>
      <c r="X94" s="53">
        <f>DSUM($B$60:$Y$72,X$60,$C$81:$D94)</f>
        <v>2.9407326732532887E-5</v>
      </c>
      <c r="Y94" s="53">
        <f>DSUM($B$60:$Y$72,Y$60,$C$81:$D94)</f>
        <v>10.946585262006117</v>
      </c>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row>
    <row r="95" spans="2:79">
      <c r="B95" s="9" t="s">
        <v>109</v>
      </c>
      <c r="C95" s="56" t="s">
        <v>110</v>
      </c>
      <c r="D95" s="56" t="s">
        <v>111</v>
      </c>
      <c r="E95" s="53">
        <f>DSUM($B$60:$Y$72,E$60,$C$81:$D95)</f>
        <v>0.44368165281286204</v>
      </c>
      <c r="F95" s="53">
        <f>DSUM($B$60:$Y$72,F$60,$C$81:$D95)</f>
        <v>0.54767715876925316</v>
      </c>
      <c r="G95" s="53">
        <f>DSUM($B$60:$Y$72,G$60,$C$81:$D95)</f>
        <v>0.67348511990121385</v>
      </c>
      <c r="H95" s="53">
        <f>DSUM($B$60:$Y$72,H$60,$C$81:$D95)</f>
        <v>0.78527142988741938</v>
      </c>
      <c r="I95" s="53">
        <f>DSUM($B$60:$Y$72,I$60,$C$81:$D95)</f>
        <v>0.8993716666745547</v>
      </c>
      <c r="J95" s="53">
        <f>DSUM($B$60:$Y$72,J$60,$C$81:$D95)</f>
        <v>1.0554762259201478</v>
      </c>
      <c r="K95" s="53">
        <f>DSUM($B$60:$Y$72,K$60,$C$81:$D95)</f>
        <v>1.161801769320137</v>
      </c>
      <c r="L95" s="53">
        <f>DSUM($B$60:$Y$72,L$60,$C$81:$D95)</f>
        <v>1.1905430723618722</v>
      </c>
      <c r="M95" s="53">
        <f>DSUM($B$60:$Y$72,M$60,$C$81:$D95)</f>
        <v>1.1252421623090241</v>
      </c>
      <c r="N95" s="53">
        <f>DSUM($B$60:$Y$72,N$60,$C$81:$D95)</f>
        <v>0.96991169416299239</v>
      </c>
      <c r="O95" s="53">
        <f>DSUM($B$60:$Y$72,O$60,$C$81:$D95)</f>
        <v>0.75261442265188216</v>
      </c>
      <c r="P95" s="53">
        <f>DSUM($B$60:$Y$72,P$60,$C$81:$D95)</f>
        <v>0.51789096519098987</v>
      </c>
      <c r="Q95" s="53">
        <f>DSUM($B$60:$Y$72,Q$60,$C$81:$D95)</f>
        <v>0.3107055664999705</v>
      </c>
      <c r="R95" s="53">
        <f>DSUM($B$60:$Y$72,R$60,$C$81:$D95)</f>
        <v>0.15947092486852679</v>
      </c>
      <c r="S95" s="53">
        <f>DSUM($B$60:$Y$72,S$60,$C$81:$D95)</f>
        <v>6.858239640931367E-2</v>
      </c>
      <c r="T95" s="53">
        <f>DSUM($B$60:$Y$72,T$60,$C$81:$D95)</f>
        <v>2.4153207289955837E-2</v>
      </c>
      <c r="U95" s="53">
        <f>DSUM($B$60:$Y$72,U$60,$C$81:$D95)</f>
        <v>6.7921829008693079E-3</v>
      </c>
      <c r="V95" s="53">
        <f>DSUM($B$60:$Y$72,V$60,$C$81:$D95)</f>
        <v>1.4837433068353868E-3</v>
      </c>
      <c r="W95" s="53">
        <f>DSUM($B$60:$Y$72,W$60,$C$81:$D95)</f>
        <v>2.4443681811758225E-4</v>
      </c>
      <c r="X95" s="53">
        <f>DSUM($B$60:$Y$72,X$60,$C$81:$D95)</f>
        <v>2.9407326732532887E-5</v>
      </c>
      <c r="Y95" s="53">
        <f>DSUM($B$60:$Y$72,Y$60,$C$81:$D95)</f>
        <v>10.946585262006117</v>
      </c>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row>
    <row r="96" spans="2:79">
      <c r="B96" s="9" t="s">
        <v>112</v>
      </c>
      <c r="C96" s="56" t="s">
        <v>113</v>
      </c>
      <c r="D96" s="56" t="s">
        <v>114</v>
      </c>
      <c r="E96" s="53">
        <f>DSUM($B$60:$Y$72,E$60,$C$81:$D96)</f>
        <v>0.44368165281286204</v>
      </c>
      <c r="F96" s="53">
        <f>DSUM($B$60:$Y$72,F$60,$C$81:$D96)</f>
        <v>0.54767715876925316</v>
      </c>
      <c r="G96" s="53">
        <f>DSUM($B$60:$Y$72,G$60,$C$81:$D96)</f>
        <v>0.67348511990121385</v>
      </c>
      <c r="H96" s="53">
        <f>DSUM($B$60:$Y$72,H$60,$C$81:$D96)</f>
        <v>0.78527142988741938</v>
      </c>
      <c r="I96" s="53">
        <f>DSUM($B$60:$Y$72,I$60,$C$81:$D96)</f>
        <v>0.8993716666745547</v>
      </c>
      <c r="J96" s="53">
        <f>DSUM($B$60:$Y$72,J$60,$C$81:$D96)</f>
        <v>1.0554762259201478</v>
      </c>
      <c r="K96" s="53">
        <f>DSUM($B$60:$Y$72,K$60,$C$81:$D96)</f>
        <v>1.161801769320137</v>
      </c>
      <c r="L96" s="53">
        <f>DSUM($B$60:$Y$72,L$60,$C$81:$D96)</f>
        <v>1.1905430723618722</v>
      </c>
      <c r="M96" s="53">
        <f>DSUM($B$60:$Y$72,M$60,$C$81:$D96)</f>
        <v>1.1252421623090241</v>
      </c>
      <c r="N96" s="53">
        <f>DSUM($B$60:$Y$72,N$60,$C$81:$D96)</f>
        <v>0.96991169416299239</v>
      </c>
      <c r="O96" s="53">
        <f>DSUM($B$60:$Y$72,O$60,$C$81:$D96)</f>
        <v>0.75261442265188216</v>
      </c>
      <c r="P96" s="53">
        <f>DSUM($B$60:$Y$72,P$60,$C$81:$D96)</f>
        <v>0.51789096519098987</v>
      </c>
      <c r="Q96" s="53">
        <f>DSUM($B$60:$Y$72,Q$60,$C$81:$D96)</f>
        <v>0.3107055664999705</v>
      </c>
      <c r="R96" s="53">
        <f>DSUM($B$60:$Y$72,R$60,$C$81:$D96)</f>
        <v>0.15947092486852679</v>
      </c>
      <c r="S96" s="53">
        <f>DSUM($B$60:$Y$72,S$60,$C$81:$D96)</f>
        <v>6.858239640931367E-2</v>
      </c>
      <c r="T96" s="53">
        <f>DSUM($B$60:$Y$72,T$60,$C$81:$D96)</f>
        <v>2.4153207289955837E-2</v>
      </c>
      <c r="U96" s="53">
        <f>DSUM($B$60:$Y$72,U$60,$C$81:$D96)</f>
        <v>6.7921829008693079E-3</v>
      </c>
      <c r="V96" s="53">
        <f>DSUM($B$60:$Y$72,V$60,$C$81:$D96)</f>
        <v>1.4837433068353868E-3</v>
      </c>
      <c r="W96" s="53">
        <f>DSUM($B$60:$Y$72,W$60,$C$81:$D96)</f>
        <v>2.4443681811758225E-4</v>
      </c>
      <c r="X96" s="53">
        <f>DSUM($B$60:$Y$72,X$60,$C$81:$D96)</f>
        <v>2.9407326732532887E-5</v>
      </c>
      <c r="Y96" s="53">
        <f>DSUM($B$60:$Y$72,Y$60,$C$81:$D96)</f>
        <v>10.946585262006117</v>
      </c>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row>
    <row r="97" spans="2:79">
      <c r="B97" s="9" t="s">
        <v>115</v>
      </c>
      <c r="C97" s="56" t="s">
        <v>116</v>
      </c>
      <c r="D97" s="56" t="s">
        <v>117</v>
      </c>
      <c r="E97" s="53">
        <f>DSUM($B$60:$Y$72,E$60,$C$81:$D97)</f>
        <v>0.44368165281286204</v>
      </c>
      <c r="F97" s="53">
        <f>DSUM($B$60:$Y$72,F$60,$C$81:$D97)</f>
        <v>0.54767715876925316</v>
      </c>
      <c r="G97" s="53">
        <f>DSUM($B$60:$Y$72,G$60,$C$81:$D97)</f>
        <v>0.67348511990121385</v>
      </c>
      <c r="H97" s="53">
        <f>DSUM($B$60:$Y$72,H$60,$C$81:$D97)</f>
        <v>0.78527142988741938</v>
      </c>
      <c r="I97" s="53">
        <f>DSUM($B$60:$Y$72,I$60,$C$81:$D97)</f>
        <v>0.8993716666745547</v>
      </c>
      <c r="J97" s="53">
        <f>DSUM($B$60:$Y$72,J$60,$C$81:$D97)</f>
        <v>1.0554762259201478</v>
      </c>
      <c r="K97" s="53">
        <f>DSUM($B$60:$Y$72,K$60,$C$81:$D97)</f>
        <v>1.161801769320137</v>
      </c>
      <c r="L97" s="53">
        <f>DSUM($B$60:$Y$72,L$60,$C$81:$D97)</f>
        <v>1.1905430723618722</v>
      </c>
      <c r="M97" s="53">
        <f>DSUM($B$60:$Y$72,M$60,$C$81:$D97)</f>
        <v>1.1252421623090241</v>
      </c>
      <c r="N97" s="53">
        <f>DSUM($B$60:$Y$72,N$60,$C$81:$D97)</f>
        <v>0.96991169416299239</v>
      </c>
      <c r="O97" s="53">
        <f>DSUM($B$60:$Y$72,O$60,$C$81:$D97)</f>
        <v>0.75261442265188216</v>
      </c>
      <c r="P97" s="53">
        <f>DSUM($B$60:$Y$72,P$60,$C$81:$D97)</f>
        <v>0.51789096519098987</v>
      </c>
      <c r="Q97" s="53">
        <f>DSUM($B$60:$Y$72,Q$60,$C$81:$D97)</f>
        <v>0.3107055664999705</v>
      </c>
      <c r="R97" s="53">
        <f>DSUM($B$60:$Y$72,R$60,$C$81:$D97)</f>
        <v>0.15947092486852679</v>
      </c>
      <c r="S97" s="53">
        <f>DSUM($B$60:$Y$72,S$60,$C$81:$D97)</f>
        <v>6.858239640931367E-2</v>
      </c>
      <c r="T97" s="53">
        <f>DSUM($B$60:$Y$72,T$60,$C$81:$D97)</f>
        <v>2.4153207289955837E-2</v>
      </c>
      <c r="U97" s="53">
        <f>DSUM($B$60:$Y$72,U$60,$C$81:$D97)</f>
        <v>6.7921829008693079E-3</v>
      </c>
      <c r="V97" s="53">
        <f>DSUM($B$60:$Y$72,V$60,$C$81:$D97)</f>
        <v>1.4837433068353868E-3</v>
      </c>
      <c r="W97" s="53">
        <f>DSUM($B$60:$Y$72,W$60,$C$81:$D97)</f>
        <v>2.4443681811758225E-4</v>
      </c>
      <c r="X97" s="53">
        <f>DSUM($B$60:$Y$72,X$60,$C$81:$D97)</f>
        <v>2.9407326732532887E-5</v>
      </c>
      <c r="Y97" s="53">
        <f>DSUM($B$60:$Y$72,Y$60,$C$81:$D97)</f>
        <v>10.946585262006117</v>
      </c>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row>
    <row r="98" spans="2:79">
      <c r="B98" s="9" t="s">
        <v>118</v>
      </c>
      <c r="C98" s="56" t="s">
        <v>119</v>
      </c>
      <c r="D98" s="56" t="s">
        <v>120</v>
      </c>
      <c r="E98" s="53">
        <f>DSUM($B$60:$Y$72,E$60,$C$81:$D98)</f>
        <v>0.44368165281286204</v>
      </c>
      <c r="F98" s="53">
        <f>DSUM($B$60:$Y$72,F$60,$C$81:$D98)</f>
        <v>0.54767715876925316</v>
      </c>
      <c r="G98" s="53">
        <f>DSUM($B$60:$Y$72,G$60,$C$81:$D98)</f>
        <v>0.67348511990121385</v>
      </c>
      <c r="H98" s="53">
        <f>DSUM($B$60:$Y$72,H$60,$C$81:$D98)</f>
        <v>0.78527142988741938</v>
      </c>
      <c r="I98" s="53">
        <f>DSUM($B$60:$Y$72,I$60,$C$81:$D98)</f>
        <v>0.8993716666745547</v>
      </c>
      <c r="J98" s="53">
        <f>DSUM($B$60:$Y$72,J$60,$C$81:$D98)</f>
        <v>1.0554762259201478</v>
      </c>
      <c r="K98" s="53">
        <f>DSUM($B$60:$Y$72,K$60,$C$81:$D98)</f>
        <v>1.161801769320137</v>
      </c>
      <c r="L98" s="53">
        <f>DSUM($B$60:$Y$72,L$60,$C$81:$D98)</f>
        <v>1.1905430723618722</v>
      </c>
      <c r="M98" s="53">
        <f>DSUM($B$60:$Y$72,M$60,$C$81:$D98)</f>
        <v>1.1252421623090241</v>
      </c>
      <c r="N98" s="53">
        <f>DSUM($B$60:$Y$72,N$60,$C$81:$D98)</f>
        <v>0.96991169416299239</v>
      </c>
      <c r="O98" s="53">
        <f>DSUM($B$60:$Y$72,O$60,$C$81:$D98)</f>
        <v>0.75261442265188216</v>
      </c>
      <c r="P98" s="53">
        <f>DSUM($B$60:$Y$72,P$60,$C$81:$D98)</f>
        <v>0.51789096519098987</v>
      </c>
      <c r="Q98" s="53">
        <f>DSUM($B$60:$Y$72,Q$60,$C$81:$D98)</f>
        <v>0.3107055664999705</v>
      </c>
      <c r="R98" s="53">
        <f>DSUM($B$60:$Y$72,R$60,$C$81:$D98)</f>
        <v>0.15947092486852679</v>
      </c>
      <c r="S98" s="53">
        <f>DSUM($B$60:$Y$72,S$60,$C$81:$D98)</f>
        <v>6.858239640931367E-2</v>
      </c>
      <c r="T98" s="53">
        <f>DSUM($B$60:$Y$72,T$60,$C$81:$D98)</f>
        <v>2.4153207289955837E-2</v>
      </c>
      <c r="U98" s="53">
        <f>DSUM($B$60:$Y$72,U$60,$C$81:$D98)</f>
        <v>6.7921829008693079E-3</v>
      </c>
      <c r="V98" s="53">
        <f>DSUM($B$60:$Y$72,V$60,$C$81:$D98)</f>
        <v>1.4837433068353868E-3</v>
      </c>
      <c r="W98" s="53">
        <f>DSUM($B$60:$Y$72,W$60,$C$81:$D98)</f>
        <v>2.4443681811758225E-4</v>
      </c>
      <c r="X98" s="53">
        <f>DSUM($B$60:$Y$72,X$60,$C$81:$D98)</f>
        <v>2.9407326732532887E-5</v>
      </c>
      <c r="Y98" s="53">
        <f>DSUM($B$60:$Y$72,Y$60,$C$81:$D98)</f>
        <v>10.946585262006117</v>
      </c>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row>
    <row r="99" spans="2:79">
      <c r="B99" s="9" t="s">
        <v>121</v>
      </c>
      <c r="C99" s="56" t="s">
        <v>122</v>
      </c>
      <c r="D99" s="56" t="s">
        <v>123</v>
      </c>
      <c r="E99" s="53">
        <f>DSUM($B$60:$Y$72,E$60,$C$81:$D99)</f>
        <v>0.44368165281286204</v>
      </c>
      <c r="F99" s="53">
        <f>DSUM($B$60:$Y$72,F$60,$C$81:$D99)</f>
        <v>0.54767715876925316</v>
      </c>
      <c r="G99" s="53">
        <f>DSUM($B$60:$Y$72,G$60,$C$81:$D99)</f>
        <v>0.67348511990121385</v>
      </c>
      <c r="H99" s="53">
        <f>DSUM($B$60:$Y$72,H$60,$C$81:$D99)</f>
        <v>0.78527142988741938</v>
      </c>
      <c r="I99" s="53">
        <f>DSUM($B$60:$Y$72,I$60,$C$81:$D99)</f>
        <v>0.8993716666745547</v>
      </c>
      <c r="J99" s="53">
        <f>DSUM($B$60:$Y$72,J$60,$C$81:$D99)</f>
        <v>1.0554762259201478</v>
      </c>
      <c r="K99" s="53">
        <f>DSUM($B$60:$Y$72,K$60,$C$81:$D99)</f>
        <v>1.161801769320137</v>
      </c>
      <c r="L99" s="53">
        <f>DSUM($B$60:$Y$72,L$60,$C$81:$D99)</f>
        <v>1.1905430723618722</v>
      </c>
      <c r="M99" s="53">
        <f>DSUM($B$60:$Y$72,M$60,$C$81:$D99)</f>
        <v>1.1252421623090241</v>
      </c>
      <c r="N99" s="53">
        <f>DSUM($B$60:$Y$72,N$60,$C$81:$D99)</f>
        <v>0.96991169416299239</v>
      </c>
      <c r="O99" s="53">
        <f>DSUM($B$60:$Y$72,O$60,$C$81:$D99)</f>
        <v>0.75261442265188216</v>
      </c>
      <c r="P99" s="53">
        <f>DSUM($B$60:$Y$72,P$60,$C$81:$D99)</f>
        <v>0.51789096519098987</v>
      </c>
      <c r="Q99" s="53">
        <f>DSUM($B$60:$Y$72,Q$60,$C$81:$D99)</f>
        <v>0.3107055664999705</v>
      </c>
      <c r="R99" s="53">
        <f>DSUM($B$60:$Y$72,R$60,$C$81:$D99)</f>
        <v>0.15947092486852679</v>
      </c>
      <c r="S99" s="53">
        <f>DSUM($B$60:$Y$72,S$60,$C$81:$D99)</f>
        <v>6.858239640931367E-2</v>
      </c>
      <c r="T99" s="53">
        <f>DSUM($B$60:$Y$72,T$60,$C$81:$D99)</f>
        <v>2.4153207289955837E-2</v>
      </c>
      <c r="U99" s="53">
        <f>DSUM($B$60:$Y$72,U$60,$C$81:$D99)</f>
        <v>6.7921829008693079E-3</v>
      </c>
      <c r="V99" s="53">
        <f>DSUM($B$60:$Y$72,V$60,$C$81:$D99)</f>
        <v>1.4837433068353868E-3</v>
      </c>
      <c r="W99" s="53">
        <f>DSUM($B$60:$Y$72,W$60,$C$81:$D99)</f>
        <v>2.4443681811758225E-4</v>
      </c>
      <c r="X99" s="53">
        <f>DSUM($B$60:$Y$72,X$60,$C$81:$D99)</f>
        <v>2.9407326732532887E-5</v>
      </c>
      <c r="Y99" s="53">
        <f>DSUM($B$60:$Y$72,Y$60,$C$81:$D99)</f>
        <v>10.946585262006117</v>
      </c>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row>
    <row r="100" spans="2:79">
      <c r="B100" s="9" t="s">
        <v>124</v>
      </c>
      <c r="C100" s="56" t="s">
        <v>125</v>
      </c>
      <c r="D100" s="56" t="s">
        <v>126</v>
      </c>
      <c r="E100" s="53">
        <f>DSUM($B$60:$Y$72,E$60,$C$81:$D100)</f>
        <v>0.44368165281286204</v>
      </c>
      <c r="F100" s="53">
        <f>DSUM($B$60:$Y$72,F$60,$C$81:$D100)</f>
        <v>0.54767715876925316</v>
      </c>
      <c r="G100" s="53">
        <f>DSUM($B$60:$Y$72,G$60,$C$81:$D100)</f>
        <v>0.67348511990121385</v>
      </c>
      <c r="H100" s="53">
        <f>DSUM($B$60:$Y$72,H$60,$C$81:$D100)</f>
        <v>0.78527142988741938</v>
      </c>
      <c r="I100" s="53">
        <f>DSUM($B$60:$Y$72,I$60,$C$81:$D100)</f>
        <v>0.8993716666745547</v>
      </c>
      <c r="J100" s="53">
        <f>DSUM($B$60:$Y$72,J$60,$C$81:$D100)</f>
        <v>1.0554762259201478</v>
      </c>
      <c r="K100" s="53">
        <f>DSUM($B$60:$Y$72,K$60,$C$81:$D100)</f>
        <v>1.161801769320137</v>
      </c>
      <c r="L100" s="53">
        <f>DSUM($B$60:$Y$72,L$60,$C$81:$D100)</f>
        <v>1.1905430723618722</v>
      </c>
      <c r="M100" s="53">
        <f>DSUM($B$60:$Y$72,M$60,$C$81:$D100)</f>
        <v>1.1252421623090241</v>
      </c>
      <c r="N100" s="53">
        <f>DSUM($B$60:$Y$72,N$60,$C$81:$D100)</f>
        <v>0.96991169416299239</v>
      </c>
      <c r="O100" s="53">
        <f>DSUM($B$60:$Y$72,O$60,$C$81:$D100)</f>
        <v>0.75261442265188216</v>
      </c>
      <c r="P100" s="53">
        <f>DSUM($B$60:$Y$72,P$60,$C$81:$D100)</f>
        <v>0.51789096519098987</v>
      </c>
      <c r="Q100" s="53">
        <f>DSUM($B$60:$Y$72,Q$60,$C$81:$D100)</f>
        <v>0.3107055664999705</v>
      </c>
      <c r="R100" s="53">
        <f>DSUM($B$60:$Y$72,R$60,$C$81:$D100)</f>
        <v>0.15947092486852679</v>
      </c>
      <c r="S100" s="53">
        <f>DSUM($B$60:$Y$72,S$60,$C$81:$D100)</f>
        <v>6.858239640931367E-2</v>
      </c>
      <c r="T100" s="53">
        <f>DSUM($B$60:$Y$72,T$60,$C$81:$D100)</f>
        <v>2.4153207289955837E-2</v>
      </c>
      <c r="U100" s="53">
        <f>DSUM($B$60:$Y$72,U$60,$C$81:$D100)</f>
        <v>6.7921829008693079E-3</v>
      </c>
      <c r="V100" s="53">
        <f>DSUM($B$60:$Y$72,V$60,$C$81:$D100)</f>
        <v>1.4837433068353868E-3</v>
      </c>
      <c r="W100" s="53">
        <f>DSUM($B$60:$Y$72,W$60,$C$81:$D100)</f>
        <v>2.4443681811758225E-4</v>
      </c>
      <c r="X100" s="53">
        <f>DSUM($B$60:$Y$72,X$60,$C$81:$D100)</f>
        <v>2.9407326732532887E-5</v>
      </c>
      <c r="Y100" s="53">
        <f>DSUM($B$60:$Y$72,Y$60,$C$81:$D100)</f>
        <v>10.946585262006117</v>
      </c>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row>
    <row r="101" spans="2:79">
      <c r="B101" s="9" t="s">
        <v>127</v>
      </c>
      <c r="C101" s="56" t="s">
        <v>128</v>
      </c>
      <c r="D101" s="56" t="s">
        <v>129</v>
      </c>
      <c r="E101" s="53">
        <f>DSUM($B$60:$Y$72,E$60,$C$81:$D101)</f>
        <v>0.44368165281286204</v>
      </c>
      <c r="F101" s="53">
        <f>DSUM($B$60:$Y$72,F$60,$C$81:$D101)</f>
        <v>0.54767715876925316</v>
      </c>
      <c r="G101" s="53">
        <f>DSUM($B$60:$Y$72,G$60,$C$81:$D101)</f>
        <v>0.67348511990121385</v>
      </c>
      <c r="H101" s="53">
        <f>DSUM($B$60:$Y$72,H$60,$C$81:$D101)</f>
        <v>0.78527142988741938</v>
      </c>
      <c r="I101" s="53">
        <f>DSUM($B$60:$Y$72,I$60,$C$81:$D101)</f>
        <v>0.8993716666745547</v>
      </c>
      <c r="J101" s="53">
        <f>DSUM($B$60:$Y$72,J$60,$C$81:$D101)</f>
        <v>1.0554762259201478</v>
      </c>
      <c r="K101" s="53">
        <f>DSUM($B$60:$Y$72,K$60,$C$81:$D101)</f>
        <v>1.161801769320137</v>
      </c>
      <c r="L101" s="53">
        <f>DSUM($B$60:$Y$72,L$60,$C$81:$D101)</f>
        <v>1.1905430723618722</v>
      </c>
      <c r="M101" s="53">
        <f>DSUM($B$60:$Y$72,M$60,$C$81:$D101)</f>
        <v>1.1252421623090241</v>
      </c>
      <c r="N101" s="53">
        <f>DSUM($B$60:$Y$72,N$60,$C$81:$D101)</f>
        <v>0.96991169416299239</v>
      </c>
      <c r="O101" s="53">
        <f>DSUM($B$60:$Y$72,O$60,$C$81:$D101)</f>
        <v>0.75261442265188216</v>
      </c>
      <c r="P101" s="53">
        <f>DSUM($B$60:$Y$72,P$60,$C$81:$D101)</f>
        <v>0.51789096519098987</v>
      </c>
      <c r="Q101" s="53">
        <f>DSUM($B$60:$Y$72,Q$60,$C$81:$D101)</f>
        <v>0.3107055664999705</v>
      </c>
      <c r="R101" s="53">
        <f>DSUM($B$60:$Y$72,R$60,$C$81:$D101)</f>
        <v>0.15947092486852679</v>
      </c>
      <c r="S101" s="53">
        <f>DSUM($B$60:$Y$72,S$60,$C$81:$D101)</f>
        <v>6.858239640931367E-2</v>
      </c>
      <c r="T101" s="53">
        <f>DSUM($B$60:$Y$72,T$60,$C$81:$D101)</f>
        <v>2.4153207289955837E-2</v>
      </c>
      <c r="U101" s="53">
        <f>DSUM($B$60:$Y$72,U$60,$C$81:$D101)</f>
        <v>6.7921829008693079E-3</v>
      </c>
      <c r="V101" s="53">
        <f>DSUM($B$60:$Y$72,V$60,$C$81:$D101)</f>
        <v>1.4837433068353868E-3</v>
      </c>
      <c r="W101" s="53">
        <f>DSUM($B$60:$Y$72,W$60,$C$81:$D101)</f>
        <v>2.4443681811758225E-4</v>
      </c>
      <c r="X101" s="53">
        <f>DSUM($B$60:$Y$72,X$60,$C$81:$D101)</f>
        <v>2.9407326732532887E-5</v>
      </c>
      <c r="Y101" s="53">
        <f>DSUM($B$60:$Y$72,Y$60,$C$81:$D101)</f>
        <v>10.946585262006117</v>
      </c>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row>
    <row r="102" spans="2:79">
      <c r="B102" s="9" t="s">
        <v>130</v>
      </c>
      <c r="C102" s="56" t="s">
        <v>131</v>
      </c>
      <c r="D102" s="56" t="s">
        <v>132</v>
      </c>
      <c r="E102" s="53">
        <f>DSUM($B$60:$Y$72,E$60,$C$81:$D102)</f>
        <v>0.44368165281286204</v>
      </c>
      <c r="F102" s="53">
        <f>DSUM($B$60:$Y$72,F$60,$C$81:$D102)</f>
        <v>0.54767715876925316</v>
      </c>
      <c r="G102" s="53">
        <f>DSUM($B$60:$Y$72,G$60,$C$81:$D102)</f>
        <v>0.67348511990121385</v>
      </c>
      <c r="H102" s="53">
        <f>DSUM($B$60:$Y$72,H$60,$C$81:$D102)</f>
        <v>0.78527142988741938</v>
      </c>
      <c r="I102" s="53">
        <f>DSUM($B$60:$Y$72,I$60,$C$81:$D102)</f>
        <v>0.8993716666745547</v>
      </c>
      <c r="J102" s="53">
        <f>DSUM($B$60:$Y$72,J$60,$C$81:$D102)</f>
        <v>1.0554762259201478</v>
      </c>
      <c r="K102" s="53">
        <f>DSUM($B$60:$Y$72,K$60,$C$81:$D102)</f>
        <v>1.161801769320137</v>
      </c>
      <c r="L102" s="53">
        <f>DSUM($B$60:$Y$72,L$60,$C$81:$D102)</f>
        <v>1.1905430723618722</v>
      </c>
      <c r="M102" s="53">
        <f>DSUM($B$60:$Y$72,M$60,$C$81:$D102)</f>
        <v>1.1252421623090241</v>
      </c>
      <c r="N102" s="53">
        <f>DSUM($B$60:$Y$72,N$60,$C$81:$D102)</f>
        <v>0.96991169416299239</v>
      </c>
      <c r="O102" s="53">
        <f>DSUM($B$60:$Y$72,O$60,$C$81:$D102)</f>
        <v>0.75261442265188216</v>
      </c>
      <c r="P102" s="53">
        <f>DSUM($B$60:$Y$72,P$60,$C$81:$D102)</f>
        <v>0.51789096519098987</v>
      </c>
      <c r="Q102" s="53">
        <f>DSUM($B$60:$Y$72,Q$60,$C$81:$D102)</f>
        <v>0.3107055664999705</v>
      </c>
      <c r="R102" s="53">
        <f>DSUM($B$60:$Y$72,R$60,$C$81:$D102)</f>
        <v>0.15947092486852679</v>
      </c>
      <c r="S102" s="53">
        <f>DSUM($B$60:$Y$72,S$60,$C$81:$D102)</f>
        <v>6.858239640931367E-2</v>
      </c>
      <c r="T102" s="53">
        <f>DSUM($B$60:$Y$72,T$60,$C$81:$D102)</f>
        <v>2.4153207289955837E-2</v>
      </c>
      <c r="U102" s="53">
        <f>DSUM($B$60:$Y$72,U$60,$C$81:$D102)</f>
        <v>6.7921829008693079E-3</v>
      </c>
      <c r="V102" s="53">
        <f>DSUM($B$60:$Y$72,V$60,$C$81:$D102)</f>
        <v>1.4837433068353868E-3</v>
      </c>
      <c r="W102" s="53">
        <f>DSUM($B$60:$Y$72,W$60,$C$81:$D102)</f>
        <v>2.4443681811758225E-4</v>
      </c>
      <c r="X102" s="53">
        <f>DSUM($B$60:$Y$72,X$60,$C$81:$D102)</f>
        <v>2.9407326732532887E-5</v>
      </c>
      <c r="Y102" s="53">
        <f>DSUM($B$60:$Y$72,Y$60,$C$81:$D102)</f>
        <v>10.946585262006117</v>
      </c>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row>
    <row r="103" spans="2:79">
      <c r="B103" s="9" t="s">
        <v>403</v>
      </c>
      <c r="C103" s="56" t="s">
        <v>134</v>
      </c>
      <c r="D103" s="56" t="s">
        <v>404</v>
      </c>
      <c r="E103" s="53">
        <f>DSUM($B$60:$Y$72,E$60,$C$81:$D103)</f>
        <v>0.44368165281286204</v>
      </c>
      <c r="F103" s="53">
        <f>DSUM($B$60:$Y$72,F$60,$C$81:$D103)</f>
        <v>0.54767715876925316</v>
      </c>
      <c r="G103" s="53">
        <f>DSUM($B$60:$Y$72,G$60,$C$81:$D103)</f>
        <v>0.67348511990121385</v>
      </c>
      <c r="H103" s="53">
        <f>DSUM($B$60:$Y$72,H$60,$C$81:$D103)</f>
        <v>0.78527142988741938</v>
      </c>
      <c r="I103" s="53">
        <f>DSUM($B$60:$Y$72,I$60,$C$81:$D103)</f>
        <v>0.8993716666745547</v>
      </c>
      <c r="J103" s="53">
        <f>DSUM($B$60:$Y$72,J$60,$C$81:$D103)</f>
        <v>1.0554762259201478</v>
      </c>
      <c r="K103" s="53">
        <f>DSUM($B$60:$Y$72,K$60,$C$81:$D103)</f>
        <v>1.161801769320137</v>
      </c>
      <c r="L103" s="53">
        <f>DSUM($B$60:$Y$72,L$60,$C$81:$D103)</f>
        <v>1.1905430723618722</v>
      </c>
      <c r="M103" s="53">
        <f>DSUM($B$60:$Y$72,M$60,$C$81:$D103)</f>
        <v>1.1252421623090241</v>
      </c>
      <c r="N103" s="53">
        <f>DSUM($B$60:$Y$72,N$60,$C$81:$D103)</f>
        <v>0.96991169416299239</v>
      </c>
      <c r="O103" s="53">
        <f>DSUM($B$60:$Y$72,O$60,$C$81:$D103)</f>
        <v>0.75261442265188216</v>
      </c>
      <c r="P103" s="53">
        <f>DSUM($B$60:$Y$72,P$60,$C$81:$D103)</f>
        <v>0.51789096519098987</v>
      </c>
      <c r="Q103" s="53">
        <f>DSUM($B$60:$Y$72,Q$60,$C$81:$D103)</f>
        <v>0.3107055664999705</v>
      </c>
      <c r="R103" s="53">
        <f>DSUM($B$60:$Y$72,R$60,$C$81:$D103)</f>
        <v>0.15947092486852679</v>
      </c>
      <c r="S103" s="53">
        <f>DSUM($B$60:$Y$72,S$60,$C$81:$D103)</f>
        <v>6.858239640931367E-2</v>
      </c>
      <c r="T103" s="53">
        <f>DSUM($B$60:$Y$72,T$60,$C$81:$D103)</f>
        <v>2.4153207289955837E-2</v>
      </c>
      <c r="U103" s="53">
        <f>DSUM($B$60:$Y$72,U$60,$C$81:$D103)</f>
        <v>6.7921829008693079E-3</v>
      </c>
      <c r="V103" s="53">
        <f>DSUM($B$60:$Y$72,V$60,$C$81:$D103)</f>
        <v>1.4837433068353868E-3</v>
      </c>
      <c r="W103" s="53">
        <f>DSUM($B$60:$Y$72,W$60,$C$81:$D103)</f>
        <v>2.4443681811758225E-4</v>
      </c>
      <c r="X103" s="53">
        <f>DSUM($B$60:$Y$72,X$60,$C$81:$D103)</f>
        <v>2.9407326732532887E-5</v>
      </c>
      <c r="Y103" s="53">
        <f>DSUM($B$60:$Y$72,Y$60,$C$81:$D103)</f>
        <v>10.946585262006117</v>
      </c>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row>
    <row r="104" spans="2:79">
      <c r="B104" s="9" t="s">
        <v>405</v>
      </c>
      <c r="C104" s="56" t="s">
        <v>406</v>
      </c>
      <c r="D104" s="56" t="s">
        <v>407</v>
      </c>
      <c r="E104" s="53">
        <f>DSUM($B$60:$Y$72,E$60,$C$81:$D104)</f>
        <v>0.44368165281286204</v>
      </c>
      <c r="F104" s="53">
        <f>DSUM($B$60:$Y$72,F$60,$C$81:$D104)</f>
        <v>0.54767715876925316</v>
      </c>
      <c r="G104" s="53">
        <f>DSUM($B$60:$Y$72,G$60,$C$81:$D104)</f>
        <v>0.67348511990121385</v>
      </c>
      <c r="H104" s="53">
        <f>DSUM($B$60:$Y$72,H$60,$C$81:$D104)</f>
        <v>0.78527142988741938</v>
      </c>
      <c r="I104" s="53">
        <f>DSUM($B$60:$Y$72,I$60,$C$81:$D104)</f>
        <v>0.8993716666745547</v>
      </c>
      <c r="J104" s="53">
        <f>DSUM($B$60:$Y$72,J$60,$C$81:$D104)</f>
        <v>1.0554762259201478</v>
      </c>
      <c r="K104" s="53">
        <f>DSUM($B$60:$Y$72,K$60,$C$81:$D104)</f>
        <v>1.161801769320137</v>
      </c>
      <c r="L104" s="53">
        <f>DSUM($B$60:$Y$72,L$60,$C$81:$D104)</f>
        <v>1.1905430723618722</v>
      </c>
      <c r="M104" s="53">
        <f>DSUM($B$60:$Y$72,M$60,$C$81:$D104)</f>
        <v>1.1252421623090241</v>
      </c>
      <c r="N104" s="53">
        <f>DSUM($B$60:$Y$72,N$60,$C$81:$D104)</f>
        <v>0.96991169416299239</v>
      </c>
      <c r="O104" s="53">
        <f>DSUM($B$60:$Y$72,O$60,$C$81:$D104)</f>
        <v>0.75261442265188216</v>
      </c>
      <c r="P104" s="53">
        <f>DSUM($B$60:$Y$72,P$60,$C$81:$D104)</f>
        <v>0.51789096519098987</v>
      </c>
      <c r="Q104" s="53">
        <f>DSUM($B$60:$Y$72,Q$60,$C$81:$D104)</f>
        <v>0.3107055664999705</v>
      </c>
      <c r="R104" s="53">
        <f>DSUM($B$60:$Y$72,R$60,$C$81:$D104)</f>
        <v>0.15947092486852679</v>
      </c>
      <c r="S104" s="53">
        <f>DSUM($B$60:$Y$72,S$60,$C$81:$D104)</f>
        <v>6.858239640931367E-2</v>
      </c>
      <c r="T104" s="53">
        <f>DSUM($B$60:$Y$72,T$60,$C$81:$D104)</f>
        <v>2.4153207289955837E-2</v>
      </c>
      <c r="U104" s="53">
        <f>DSUM($B$60:$Y$72,U$60,$C$81:$D104)</f>
        <v>6.7921829008693079E-3</v>
      </c>
      <c r="V104" s="53">
        <f>DSUM($B$60:$Y$72,V$60,$C$81:$D104)</f>
        <v>1.4837433068353868E-3</v>
      </c>
      <c r="W104" s="53">
        <f>DSUM($B$60:$Y$72,W$60,$C$81:$D104)</f>
        <v>2.4443681811758225E-4</v>
      </c>
      <c r="X104" s="53">
        <f>DSUM($B$60:$Y$72,X$60,$C$81:$D104)</f>
        <v>2.9407326732532887E-5</v>
      </c>
      <c r="Y104" s="53">
        <f>DSUM($B$60:$Y$72,Y$60,$C$81:$D104)</f>
        <v>10.946585262006117</v>
      </c>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row>
    <row r="105" spans="2:79">
      <c r="B105" s="9" t="s">
        <v>408</v>
      </c>
      <c r="C105" s="56" t="s">
        <v>409</v>
      </c>
      <c r="D105" s="56" t="s">
        <v>410</v>
      </c>
      <c r="E105" s="53">
        <f>DSUM($B$60:$Y$72,E$60,$C$81:$D105)</f>
        <v>0.44368165281286204</v>
      </c>
      <c r="F105" s="53">
        <f>DSUM($B$60:$Y$72,F$60,$C$81:$D105)</f>
        <v>0.54767715876925316</v>
      </c>
      <c r="G105" s="53">
        <f>DSUM($B$60:$Y$72,G$60,$C$81:$D105)</f>
        <v>0.67348511990121385</v>
      </c>
      <c r="H105" s="53">
        <f>DSUM($B$60:$Y$72,H$60,$C$81:$D105)</f>
        <v>0.78527142988741938</v>
      </c>
      <c r="I105" s="53">
        <f>DSUM($B$60:$Y$72,I$60,$C$81:$D105)</f>
        <v>0.8993716666745547</v>
      </c>
      <c r="J105" s="53">
        <f>DSUM($B$60:$Y$72,J$60,$C$81:$D105)</f>
        <v>1.0554762259201478</v>
      </c>
      <c r="K105" s="53">
        <f>DSUM($B$60:$Y$72,K$60,$C$81:$D105)</f>
        <v>1.161801769320137</v>
      </c>
      <c r="L105" s="53">
        <f>DSUM($B$60:$Y$72,L$60,$C$81:$D105)</f>
        <v>1.1905430723618722</v>
      </c>
      <c r="M105" s="53">
        <f>DSUM($B$60:$Y$72,M$60,$C$81:$D105)</f>
        <v>1.1252421623090241</v>
      </c>
      <c r="N105" s="53">
        <f>DSUM($B$60:$Y$72,N$60,$C$81:$D105)</f>
        <v>0.96991169416299239</v>
      </c>
      <c r="O105" s="53">
        <f>DSUM($B$60:$Y$72,O$60,$C$81:$D105)</f>
        <v>0.75261442265188216</v>
      </c>
      <c r="P105" s="53">
        <f>DSUM($B$60:$Y$72,P$60,$C$81:$D105)</f>
        <v>0.51789096519098987</v>
      </c>
      <c r="Q105" s="53">
        <f>DSUM($B$60:$Y$72,Q$60,$C$81:$D105)</f>
        <v>0.3107055664999705</v>
      </c>
      <c r="R105" s="53">
        <f>DSUM($B$60:$Y$72,R$60,$C$81:$D105)</f>
        <v>0.15947092486852679</v>
      </c>
      <c r="S105" s="53">
        <f>DSUM($B$60:$Y$72,S$60,$C$81:$D105)</f>
        <v>6.858239640931367E-2</v>
      </c>
      <c r="T105" s="53">
        <f>DSUM($B$60:$Y$72,T$60,$C$81:$D105)</f>
        <v>2.4153207289955837E-2</v>
      </c>
      <c r="U105" s="53">
        <f>DSUM($B$60:$Y$72,U$60,$C$81:$D105)</f>
        <v>6.7921829008693079E-3</v>
      </c>
      <c r="V105" s="53">
        <f>DSUM($B$60:$Y$72,V$60,$C$81:$D105)</f>
        <v>1.4837433068353868E-3</v>
      </c>
      <c r="W105" s="53">
        <f>DSUM($B$60:$Y$72,W$60,$C$81:$D105)</f>
        <v>2.4443681811758225E-4</v>
      </c>
      <c r="X105" s="53">
        <f>DSUM($B$60:$Y$72,X$60,$C$81:$D105)</f>
        <v>2.9407326732532887E-5</v>
      </c>
      <c r="Y105" s="53">
        <f>DSUM($B$60:$Y$72,Y$60,$C$81:$D105)</f>
        <v>10.946585262006117</v>
      </c>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row>
    <row r="106" spans="2:79">
      <c r="B106" s="9" t="s">
        <v>411</v>
      </c>
      <c r="C106" s="56" t="s">
        <v>412</v>
      </c>
      <c r="D106" s="56" t="s">
        <v>413</v>
      </c>
      <c r="E106" s="53">
        <f>DSUM($B$60:$Y$72,E$60,$C$81:$D106)</f>
        <v>0.44368165281286204</v>
      </c>
      <c r="F106" s="53">
        <f>DSUM($B$60:$Y$72,F$60,$C$81:$D106)</f>
        <v>0.54767715876925316</v>
      </c>
      <c r="G106" s="53">
        <f>DSUM($B$60:$Y$72,G$60,$C$81:$D106)</f>
        <v>0.67348511990121385</v>
      </c>
      <c r="H106" s="53">
        <f>DSUM($B$60:$Y$72,H$60,$C$81:$D106)</f>
        <v>0.78527142988741938</v>
      </c>
      <c r="I106" s="53">
        <f>DSUM($B$60:$Y$72,I$60,$C$81:$D106)</f>
        <v>0.8993716666745547</v>
      </c>
      <c r="J106" s="53">
        <f>DSUM($B$60:$Y$72,J$60,$C$81:$D106)</f>
        <v>1.0554762259201478</v>
      </c>
      <c r="K106" s="53">
        <f>DSUM($B$60:$Y$72,K$60,$C$81:$D106)</f>
        <v>1.161801769320137</v>
      </c>
      <c r="L106" s="53">
        <f>DSUM($B$60:$Y$72,L$60,$C$81:$D106)</f>
        <v>1.1905430723618722</v>
      </c>
      <c r="M106" s="53">
        <f>DSUM($B$60:$Y$72,M$60,$C$81:$D106)</f>
        <v>1.1252421623090241</v>
      </c>
      <c r="N106" s="53">
        <f>DSUM($B$60:$Y$72,N$60,$C$81:$D106)</f>
        <v>0.96991169416299239</v>
      </c>
      <c r="O106" s="53">
        <f>DSUM($B$60:$Y$72,O$60,$C$81:$D106)</f>
        <v>0.75261442265188216</v>
      </c>
      <c r="P106" s="53">
        <f>DSUM($B$60:$Y$72,P$60,$C$81:$D106)</f>
        <v>0.51789096519098987</v>
      </c>
      <c r="Q106" s="53">
        <f>DSUM($B$60:$Y$72,Q$60,$C$81:$D106)</f>
        <v>0.3107055664999705</v>
      </c>
      <c r="R106" s="53">
        <f>DSUM($B$60:$Y$72,R$60,$C$81:$D106)</f>
        <v>0.15947092486852679</v>
      </c>
      <c r="S106" s="53">
        <f>DSUM($B$60:$Y$72,S$60,$C$81:$D106)</f>
        <v>6.858239640931367E-2</v>
      </c>
      <c r="T106" s="53">
        <f>DSUM($B$60:$Y$72,T$60,$C$81:$D106)</f>
        <v>2.4153207289955837E-2</v>
      </c>
      <c r="U106" s="53">
        <f>DSUM($B$60:$Y$72,U$60,$C$81:$D106)</f>
        <v>6.7921829008693079E-3</v>
      </c>
      <c r="V106" s="53">
        <f>DSUM($B$60:$Y$72,V$60,$C$81:$D106)</f>
        <v>1.4837433068353868E-3</v>
      </c>
      <c r="W106" s="53">
        <f>DSUM($B$60:$Y$72,W$60,$C$81:$D106)</f>
        <v>2.4443681811758225E-4</v>
      </c>
      <c r="X106" s="53">
        <f>DSUM($B$60:$Y$72,X$60,$C$81:$D106)</f>
        <v>2.9407326732532887E-5</v>
      </c>
      <c r="Y106" s="53">
        <f>DSUM($B$60:$Y$72,Y$60,$C$81:$D106)</f>
        <v>10.946585262006117</v>
      </c>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row>
    <row r="107" spans="2:79">
      <c r="B107" s="9" t="s">
        <v>414</v>
      </c>
      <c r="C107" s="56" t="s">
        <v>415</v>
      </c>
      <c r="D107" s="56" t="s">
        <v>416</v>
      </c>
      <c r="E107" s="53">
        <f>DSUM($B$60:$Y$72,E$60,$C$81:$D107)</f>
        <v>0.44368165281286204</v>
      </c>
      <c r="F107" s="53">
        <f>DSUM($B$60:$Y$72,F$60,$C$81:$D107)</f>
        <v>0.54767715876925316</v>
      </c>
      <c r="G107" s="53">
        <f>DSUM($B$60:$Y$72,G$60,$C$81:$D107)</f>
        <v>0.67348511990121385</v>
      </c>
      <c r="H107" s="53">
        <f>DSUM($B$60:$Y$72,H$60,$C$81:$D107)</f>
        <v>0.78527142988741938</v>
      </c>
      <c r="I107" s="53">
        <f>DSUM($B$60:$Y$72,I$60,$C$81:$D107)</f>
        <v>0.8993716666745547</v>
      </c>
      <c r="J107" s="53">
        <f>DSUM($B$60:$Y$72,J$60,$C$81:$D107)</f>
        <v>1.0554762259201478</v>
      </c>
      <c r="K107" s="53">
        <f>DSUM($B$60:$Y$72,K$60,$C$81:$D107)</f>
        <v>1.161801769320137</v>
      </c>
      <c r="L107" s="53">
        <f>DSUM($B$60:$Y$72,L$60,$C$81:$D107)</f>
        <v>1.1905430723618722</v>
      </c>
      <c r="M107" s="53">
        <f>DSUM($B$60:$Y$72,M$60,$C$81:$D107)</f>
        <v>1.1252421623090241</v>
      </c>
      <c r="N107" s="53">
        <f>DSUM($B$60:$Y$72,N$60,$C$81:$D107)</f>
        <v>0.96991169416299239</v>
      </c>
      <c r="O107" s="53">
        <f>DSUM($B$60:$Y$72,O$60,$C$81:$D107)</f>
        <v>0.75261442265188216</v>
      </c>
      <c r="P107" s="53">
        <f>DSUM($B$60:$Y$72,P$60,$C$81:$D107)</f>
        <v>0.51789096519098987</v>
      </c>
      <c r="Q107" s="53">
        <f>DSUM($B$60:$Y$72,Q$60,$C$81:$D107)</f>
        <v>0.3107055664999705</v>
      </c>
      <c r="R107" s="53">
        <f>DSUM($B$60:$Y$72,R$60,$C$81:$D107)</f>
        <v>0.15947092486852679</v>
      </c>
      <c r="S107" s="53">
        <f>DSUM($B$60:$Y$72,S$60,$C$81:$D107)</f>
        <v>6.858239640931367E-2</v>
      </c>
      <c r="T107" s="53">
        <f>DSUM($B$60:$Y$72,T$60,$C$81:$D107)</f>
        <v>2.4153207289955837E-2</v>
      </c>
      <c r="U107" s="53">
        <f>DSUM($B$60:$Y$72,U$60,$C$81:$D107)</f>
        <v>6.7921829008693079E-3</v>
      </c>
      <c r="V107" s="53">
        <f>DSUM($B$60:$Y$72,V$60,$C$81:$D107)</f>
        <v>1.4837433068353868E-3</v>
      </c>
      <c r="W107" s="53">
        <f>DSUM($B$60:$Y$72,W$60,$C$81:$D107)</f>
        <v>2.4443681811758225E-4</v>
      </c>
      <c r="X107" s="53">
        <f>DSUM($B$60:$Y$72,X$60,$C$81:$D107)</f>
        <v>2.9407326732532887E-5</v>
      </c>
      <c r="Y107" s="53">
        <f>DSUM($B$60:$Y$72,Y$60,$C$81:$D107)</f>
        <v>10.946585262006117</v>
      </c>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row>
    <row r="108" spans="2:79">
      <c r="B108" s="9" t="s">
        <v>417</v>
      </c>
      <c r="C108" s="56" t="s">
        <v>418</v>
      </c>
      <c r="D108" s="56" t="s">
        <v>419</v>
      </c>
      <c r="E108" s="53">
        <f>DSUM($B$60:$Y$72,E$60,$C$81:$D108)</f>
        <v>0.44368165281286204</v>
      </c>
      <c r="F108" s="53">
        <f>DSUM($B$60:$Y$72,F$60,$C$81:$D108)</f>
        <v>0.54767715876925316</v>
      </c>
      <c r="G108" s="53">
        <f>DSUM($B$60:$Y$72,G$60,$C$81:$D108)</f>
        <v>0.67348511990121385</v>
      </c>
      <c r="H108" s="53">
        <f>DSUM($B$60:$Y$72,H$60,$C$81:$D108)</f>
        <v>0.78527142988741938</v>
      </c>
      <c r="I108" s="53">
        <f>DSUM($B$60:$Y$72,I$60,$C$81:$D108)</f>
        <v>0.8993716666745547</v>
      </c>
      <c r="J108" s="53">
        <f>DSUM($B$60:$Y$72,J$60,$C$81:$D108)</f>
        <v>1.0554762259201478</v>
      </c>
      <c r="K108" s="53">
        <f>DSUM($B$60:$Y$72,K$60,$C$81:$D108)</f>
        <v>1.161801769320137</v>
      </c>
      <c r="L108" s="53">
        <f>DSUM($B$60:$Y$72,L$60,$C$81:$D108)</f>
        <v>1.1905430723618722</v>
      </c>
      <c r="M108" s="53">
        <f>DSUM($B$60:$Y$72,M$60,$C$81:$D108)</f>
        <v>1.1252421623090241</v>
      </c>
      <c r="N108" s="53">
        <f>DSUM($B$60:$Y$72,N$60,$C$81:$D108)</f>
        <v>0.96991169416299239</v>
      </c>
      <c r="O108" s="53">
        <f>DSUM($B$60:$Y$72,O$60,$C$81:$D108)</f>
        <v>0.75261442265188216</v>
      </c>
      <c r="P108" s="53">
        <f>DSUM($B$60:$Y$72,P$60,$C$81:$D108)</f>
        <v>0.51789096519098987</v>
      </c>
      <c r="Q108" s="53">
        <f>DSUM($B$60:$Y$72,Q$60,$C$81:$D108)</f>
        <v>0.3107055664999705</v>
      </c>
      <c r="R108" s="53">
        <f>DSUM($B$60:$Y$72,R$60,$C$81:$D108)</f>
        <v>0.15947092486852679</v>
      </c>
      <c r="S108" s="53">
        <f>DSUM($B$60:$Y$72,S$60,$C$81:$D108)</f>
        <v>6.858239640931367E-2</v>
      </c>
      <c r="T108" s="53">
        <f>DSUM($B$60:$Y$72,T$60,$C$81:$D108)</f>
        <v>2.4153207289955837E-2</v>
      </c>
      <c r="U108" s="53">
        <f>DSUM($B$60:$Y$72,U$60,$C$81:$D108)</f>
        <v>6.7921829008693079E-3</v>
      </c>
      <c r="V108" s="53">
        <f>DSUM($B$60:$Y$72,V$60,$C$81:$D108)</f>
        <v>1.4837433068353868E-3</v>
      </c>
      <c r="W108" s="53">
        <f>DSUM($B$60:$Y$72,W$60,$C$81:$D108)</f>
        <v>2.4443681811758225E-4</v>
      </c>
      <c r="X108" s="53">
        <f>DSUM($B$60:$Y$72,X$60,$C$81:$D108)</f>
        <v>2.9407326732532887E-5</v>
      </c>
      <c r="Y108" s="53">
        <f>DSUM($B$60:$Y$72,Y$60,$C$81:$D108)</f>
        <v>10.946585262006117</v>
      </c>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row>
    <row r="109" spans="2:79">
      <c r="B109" s="9" t="s">
        <v>420</v>
      </c>
      <c r="C109" s="56" t="s">
        <v>421</v>
      </c>
      <c r="D109" s="56" t="s">
        <v>422</v>
      </c>
      <c r="E109" s="53">
        <f>DSUM($B$60:$Y$72,E$60,$C$81:$D109)</f>
        <v>0.44368165281286204</v>
      </c>
      <c r="F109" s="53">
        <f>DSUM($B$60:$Y$72,F$60,$C$81:$D109)</f>
        <v>0.54767715876925316</v>
      </c>
      <c r="G109" s="53">
        <f>DSUM($B$60:$Y$72,G$60,$C$81:$D109)</f>
        <v>0.67348511990121385</v>
      </c>
      <c r="H109" s="53">
        <f>DSUM($B$60:$Y$72,H$60,$C$81:$D109)</f>
        <v>0.78527142988741938</v>
      </c>
      <c r="I109" s="53">
        <f>DSUM($B$60:$Y$72,I$60,$C$81:$D109)</f>
        <v>0.8993716666745547</v>
      </c>
      <c r="J109" s="53">
        <f>DSUM($B$60:$Y$72,J$60,$C$81:$D109)</f>
        <v>1.0554762259201478</v>
      </c>
      <c r="K109" s="53">
        <f>DSUM($B$60:$Y$72,K$60,$C$81:$D109)</f>
        <v>1.161801769320137</v>
      </c>
      <c r="L109" s="53">
        <f>DSUM($B$60:$Y$72,L$60,$C$81:$D109)</f>
        <v>1.1905430723618722</v>
      </c>
      <c r="M109" s="53">
        <f>DSUM($B$60:$Y$72,M$60,$C$81:$D109)</f>
        <v>1.1252421623090241</v>
      </c>
      <c r="N109" s="53">
        <f>DSUM($B$60:$Y$72,N$60,$C$81:$D109)</f>
        <v>0.96991169416299239</v>
      </c>
      <c r="O109" s="53">
        <f>DSUM($B$60:$Y$72,O$60,$C$81:$D109)</f>
        <v>0.75261442265188216</v>
      </c>
      <c r="P109" s="53">
        <f>DSUM($B$60:$Y$72,P$60,$C$81:$D109)</f>
        <v>0.51789096519098987</v>
      </c>
      <c r="Q109" s="53">
        <f>DSUM($B$60:$Y$72,Q$60,$C$81:$D109)</f>
        <v>0.3107055664999705</v>
      </c>
      <c r="R109" s="53">
        <f>DSUM($B$60:$Y$72,R$60,$C$81:$D109)</f>
        <v>0.15947092486852679</v>
      </c>
      <c r="S109" s="53">
        <f>DSUM($B$60:$Y$72,S$60,$C$81:$D109)</f>
        <v>6.858239640931367E-2</v>
      </c>
      <c r="T109" s="53">
        <f>DSUM($B$60:$Y$72,T$60,$C$81:$D109)</f>
        <v>2.4153207289955837E-2</v>
      </c>
      <c r="U109" s="53">
        <f>DSUM($B$60:$Y$72,U$60,$C$81:$D109)</f>
        <v>6.7921829008693079E-3</v>
      </c>
      <c r="V109" s="53">
        <f>DSUM($B$60:$Y$72,V$60,$C$81:$D109)</f>
        <v>1.4837433068353868E-3</v>
      </c>
      <c r="W109" s="53">
        <f>DSUM($B$60:$Y$72,W$60,$C$81:$D109)</f>
        <v>2.4443681811758225E-4</v>
      </c>
      <c r="X109" s="53">
        <f>DSUM($B$60:$Y$72,X$60,$C$81:$D109)</f>
        <v>2.9407326732532887E-5</v>
      </c>
      <c r="Y109" s="53">
        <f>DSUM($B$60:$Y$72,Y$60,$C$81:$D109)</f>
        <v>10.946585262006117</v>
      </c>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row>
    <row r="110" spans="2:79">
      <c r="B110" s="9" t="s">
        <v>423</v>
      </c>
      <c r="C110" s="56" t="s">
        <v>424</v>
      </c>
      <c r="D110" s="56" t="s">
        <v>425</v>
      </c>
      <c r="E110" s="53">
        <f>DSUM($B$60:$Y$72,E$60,$C$81:$D110)</f>
        <v>0.44368165281286204</v>
      </c>
      <c r="F110" s="53">
        <f>DSUM($B$60:$Y$72,F$60,$C$81:$D110)</f>
        <v>0.54767715876925316</v>
      </c>
      <c r="G110" s="53">
        <f>DSUM($B$60:$Y$72,G$60,$C$81:$D110)</f>
        <v>0.67348511990121385</v>
      </c>
      <c r="H110" s="53">
        <f>DSUM($B$60:$Y$72,H$60,$C$81:$D110)</f>
        <v>0.78527142988741938</v>
      </c>
      <c r="I110" s="53">
        <f>DSUM($B$60:$Y$72,I$60,$C$81:$D110)</f>
        <v>0.8993716666745547</v>
      </c>
      <c r="J110" s="53">
        <f>DSUM($B$60:$Y$72,J$60,$C$81:$D110)</f>
        <v>1.0554762259201478</v>
      </c>
      <c r="K110" s="53">
        <f>DSUM($B$60:$Y$72,K$60,$C$81:$D110)</f>
        <v>1.161801769320137</v>
      </c>
      <c r="L110" s="53">
        <f>DSUM($B$60:$Y$72,L$60,$C$81:$D110)</f>
        <v>1.1905430723618722</v>
      </c>
      <c r="M110" s="53">
        <f>DSUM($B$60:$Y$72,M$60,$C$81:$D110)</f>
        <v>1.1252421623090241</v>
      </c>
      <c r="N110" s="53">
        <f>DSUM($B$60:$Y$72,N$60,$C$81:$D110)</f>
        <v>0.96991169416299239</v>
      </c>
      <c r="O110" s="53">
        <f>DSUM($B$60:$Y$72,O$60,$C$81:$D110)</f>
        <v>0.75261442265188216</v>
      </c>
      <c r="P110" s="53">
        <f>DSUM($B$60:$Y$72,P$60,$C$81:$D110)</f>
        <v>0.51789096519098987</v>
      </c>
      <c r="Q110" s="53">
        <f>DSUM($B$60:$Y$72,Q$60,$C$81:$D110)</f>
        <v>0.3107055664999705</v>
      </c>
      <c r="R110" s="53">
        <f>DSUM($B$60:$Y$72,R$60,$C$81:$D110)</f>
        <v>0.15947092486852679</v>
      </c>
      <c r="S110" s="53">
        <f>DSUM($B$60:$Y$72,S$60,$C$81:$D110)</f>
        <v>6.858239640931367E-2</v>
      </c>
      <c r="T110" s="53">
        <f>DSUM($B$60:$Y$72,T$60,$C$81:$D110)</f>
        <v>2.4153207289955837E-2</v>
      </c>
      <c r="U110" s="53">
        <f>DSUM($B$60:$Y$72,U$60,$C$81:$D110)</f>
        <v>6.7921829008693079E-3</v>
      </c>
      <c r="V110" s="53">
        <f>DSUM($B$60:$Y$72,V$60,$C$81:$D110)</f>
        <v>1.4837433068353868E-3</v>
      </c>
      <c r="W110" s="53">
        <f>DSUM($B$60:$Y$72,W$60,$C$81:$D110)</f>
        <v>2.4443681811758225E-4</v>
      </c>
      <c r="X110" s="53">
        <f>DSUM($B$60:$Y$72,X$60,$C$81:$D110)</f>
        <v>2.9407326732532887E-5</v>
      </c>
      <c r="Y110" s="53">
        <f>DSUM($B$60:$Y$72,Y$60,$C$81:$D110)</f>
        <v>10.946585262006117</v>
      </c>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row>
    <row r="111" spans="2:79">
      <c r="B111" s="9" t="s">
        <v>426</v>
      </c>
      <c r="C111" s="56" t="s">
        <v>427</v>
      </c>
      <c r="D111" s="56" t="s">
        <v>428</v>
      </c>
      <c r="E111" s="53">
        <f>DSUM($B$60:$Y$72,E$60,$C$81:$D111)</f>
        <v>0.44368165281286204</v>
      </c>
      <c r="F111" s="53">
        <f>DSUM($B$60:$Y$72,F$60,$C$81:$D111)</f>
        <v>0.54767715876925316</v>
      </c>
      <c r="G111" s="53">
        <f>DSUM($B$60:$Y$72,G$60,$C$81:$D111)</f>
        <v>0.67348511990121385</v>
      </c>
      <c r="H111" s="53">
        <f>DSUM($B$60:$Y$72,H$60,$C$81:$D111)</f>
        <v>0.78527142988741938</v>
      </c>
      <c r="I111" s="53">
        <f>DSUM($B$60:$Y$72,I$60,$C$81:$D111)</f>
        <v>0.8993716666745547</v>
      </c>
      <c r="J111" s="53">
        <f>DSUM($B$60:$Y$72,J$60,$C$81:$D111)</f>
        <v>1.0554762259201478</v>
      </c>
      <c r="K111" s="53">
        <f>DSUM($B$60:$Y$72,K$60,$C$81:$D111)</f>
        <v>1.161801769320137</v>
      </c>
      <c r="L111" s="53">
        <f>DSUM($B$60:$Y$72,L$60,$C$81:$D111)</f>
        <v>1.1905430723618722</v>
      </c>
      <c r="M111" s="53">
        <f>DSUM($B$60:$Y$72,M$60,$C$81:$D111)</f>
        <v>1.1252421623090241</v>
      </c>
      <c r="N111" s="53">
        <f>DSUM($B$60:$Y$72,N$60,$C$81:$D111)</f>
        <v>0.96991169416299239</v>
      </c>
      <c r="O111" s="53">
        <f>DSUM($B$60:$Y$72,O$60,$C$81:$D111)</f>
        <v>0.75261442265188216</v>
      </c>
      <c r="P111" s="53">
        <f>DSUM($B$60:$Y$72,P$60,$C$81:$D111)</f>
        <v>0.51789096519098987</v>
      </c>
      <c r="Q111" s="53">
        <f>DSUM($B$60:$Y$72,Q$60,$C$81:$D111)</f>
        <v>0.3107055664999705</v>
      </c>
      <c r="R111" s="53">
        <f>DSUM($B$60:$Y$72,R$60,$C$81:$D111)</f>
        <v>0.15947092486852679</v>
      </c>
      <c r="S111" s="53">
        <f>DSUM($B$60:$Y$72,S$60,$C$81:$D111)</f>
        <v>6.858239640931367E-2</v>
      </c>
      <c r="T111" s="53">
        <f>DSUM($B$60:$Y$72,T$60,$C$81:$D111)</f>
        <v>2.4153207289955837E-2</v>
      </c>
      <c r="U111" s="53">
        <f>DSUM($B$60:$Y$72,U$60,$C$81:$D111)</f>
        <v>6.7921829008693079E-3</v>
      </c>
      <c r="V111" s="53">
        <f>DSUM($B$60:$Y$72,V$60,$C$81:$D111)</f>
        <v>1.4837433068353868E-3</v>
      </c>
      <c r="W111" s="53">
        <f>DSUM($B$60:$Y$72,W$60,$C$81:$D111)</f>
        <v>2.4443681811758225E-4</v>
      </c>
      <c r="X111" s="53">
        <f>DSUM($B$60:$Y$72,X$60,$C$81:$D111)</f>
        <v>2.9407326732532887E-5</v>
      </c>
      <c r="Y111" s="53">
        <f>DSUM($B$60:$Y$72,Y$60,$C$81:$D111)</f>
        <v>10.946585262006117</v>
      </c>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row>
    <row r="112" spans="2:79">
      <c r="B112" s="9" t="s">
        <v>429</v>
      </c>
      <c r="C112" s="56" t="s">
        <v>430</v>
      </c>
      <c r="D112" s="56" t="s">
        <v>431</v>
      </c>
      <c r="E112" s="53">
        <f>DSUM($B$60:$Y$72,E$60,$C$81:$D112)</f>
        <v>0.44368165281286204</v>
      </c>
      <c r="F112" s="53">
        <f>DSUM($B$60:$Y$72,F$60,$C$81:$D112)</f>
        <v>0.54767715876925316</v>
      </c>
      <c r="G112" s="53">
        <f>DSUM($B$60:$Y$72,G$60,$C$81:$D112)</f>
        <v>0.67348511990121385</v>
      </c>
      <c r="H112" s="53">
        <f>DSUM($B$60:$Y$72,H$60,$C$81:$D112)</f>
        <v>0.78527142988741938</v>
      </c>
      <c r="I112" s="53">
        <f>DSUM($B$60:$Y$72,I$60,$C$81:$D112)</f>
        <v>0.8993716666745547</v>
      </c>
      <c r="J112" s="53">
        <f>DSUM($B$60:$Y$72,J$60,$C$81:$D112)</f>
        <v>1.0554762259201478</v>
      </c>
      <c r="K112" s="53">
        <f>DSUM($B$60:$Y$72,K$60,$C$81:$D112)</f>
        <v>1.161801769320137</v>
      </c>
      <c r="L112" s="53">
        <f>DSUM($B$60:$Y$72,L$60,$C$81:$D112)</f>
        <v>1.1905430723618722</v>
      </c>
      <c r="M112" s="53">
        <f>DSUM($B$60:$Y$72,M$60,$C$81:$D112)</f>
        <v>1.1252421623090241</v>
      </c>
      <c r="N112" s="53">
        <f>DSUM($B$60:$Y$72,N$60,$C$81:$D112)</f>
        <v>0.96991169416299239</v>
      </c>
      <c r="O112" s="53">
        <f>DSUM($B$60:$Y$72,O$60,$C$81:$D112)</f>
        <v>0.75261442265188216</v>
      </c>
      <c r="P112" s="53">
        <f>DSUM($B$60:$Y$72,P$60,$C$81:$D112)</f>
        <v>0.51789096519098987</v>
      </c>
      <c r="Q112" s="53">
        <f>DSUM($B$60:$Y$72,Q$60,$C$81:$D112)</f>
        <v>0.3107055664999705</v>
      </c>
      <c r="R112" s="53">
        <f>DSUM($B$60:$Y$72,R$60,$C$81:$D112)</f>
        <v>0.15947092486852679</v>
      </c>
      <c r="S112" s="53">
        <f>DSUM($B$60:$Y$72,S$60,$C$81:$D112)</f>
        <v>6.858239640931367E-2</v>
      </c>
      <c r="T112" s="53">
        <f>DSUM($B$60:$Y$72,T$60,$C$81:$D112)</f>
        <v>2.4153207289955837E-2</v>
      </c>
      <c r="U112" s="53">
        <f>DSUM($B$60:$Y$72,U$60,$C$81:$D112)</f>
        <v>6.7921829008693079E-3</v>
      </c>
      <c r="V112" s="53">
        <f>DSUM($B$60:$Y$72,V$60,$C$81:$D112)</f>
        <v>1.4837433068353868E-3</v>
      </c>
      <c r="W112" s="53">
        <f>DSUM($B$60:$Y$72,W$60,$C$81:$D112)</f>
        <v>2.4443681811758225E-4</v>
      </c>
      <c r="X112" s="53">
        <f>DSUM($B$60:$Y$72,X$60,$C$81:$D112)</f>
        <v>2.9407326732532887E-5</v>
      </c>
      <c r="Y112" s="53">
        <f>DSUM($B$60:$Y$72,Y$60,$C$81:$D112)</f>
        <v>10.946585262006117</v>
      </c>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row>
    <row r="113" spans="1:79">
      <c r="B113" s="9" t="s">
        <v>432</v>
      </c>
      <c r="C113" s="56" t="s">
        <v>433</v>
      </c>
      <c r="D113" s="56" t="s">
        <v>135</v>
      </c>
      <c r="E113" s="53">
        <f>DSUM($B$60:$Y$72,E$60,$C$81:$D113)</f>
        <v>0.44368165281286204</v>
      </c>
      <c r="F113" s="53">
        <f>DSUM($B$60:$Y$72,F$60,$C$81:$D113)</f>
        <v>0.54767715876925316</v>
      </c>
      <c r="G113" s="53">
        <f>DSUM($B$60:$Y$72,G$60,$C$81:$D113)</f>
        <v>0.67348511990121385</v>
      </c>
      <c r="H113" s="53">
        <f>DSUM($B$60:$Y$72,H$60,$C$81:$D113)</f>
        <v>0.78527142988741938</v>
      </c>
      <c r="I113" s="53">
        <f>DSUM($B$60:$Y$72,I$60,$C$81:$D113)</f>
        <v>0.8993716666745547</v>
      </c>
      <c r="J113" s="53">
        <f>DSUM($B$60:$Y$72,J$60,$C$81:$D113)</f>
        <v>1.0554762259201478</v>
      </c>
      <c r="K113" s="53">
        <f>DSUM($B$60:$Y$72,K$60,$C$81:$D113)</f>
        <v>1.161801769320137</v>
      </c>
      <c r="L113" s="53">
        <f>DSUM($B$60:$Y$72,L$60,$C$81:$D113)</f>
        <v>1.1905430723618722</v>
      </c>
      <c r="M113" s="53">
        <f>DSUM($B$60:$Y$72,M$60,$C$81:$D113)</f>
        <v>1.1252421623090241</v>
      </c>
      <c r="N113" s="53">
        <f>DSUM($B$60:$Y$72,N$60,$C$81:$D113)</f>
        <v>0.96991169416299239</v>
      </c>
      <c r="O113" s="53">
        <f>DSUM($B$60:$Y$72,O$60,$C$81:$D113)</f>
        <v>0.75261442265188216</v>
      </c>
      <c r="P113" s="53">
        <f>DSUM($B$60:$Y$72,P$60,$C$81:$D113)</f>
        <v>0.51789096519098987</v>
      </c>
      <c r="Q113" s="53">
        <f>DSUM($B$60:$Y$72,Q$60,$C$81:$D113)</f>
        <v>0.3107055664999705</v>
      </c>
      <c r="R113" s="53">
        <f>DSUM($B$60:$Y$72,R$60,$C$81:$D113)</f>
        <v>0.15947092486852679</v>
      </c>
      <c r="S113" s="53">
        <f>DSUM($B$60:$Y$72,S$60,$C$81:$D113)</f>
        <v>6.858239640931367E-2</v>
      </c>
      <c r="T113" s="53">
        <f>DSUM($B$60:$Y$72,T$60,$C$81:$D113)</f>
        <v>2.4153207289955837E-2</v>
      </c>
      <c r="U113" s="53">
        <f>DSUM($B$60:$Y$72,U$60,$C$81:$D113)</f>
        <v>6.7921829008693079E-3</v>
      </c>
      <c r="V113" s="53">
        <f>DSUM($B$60:$Y$72,V$60,$C$81:$D113)</f>
        <v>1.4837433068353868E-3</v>
      </c>
      <c r="W113" s="53">
        <f>DSUM($B$60:$Y$72,W$60,$C$81:$D113)</f>
        <v>2.4443681811758225E-4</v>
      </c>
      <c r="X113" s="53">
        <f>DSUM($B$60:$Y$72,X$60,$C$81:$D113)</f>
        <v>2.9407326732532887E-5</v>
      </c>
      <c r="Y113" s="53">
        <f>DSUM($B$60:$Y$72,Y$60,$C$81:$D113)</f>
        <v>10.946585262006117</v>
      </c>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row>
    <row r="114" spans="1:79">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row>
    <row r="115" spans="1:79">
      <c r="E115" s="36">
        <f>E113</f>
        <v>0.44368165281286204</v>
      </c>
      <c r="F115" s="36">
        <f>F113+E115</f>
        <v>0.99135881158211525</v>
      </c>
      <c r="G115" s="36">
        <f t="shared" ref="G115:X115" si="30">G113+F115</f>
        <v>1.664843931483329</v>
      </c>
      <c r="H115" s="36">
        <f t="shared" si="30"/>
        <v>2.4501153613707483</v>
      </c>
      <c r="I115" s="36">
        <f t="shared" si="30"/>
        <v>3.3494870280453028</v>
      </c>
      <c r="J115" s="36">
        <f t="shared" si="30"/>
        <v>4.4049632539654509</v>
      </c>
      <c r="K115" s="36">
        <f t="shared" si="30"/>
        <v>5.5667650232855879</v>
      </c>
      <c r="L115" s="36">
        <f t="shared" si="30"/>
        <v>6.7573080956474598</v>
      </c>
      <c r="M115" s="36">
        <f t="shared" si="30"/>
        <v>7.8825502579564839</v>
      </c>
      <c r="N115" s="36">
        <f t="shared" si="30"/>
        <v>8.8524619521194765</v>
      </c>
      <c r="O115" s="36">
        <f t="shared" si="30"/>
        <v>9.6050763747713592</v>
      </c>
      <c r="P115" s="36">
        <f t="shared" si="30"/>
        <v>10.122967339962349</v>
      </c>
      <c r="Q115" s="36">
        <f t="shared" si="30"/>
        <v>10.43367290646232</v>
      </c>
      <c r="R115" s="36">
        <f t="shared" si="30"/>
        <v>10.593143831330847</v>
      </c>
      <c r="S115" s="36">
        <f t="shared" si="30"/>
        <v>10.661726227740161</v>
      </c>
      <c r="T115" s="36">
        <f t="shared" si="30"/>
        <v>10.685879435030117</v>
      </c>
      <c r="U115" s="36">
        <f t="shared" si="30"/>
        <v>10.692671617930985</v>
      </c>
      <c r="V115" s="36">
        <f t="shared" si="30"/>
        <v>10.69415536123782</v>
      </c>
      <c r="W115" s="36">
        <f t="shared" si="30"/>
        <v>10.694399798055938</v>
      </c>
      <c r="X115" s="36">
        <f t="shared" si="30"/>
        <v>10.69442920538267</v>
      </c>
      <c r="Y115" s="36"/>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row>
    <row r="116" spans="1:79" ht="15">
      <c r="A116" s="61" t="s">
        <v>136</v>
      </c>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row>
    <row r="117" spans="1:79" ht="15">
      <c r="D117" s="70" t="str">
        <f>C30</f>
        <v>WIFI enabled tstats - Retro</v>
      </c>
      <c r="E117" s="64">
        <f t="shared" ref="E117:X117" si="31">E11</f>
        <v>2016</v>
      </c>
      <c r="F117" s="65">
        <f t="shared" si="31"/>
        <v>2017</v>
      </c>
      <c r="G117" s="65">
        <f t="shared" si="31"/>
        <v>2018</v>
      </c>
      <c r="H117" s="65">
        <f t="shared" si="31"/>
        <v>2019</v>
      </c>
      <c r="I117" s="65">
        <f t="shared" si="31"/>
        <v>2020</v>
      </c>
      <c r="J117" s="65">
        <f t="shared" si="31"/>
        <v>2021</v>
      </c>
      <c r="K117" s="65">
        <f t="shared" si="31"/>
        <v>2022</v>
      </c>
      <c r="L117" s="65">
        <f t="shared" si="31"/>
        <v>2023</v>
      </c>
      <c r="M117" s="65">
        <f t="shared" si="31"/>
        <v>2024</v>
      </c>
      <c r="N117" s="65">
        <f t="shared" si="31"/>
        <v>2025</v>
      </c>
      <c r="O117" s="65">
        <f t="shared" si="31"/>
        <v>2026</v>
      </c>
      <c r="P117" s="65">
        <f t="shared" si="31"/>
        <v>2027</v>
      </c>
      <c r="Q117" s="65">
        <f t="shared" si="31"/>
        <v>2028</v>
      </c>
      <c r="R117" s="65">
        <f t="shared" si="31"/>
        <v>2029</v>
      </c>
      <c r="S117" s="65">
        <f t="shared" si="31"/>
        <v>2030</v>
      </c>
      <c r="T117" s="65">
        <f t="shared" si="31"/>
        <v>2031</v>
      </c>
      <c r="U117" s="65">
        <f t="shared" si="31"/>
        <v>2032</v>
      </c>
      <c r="V117" s="65">
        <f t="shared" si="31"/>
        <v>2033</v>
      </c>
      <c r="W117" s="65">
        <f t="shared" si="31"/>
        <v>2034</v>
      </c>
      <c r="X117" s="65">
        <f t="shared" si="31"/>
        <v>2035</v>
      </c>
      <c r="Y117" s="66" t="s">
        <v>61</v>
      </c>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row>
    <row r="118" spans="1:79" ht="15">
      <c r="E118" s="67" t="str">
        <f>CONCATENATE("aMW_",E$11)</f>
        <v>aMW_2016</v>
      </c>
      <c r="F118" s="68" t="str">
        <f t="shared" ref="F118:X118" si="32">CONCATENATE("aMW_",F$11)</f>
        <v>aMW_2017</v>
      </c>
      <c r="G118" s="68" t="str">
        <f t="shared" si="32"/>
        <v>aMW_2018</v>
      </c>
      <c r="H118" s="68" t="str">
        <f t="shared" si="32"/>
        <v>aMW_2019</v>
      </c>
      <c r="I118" s="68" t="str">
        <f t="shared" si="32"/>
        <v>aMW_2020</v>
      </c>
      <c r="J118" s="68" t="str">
        <f t="shared" si="32"/>
        <v>aMW_2021</v>
      </c>
      <c r="K118" s="68" t="str">
        <f t="shared" si="32"/>
        <v>aMW_2022</v>
      </c>
      <c r="L118" s="68" t="str">
        <f t="shared" si="32"/>
        <v>aMW_2023</v>
      </c>
      <c r="M118" s="68" t="str">
        <f t="shared" si="32"/>
        <v>aMW_2024</v>
      </c>
      <c r="N118" s="68" t="str">
        <f t="shared" si="32"/>
        <v>aMW_2025</v>
      </c>
      <c r="O118" s="68" t="str">
        <f t="shared" si="32"/>
        <v>aMW_2026</v>
      </c>
      <c r="P118" s="68" t="str">
        <f t="shared" si="32"/>
        <v>aMW_2027</v>
      </c>
      <c r="Q118" s="68" t="str">
        <f t="shared" si="32"/>
        <v>aMW_2028</v>
      </c>
      <c r="R118" s="68" t="str">
        <f t="shared" si="32"/>
        <v>aMW_2029</v>
      </c>
      <c r="S118" s="68" t="str">
        <f t="shared" si="32"/>
        <v>aMW_2030</v>
      </c>
      <c r="T118" s="68" t="str">
        <f t="shared" si="32"/>
        <v>aMW_2031</v>
      </c>
      <c r="U118" s="68" t="str">
        <f t="shared" si="32"/>
        <v>aMW_2032</v>
      </c>
      <c r="V118" s="68" t="str">
        <f t="shared" si="32"/>
        <v>aMW_2033</v>
      </c>
      <c r="W118" s="68" t="str">
        <f t="shared" si="32"/>
        <v>aMW_2034</v>
      </c>
      <c r="X118" s="68" t="str">
        <f t="shared" si="32"/>
        <v>aMW_2035</v>
      </c>
      <c r="Y118" s="69" t="s">
        <v>61</v>
      </c>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row>
    <row r="119" spans="1:79">
      <c r="D119" s="9" t="s">
        <v>70</v>
      </c>
      <c r="E119" s="57">
        <f>E82</f>
        <v>0</v>
      </c>
      <c r="F119" s="57">
        <f t="shared" ref="F119:Y119" si="33">F82</f>
        <v>0</v>
      </c>
      <c r="G119" s="57">
        <f t="shared" si="33"/>
        <v>0</v>
      </c>
      <c r="H119" s="57">
        <f t="shared" si="33"/>
        <v>0</v>
      </c>
      <c r="I119" s="57">
        <f t="shared" si="33"/>
        <v>0</v>
      </c>
      <c r="J119" s="57">
        <f t="shared" si="33"/>
        <v>0</v>
      </c>
      <c r="K119" s="57">
        <f t="shared" si="33"/>
        <v>0</v>
      </c>
      <c r="L119" s="57">
        <f t="shared" si="33"/>
        <v>0</v>
      </c>
      <c r="M119" s="57">
        <f t="shared" si="33"/>
        <v>0</v>
      </c>
      <c r="N119" s="57">
        <f t="shared" si="33"/>
        <v>0</v>
      </c>
      <c r="O119" s="57">
        <f t="shared" si="33"/>
        <v>0</v>
      </c>
      <c r="P119" s="57">
        <f t="shared" si="33"/>
        <v>0</v>
      </c>
      <c r="Q119" s="57">
        <f t="shared" si="33"/>
        <v>0</v>
      </c>
      <c r="R119" s="57">
        <f t="shared" si="33"/>
        <v>0</v>
      </c>
      <c r="S119" s="57">
        <f t="shared" si="33"/>
        <v>0</v>
      </c>
      <c r="T119" s="57">
        <f t="shared" si="33"/>
        <v>0</v>
      </c>
      <c r="U119" s="57">
        <f t="shared" si="33"/>
        <v>0</v>
      </c>
      <c r="V119" s="57">
        <f t="shared" si="33"/>
        <v>0</v>
      </c>
      <c r="W119" s="57">
        <f t="shared" si="33"/>
        <v>0</v>
      </c>
      <c r="X119" s="57">
        <f t="shared" si="33"/>
        <v>0</v>
      </c>
      <c r="Y119" s="57">
        <f t="shared" si="33"/>
        <v>0</v>
      </c>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row>
    <row r="120" spans="1:79">
      <c r="D120" s="9" t="s">
        <v>446</v>
      </c>
      <c r="E120" s="57">
        <f t="shared" ref="E120:F139" si="34">E83-E82</f>
        <v>0</v>
      </c>
      <c r="F120" s="57">
        <f t="shared" si="34"/>
        <v>0</v>
      </c>
      <c r="G120" s="57">
        <f t="shared" ref="G120:X133" si="35">G83-G82</f>
        <v>0</v>
      </c>
      <c r="H120" s="57">
        <f t="shared" si="35"/>
        <v>0</v>
      </c>
      <c r="I120" s="57">
        <f t="shared" si="35"/>
        <v>0</v>
      </c>
      <c r="J120" s="57">
        <f t="shared" si="35"/>
        <v>0</v>
      </c>
      <c r="K120" s="57">
        <f t="shared" si="35"/>
        <v>0</v>
      </c>
      <c r="L120" s="57">
        <f t="shared" si="35"/>
        <v>0</v>
      </c>
      <c r="M120" s="57">
        <f t="shared" si="35"/>
        <v>0</v>
      </c>
      <c r="N120" s="57">
        <f>N83-N82</f>
        <v>0</v>
      </c>
      <c r="O120" s="57">
        <f t="shared" si="35"/>
        <v>0</v>
      </c>
      <c r="P120" s="57">
        <f t="shared" si="35"/>
        <v>0</v>
      </c>
      <c r="Q120" s="57">
        <f t="shared" si="35"/>
        <v>0</v>
      </c>
      <c r="R120" s="57">
        <f t="shared" si="35"/>
        <v>0</v>
      </c>
      <c r="S120" s="57">
        <f t="shared" si="35"/>
        <v>0</v>
      </c>
      <c r="T120" s="57">
        <f t="shared" si="35"/>
        <v>0</v>
      </c>
      <c r="U120" s="57">
        <f t="shared" si="35"/>
        <v>0</v>
      </c>
      <c r="V120" s="57">
        <f t="shared" si="35"/>
        <v>0</v>
      </c>
      <c r="W120" s="57">
        <f t="shared" si="35"/>
        <v>0</v>
      </c>
      <c r="X120" s="57">
        <f t="shared" si="35"/>
        <v>0</v>
      </c>
      <c r="Y120" s="57">
        <f t="shared" ref="Y120" si="36">Y83-Y82</f>
        <v>0</v>
      </c>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row>
    <row r="121" spans="1:79">
      <c r="D121" s="9" t="s">
        <v>76</v>
      </c>
      <c r="E121" s="57">
        <f t="shared" si="34"/>
        <v>0</v>
      </c>
      <c r="F121" s="57">
        <f t="shared" si="34"/>
        <v>0</v>
      </c>
      <c r="G121" s="57">
        <f t="shared" si="35"/>
        <v>0</v>
      </c>
      <c r="H121" s="57">
        <f t="shared" si="35"/>
        <v>0</v>
      </c>
      <c r="I121" s="57">
        <f t="shared" si="35"/>
        <v>0</v>
      </c>
      <c r="J121" s="57">
        <f t="shared" si="35"/>
        <v>0</v>
      </c>
      <c r="K121" s="57">
        <f t="shared" si="35"/>
        <v>0</v>
      </c>
      <c r="L121" s="57">
        <f t="shared" si="35"/>
        <v>0</v>
      </c>
      <c r="M121" s="57">
        <f t="shared" si="35"/>
        <v>0</v>
      </c>
      <c r="N121" s="57">
        <f t="shared" si="35"/>
        <v>0</v>
      </c>
      <c r="O121" s="57">
        <f t="shared" si="35"/>
        <v>0</v>
      </c>
      <c r="P121" s="57">
        <f t="shared" si="35"/>
        <v>0</v>
      </c>
      <c r="Q121" s="57">
        <f t="shared" si="35"/>
        <v>0</v>
      </c>
      <c r="R121" s="57">
        <f t="shared" si="35"/>
        <v>0</v>
      </c>
      <c r="S121" s="57">
        <f t="shared" si="35"/>
        <v>0</v>
      </c>
      <c r="T121" s="57">
        <f t="shared" si="35"/>
        <v>0</v>
      </c>
      <c r="U121" s="57">
        <f t="shared" si="35"/>
        <v>0</v>
      </c>
      <c r="V121" s="57">
        <f t="shared" si="35"/>
        <v>0</v>
      </c>
      <c r="W121" s="57">
        <f t="shared" si="35"/>
        <v>0</v>
      </c>
      <c r="X121" s="57">
        <f t="shared" si="35"/>
        <v>0</v>
      </c>
      <c r="Y121" s="57">
        <f t="shared" ref="Y121" si="37">Y84-Y83</f>
        <v>0</v>
      </c>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row>
    <row r="122" spans="1:79">
      <c r="D122" s="9" t="s">
        <v>79</v>
      </c>
      <c r="E122" s="57">
        <f t="shared" si="34"/>
        <v>0</v>
      </c>
      <c r="F122" s="57">
        <f t="shared" si="34"/>
        <v>0</v>
      </c>
      <c r="G122" s="57">
        <f t="shared" si="35"/>
        <v>0</v>
      </c>
      <c r="H122" s="57">
        <f t="shared" si="35"/>
        <v>0</v>
      </c>
      <c r="I122" s="57">
        <f t="shared" si="35"/>
        <v>0</v>
      </c>
      <c r="J122" s="57">
        <f t="shared" si="35"/>
        <v>0</v>
      </c>
      <c r="K122" s="57">
        <f t="shared" si="35"/>
        <v>0</v>
      </c>
      <c r="L122" s="57">
        <f t="shared" si="35"/>
        <v>0</v>
      </c>
      <c r="M122" s="57">
        <f t="shared" si="35"/>
        <v>0</v>
      </c>
      <c r="N122" s="57">
        <f t="shared" si="35"/>
        <v>0</v>
      </c>
      <c r="O122" s="57">
        <f t="shared" si="35"/>
        <v>0</v>
      </c>
      <c r="P122" s="57">
        <f t="shared" si="35"/>
        <v>0</v>
      </c>
      <c r="Q122" s="57">
        <f t="shared" si="35"/>
        <v>0</v>
      </c>
      <c r="R122" s="57">
        <f t="shared" si="35"/>
        <v>0</v>
      </c>
      <c r="S122" s="57">
        <f t="shared" si="35"/>
        <v>0</v>
      </c>
      <c r="T122" s="57">
        <f t="shared" si="35"/>
        <v>0</v>
      </c>
      <c r="U122" s="57">
        <f t="shared" si="35"/>
        <v>0</v>
      </c>
      <c r="V122" s="57">
        <f t="shared" si="35"/>
        <v>0</v>
      </c>
      <c r="W122" s="57">
        <f t="shared" si="35"/>
        <v>0</v>
      </c>
      <c r="X122" s="57">
        <f t="shared" si="35"/>
        <v>0</v>
      </c>
      <c r="Y122" s="57">
        <f t="shared" ref="Y122" si="38">Y85-Y84</f>
        <v>0</v>
      </c>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row>
    <row r="123" spans="1:79">
      <c r="D123" s="9" t="s">
        <v>82</v>
      </c>
      <c r="E123" s="57">
        <f t="shared" si="34"/>
        <v>0.42736401646537947</v>
      </c>
      <c r="F123" s="57">
        <f t="shared" si="34"/>
        <v>0.52753479620825594</v>
      </c>
      <c r="G123" s="57">
        <f t="shared" si="35"/>
        <v>0.64871581695096547</v>
      </c>
      <c r="H123" s="57">
        <f t="shared" si="35"/>
        <v>0.75639087206914246</v>
      </c>
      <c r="I123" s="57">
        <f t="shared" si="35"/>
        <v>0.86629475284459601</v>
      </c>
      <c r="J123" s="57">
        <f t="shared" si="35"/>
        <v>1.0166581293890238</v>
      </c>
      <c r="K123" s="57">
        <f t="shared" si="35"/>
        <v>1.1190732529178058</v>
      </c>
      <c r="L123" s="57">
        <f t="shared" si="35"/>
        <v>1.1467575139831272</v>
      </c>
      <c r="M123" s="57">
        <f t="shared" si="35"/>
        <v>1.0838582279249758</v>
      </c>
      <c r="N123" s="57">
        <f t="shared" si="35"/>
        <v>0.93424047311027536</v>
      </c>
      <c r="O123" s="57">
        <f t="shared" si="35"/>
        <v>0.72493491780680852</v>
      </c>
      <c r="P123" s="57">
        <f t="shared" si="35"/>
        <v>0.49884407338454029</v>
      </c>
      <c r="Q123" s="57">
        <f t="shared" si="35"/>
        <v>0.29927849843632104</v>
      </c>
      <c r="R123" s="57">
        <f t="shared" si="35"/>
        <v>0.15360593463621963</v>
      </c>
      <c r="S123" s="57">
        <f t="shared" si="35"/>
        <v>6.6060086556401873E-2</v>
      </c>
      <c r="T123" s="57">
        <f t="shared" si="35"/>
        <v>2.3264905394476964E-2</v>
      </c>
      <c r="U123" s="57">
        <f t="shared" si="35"/>
        <v>6.5423813373398781E-3</v>
      </c>
      <c r="V123" s="57">
        <f t="shared" si="35"/>
        <v>1.4291744880427762E-3</v>
      </c>
      <c r="W123" s="57">
        <f t="shared" si="35"/>
        <v>2.3544696901588684E-4</v>
      </c>
      <c r="X123" s="57">
        <f t="shared" si="35"/>
        <v>2.8325789868137301E-5</v>
      </c>
      <c r="Y123" s="57">
        <f t="shared" ref="Y123" si="39">Y86-Y85</f>
        <v>10.543993907552549</v>
      </c>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row>
    <row r="124" spans="1:79">
      <c r="D124" s="9" t="s">
        <v>85</v>
      </c>
      <c r="E124" s="57">
        <f t="shared" si="34"/>
        <v>1.6317636347482567E-2</v>
      </c>
      <c r="F124" s="57">
        <f t="shared" si="34"/>
        <v>2.0142362560997218E-2</v>
      </c>
      <c r="G124" s="57">
        <f t="shared" si="35"/>
        <v>2.4769302950248373E-2</v>
      </c>
      <c r="H124" s="57">
        <f t="shared" si="35"/>
        <v>2.888055781827692E-2</v>
      </c>
      <c r="I124" s="57">
        <f t="shared" si="35"/>
        <v>3.3076913829958698E-2</v>
      </c>
      <c r="J124" s="57">
        <f t="shared" si="35"/>
        <v>3.8818096531124002E-2</v>
      </c>
      <c r="K124" s="57">
        <f t="shared" si="35"/>
        <v>4.2728516402331218E-2</v>
      </c>
      <c r="L124" s="57">
        <f t="shared" si="35"/>
        <v>4.3785558378744982E-2</v>
      </c>
      <c r="M124" s="57">
        <f t="shared" si="35"/>
        <v>4.1383934384048304E-2</v>
      </c>
      <c r="N124" s="57">
        <f t="shared" si="35"/>
        <v>3.5671221052717028E-2</v>
      </c>
      <c r="O124" s="57">
        <f t="shared" si="35"/>
        <v>2.7679504845073644E-2</v>
      </c>
      <c r="P124" s="57">
        <f t="shared" si="35"/>
        <v>1.9046891806449584E-2</v>
      </c>
      <c r="Q124" s="57">
        <f t="shared" si="35"/>
        <v>1.1427068063649459E-2</v>
      </c>
      <c r="R124" s="57">
        <f t="shared" si="35"/>
        <v>5.8649902323071601E-3</v>
      </c>
      <c r="S124" s="57">
        <f t="shared" si="35"/>
        <v>2.5223098529117971E-3</v>
      </c>
      <c r="T124" s="57">
        <f t="shared" si="35"/>
        <v>8.8830189547887267E-4</v>
      </c>
      <c r="U124" s="57">
        <f t="shared" si="35"/>
        <v>2.4980156352942973E-4</v>
      </c>
      <c r="V124" s="57">
        <f t="shared" si="35"/>
        <v>5.45688187926106E-5</v>
      </c>
      <c r="W124" s="57">
        <f t="shared" si="35"/>
        <v>8.9898491016954132E-6</v>
      </c>
      <c r="X124" s="57">
        <f t="shared" si="35"/>
        <v>1.081536864395586E-6</v>
      </c>
      <c r="Y124" s="57">
        <f t="shared" ref="Y124" si="40">Y87-Y86</f>
        <v>0.40259135445356797</v>
      </c>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row>
    <row r="125" spans="1:79">
      <c r="D125" s="9" t="s">
        <v>88</v>
      </c>
      <c r="E125" s="57">
        <f t="shared" si="34"/>
        <v>0</v>
      </c>
      <c r="F125" s="57">
        <f t="shared" si="34"/>
        <v>0</v>
      </c>
      <c r="G125" s="57">
        <f t="shared" si="35"/>
        <v>0</v>
      </c>
      <c r="H125" s="57">
        <f t="shared" si="35"/>
        <v>0</v>
      </c>
      <c r="I125" s="57">
        <f t="shared" si="35"/>
        <v>0</v>
      </c>
      <c r="J125" s="57">
        <f t="shared" si="35"/>
        <v>0</v>
      </c>
      <c r="K125" s="57">
        <f t="shared" si="35"/>
        <v>0</v>
      </c>
      <c r="L125" s="57">
        <f t="shared" si="35"/>
        <v>0</v>
      </c>
      <c r="M125" s="57">
        <f t="shared" si="35"/>
        <v>0</v>
      </c>
      <c r="N125" s="57">
        <f t="shared" si="35"/>
        <v>0</v>
      </c>
      <c r="O125" s="57">
        <f t="shared" si="35"/>
        <v>0</v>
      </c>
      <c r="P125" s="57">
        <f t="shared" si="35"/>
        <v>0</v>
      </c>
      <c r="Q125" s="57">
        <f t="shared" si="35"/>
        <v>0</v>
      </c>
      <c r="R125" s="57">
        <f t="shared" si="35"/>
        <v>0</v>
      </c>
      <c r="S125" s="57">
        <f t="shared" si="35"/>
        <v>0</v>
      </c>
      <c r="T125" s="57">
        <f t="shared" si="35"/>
        <v>0</v>
      </c>
      <c r="U125" s="57">
        <f t="shared" si="35"/>
        <v>0</v>
      </c>
      <c r="V125" s="57">
        <f t="shared" si="35"/>
        <v>0</v>
      </c>
      <c r="W125" s="57">
        <f t="shared" si="35"/>
        <v>0</v>
      </c>
      <c r="X125" s="57">
        <f t="shared" si="35"/>
        <v>0</v>
      </c>
      <c r="Y125" s="57">
        <f t="shared" ref="Y125" si="41">Y88-Y87</f>
        <v>0</v>
      </c>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row>
    <row r="126" spans="1:79">
      <c r="D126" s="9" t="s">
        <v>91</v>
      </c>
      <c r="E126" s="57">
        <f t="shared" si="34"/>
        <v>0</v>
      </c>
      <c r="F126" s="57">
        <f t="shared" si="34"/>
        <v>0</v>
      </c>
      <c r="G126" s="57">
        <f t="shared" si="35"/>
        <v>0</v>
      </c>
      <c r="H126" s="57">
        <f t="shared" si="35"/>
        <v>0</v>
      </c>
      <c r="I126" s="57">
        <f t="shared" si="35"/>
        <v>0</v>
      </c>
      <c r="J126" s="57">
        <f t="shared" si="35"/>
        <v>0</v>
      </c>
      <c r="K126" s="57">
        <f t="shared" si="35"/>
        <v>0</v>
      </c>
      <c r="L126" s="57">
        <f t="shared" si="35"/>
        <v>0</v>
      </c>
      <c r="M126" s="57">
        <f t="shared" si="35"/>
        <v>0</v>
      </c>
      <c r="N126" s="57">
        <f t="shared" si="35"/>
        <v>0</v>
      </c>
      <c r="O126" s="57">
        <f t="shared" si="35"/>
        <v>0</v>
      </c>
      <c r="P126" s="57">
        <f t="shared" si="35"/>
        <v>0</v>
      </c>
      <c r="Q126" s="57">
        <f t="shared" si="35"/>
        <v>0</v>
      </c>
      <c r="R126" s="57">
        <f t="shared" si="35"/>
        <v>0</v>
      </c>
      <c r="S126" s="57">
        <f t="shared" si="35"/>
        <v>0</v>
      </c>
      <c r="T126" s="57">
        <f t="shared" si="35"/>
        <v>0</v>
      </c>
      <c r="U126" s="57">
        <f t="shared" si="35"/>
        <v>0</v>
      </c>
      <c r="V126" s="57">
        <f t="shared" si="35"/>
        <v>0</v>
      </c>
      <c r="W126" s="57">
        <f t="shared" si="35"/>
        <v>0</v>
      </c>
      <c r="X126" s="57">
        <f t="shared" si="35"/>
        <v>0</v>
      </c>
      <c r="Y126" s="57">
        <f t="shared" ref="Y126" si="42">Y89-Y88</f>
        <v>0</v>
      </c>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row>
    <row r="127" spans="1:79">
      <c r="D127" s="9" t="s">
        <v>94</v>
      </c>
      <c r="E127" s="57">
        <f t="shared" si="34"/>
        <v>0</v>
      </c>
      <c r="F127" s="57">
        <f t="shared" si="34"/>
        <v>0</v>
      </c>
      <c r="G127" s="57">
        <f t="shared" si="35"/>
        <v>0</v>
      </c>
      <c r="H127" s="57">
        <f t="shared" si="35"/>
        <v>0</v>
      </c>
      <c r="I127" s="57">
        <f t="shared" si="35"/>
        <v>0</v>
      </c>
      <c r="J127" s="57">
        <f t="shared" si="35"/>
        <v>0</v>
      </c>
      <c r="K127" s="57">
        <f t="shared" si="35"/>
        <v>0</v>
      </c>
      <c r="L127" s="57">
        <f t="shared" si="35"/>
        <v>0</v>
      </c>
      <c r="M127" s="57">
        <f t="shared" si="35"/>
        <v>0</v>
      </c>
      <c r="N127" s="57">
        <f t="shared" si="35"/>
        <v>0</v>
      </c>
      <c r="O127" s="57">
        <f t="shared" si="35"/>
        <v>0</v>
      </c>
      <c r="P127" s="57">
        <f t="shared" si="35"/>
        <v>0</v>
      </c>
      <c r="Q127" s="57">
        <f t="shared" si="35"/>
        <v>0</v>
      </c>
      <c r="R127" s="57">
        <f t="shared" si="35"/>
        <v>0</v>
      </c>
      <c r="S127" s="57">
        <f t="shared" si="35"/>
        <v>0</v>
      </c>
      <c r="T127" s="57">
        <f t="shared" si="35"/>
        <v>0</v>
      </c>
      <c r="U127" s="57">
        <f t="shared" si="35"/>
        <v>0</v>
      </c>
      <c r="V127" s="57">
        <f t="shared" si="35"/>
        <v>0</v>
      </c>
      <c r="W127" s="57">
        <f t="shared" si="35"/>
        <v>0</v>
      </c>
      <c r="X127" s="57">
        <f t="shared" si="35"/>
        <v>0</v>
      </c>
      <c r="Y127" s="57">
        <f t="shared" ref="Y127" si="43">Y90-Y89</f>
        <v>0</v>
      </c>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row>
    <row r="128" spans="1:79">
      <c r="D128" s="9" t="s">
        <v>97</v>
      </c>
      <c r="E128" s="57">
        <f t="shared" si="34"/>
        <v>0</v>
      </c>
      <c r="F128" s="57">
        <f t="shared" si="34"/>
        <v>0</v>
      </c>
      <c r="G128" s="57">
        <f t="shared" si="35"/>
        <v>0</v>
      </c>
      <c r="H128" s="57">
        <f t="shared" si="35"/>
        <v>0</v>
      </c>
      <c r="I128" s="57">
        <f t="shared" si="35"/>
        <v>0</v>
      </c>
      <c r="J128" s="57">
        <f t="shared" si="35"/>
        <v>0</v>
      </c>
      <c r="K128" s="57">
        <f t="shared" si="35"/>
        <v>0</v>
      </c>
      <c r="L128" s="57">
        <f t="shared" si="35"/>
        <v>0</v>
      </c>
      <c r="M128" s="57">
        <f t="shared" si="35"/>
        <v>0</v>
      </c>
      <c r="N128" s="57">
        <f t="shared" si="35"/>
        <v>0</v>
      </c>
      <c r="O128" s="57">
        <f t="shared" si="35"/>
        <v>0</v>
      </c>
      <c r="P128" s="57">
        <f t="shared" si="35"/>
        <v>0</v>
      </c>
      <c r="Q128" s="57">
        <f t="shared" si="35"/>
        <v>0</v>
      </c>
      <c r="R128" s="57">
        <f t="shared" si="35"/>
        <v>0</v>
      </c>
      <c r="S128" s="57">
        <f t="shared" si="35"/>
        <v>0</v>
      </c>
      <c r="T128" s="57">
        <f t="shared" si="35"/>
        <v>0</v>
      </c>
      <c r="U128" s="57">
        <f t="shared" si="35"/>
        <v>0</v>
      </c>
      <c r="V128" s="57">
        <f t="shared" si="35"/>
        <v>0</v>
      </c>
      <c r="W128" s="57">
        <f t="shared" si="35"/>
        <v>0</v>
      </c>
      <c r="X128" s="57">
        <f t="shared" si="35"/>
        <v>0</v>
      </c>
      <c r="Y128" s="57">
        <f t="shared" ref="Y128" si="44">Y91-Y90</f>
        <v>0</v>
      </c>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row>
    <row r="129" spans="4:79">
      <c r="D129" s="9" t="s">
        <v>100</v>
      </c>
      <c r="E129" s="57">
        <f t="shared" si="34"/>
        <v>0</v>
      </c>
      <c r="F129" s="57">
        <f t="shared" si="34"/>
        <v>0</v>
      </c>
      <c r="G129" s="57">
        <f t="shared" si="35"/>
        <v>0</v>
      </c>
      <c r="H129" s="57">
        <f t="shared" si="35"/>
        <v>0</v>
      </c>
      <c r="I129" s="57">
        <f t="shared" si="35"/>
        <v>0</v>
      </c>
      <c r="J129" s="57">
        <f t="shared" si="35"/>
        <v>0</v>
      </c>
      <c r="K129" s="57">
        <f t="shared" si="35"/>
        <v>0</v>
      </c>
      <c r="L129" s="57">
        <f t="shared" si="35"/>
        <v>0</v>
      </c>
      <c r="M129" s="57">
        <f t="shared" si="35"/>
        <v>0</v>
      </c>
      <c r="N129" s="57">
        <f t="shared" si="35"/>
        <v>0</v>
      </c>
      <c r="O129" s="57">
        <f t="shared" si="35"/>
        <v>0</v>
      </c>
      <c r="P129" s="57">
        <f t="shared" si="35"/>
        <v>0</v>
      </c>
      <c r="Q129" s="57">
        <f t="shared" si="35"/>
        <v>0</v>
      </c>
      <c r="R129" s="57">
        <f t="shared" si="35"/>
        <v>0</v>
      </c>
      <c r="S129" s="57">
        <f t="shared" si="35"/>
        <v>0</v>
      </c>
      <c r="T129" s="57">
        <f t="shared" si="35"/>
        <v>0</v>
      </c>
      <c r="U129" s="57">
        <f t="shared" si="35"/>
        <v>0</v>
      </c>
      <c r="V129" s="57">
        <f t="shared" si="35"/>
        <v>0</v>
      </c>
      <c r="W129" s="57">
        <f t="shared" si="35"/>
        <v>0</v>
      </c>
      <c r="X129" s="57">
        <f t="shared" si="35"/>
        <v>0</v>
      </c>
      <c r="Y129" s="57">
        <f t="shared" ref="Y129" si="45">Y92-Y91</f>
        <v>0</v>
      </c>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row>
    <row r="130" spans="4:79">
      <c r="D130" s="9" t="s">
        <v>103</v>
      </c>
      <c r="E130" s="57">
        <f t="shared" si="34"/>
        <v>0</v>
      </c>
      <c r="F130" s="57">
        <f t="shared" si="34"/>
        <v>0</v>
      </c>
      <c r="G130" s="57">
        <f t="shared" si="35"/>
        <v>0</v>
      </c>
      <c r="H130" s="57">
        <f t="shared" si="35"/>
        <v>0</v>
      </c>
      <c r="I130" s="57">
        <f t="shared" si="35"/>
        <v>0</v>
      </c>
      <c r="J130" s="57">
        <f t="shared" si="35"/>
        <v>0</v>
      </c>
      <c r="K130" s="57">
        <f t="shared" si="35"/>
        <v>0</v>
      </c>
      <c r="L130" s="57">
        <f t="shared" si="35"/>
        <v>0</v>
      </c>
      <c r="M130" s="57">
        <f t="shared" si="35"/>
        <v>0</v>
      </c>
      <c r="N130" s="57">
        <f t="shared" si="35"/>
        <v>0</v>
      </c>
      <c r="O130" s="57">
        <f t="shared" si="35"/>
        <v>0</v>
      </c>
      <c r="P130" s="57">
        <f t="shared" si="35"/>
        <v>0</v>
      </c>
      <c r="Q130" s="57">
        <f t="shared" si="35"/>
        <v>0</v>
      </c>
      <c r="R130" s="57">
        <f t="shared" si="35"/>
        <v>0</v>
      </c>
      <c r="S130" s="57">
        <f t="shared" si="35"/>
        <v>0</v>
      </c>
      <c r="T130" s="57">
        <f t="shared" si="35"/>
        <v>0</v>
      </c>
      <c r="U130" s="57">
        <f t="shared" si="35"/>
        <v>0</v>
      </c>
      <c r="V130" s="57">
        <f t="shared" si="35"/>
        <v>0</v>
      </c>
      <c r="W130" s="57">
        <f t="shared" si="35"/>
        <v>0</v>
      </c>
      <c r="X130" s="57">
        <f t="shared" si="35"/>
        <v>0</v>
      </c>
      <c r="Y130" s="57">
        <f t="shared" ref="Y130" si="46">Y93-Y92</f>
        <v>0</v>
      </c>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row>
    <row r="131" spans="4:79">
      <c r="D131" s="9" t="s">
        <v>106</v>
      </c>
      <c r="E131" s="57">
        <f t="shared" si="34"/>
        <v>0</v>
      </c>
      <c r="F131" s="57">
        <f t="shared" si="34"/>
        <v>0</v>
      </c>
      <c r="G131" s="57">
        <f t="shared" si="35"/>
        <v>0</v>
      </c>
      <c r="H131" s="57">
        <f t="shared" si="35"/>
        <v>0</v>
      </c>
      <c r="I131" s="57">
        <f t="shared" si="35"/>
        <v>0</v>
      </c>
      <c r="J131" s="57">
        <f t="shared" si="35"/>
        <v>0</v>
      </c>
      <c r="K131" s="57">
        <f t="shared" si="35"/>
        <v>0</v>
      </c>
      <c r="L131" s="57">
        <f t="shared" si="35"/>
        <v>0</v>
      </c>
      <c r="M131" s="57">
        <f t="shared" si="35"/>
        <v>0</v>
      </c>
      <c r="N131" s="57">
        <f t="shared" si="35"/>
        <v>0</v>
      </c>
      <c r="O131" s="57">
        <f t="shared" si="35"/>
        <v>0</v>
      </c>
      <c r="P131" s="57">
        <f t="shared" si="35"/>
        <v>0</v>
      </c>
      <c r="Q131" s="57">
        <f t="shared" si="35"/>
        <v>0</v>
      </c>
      <c r="R131" s="57">
        <f t="shared" si="35"/>
        <v>0</v>
      </c>
      <c r="S131" s="57">
        <f t="shared" si="35"/>
        <v>0</v>
      </c>
      <c r="T131" s="57">
        <f t="shared" si="35"/>
        <v>0</v>
      </c>
      <c r="U131" s="57">
        <f t="shared" si="35"/>
        <v>0</v>
      </c>
      <c r="V131" s="57">
        <f t="shared" si="35"/>
        <v>0</v>
      </c>
      <c r="W131" s="57">
        <f t="shared" si="35"/>
        <v>0</v>
      </c>
      <c r="X131" s="57">
        <f t="shared" si="35"/>
        <v>0</v>
      </c>
      <c r="Y131" s="57">
        <f t="shared" ref="Y131" si="47">Y94-Y93</f>
        <v>0</v>
      </c>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row>
    <row r="132" spans="4:79">
      <c r="D132" s="9" t="s">
        <v>109</v>
      </c>
      <c r="E132" s="57">
        <f t="shared" si="34"/>
        <v>0</v>
      </c>
      <c r="F132" s="57">
        <f t="shared" si="34"/>
        <v>0</v>
      </c>
      <c r="G132" s="57">
        <f t="shared" si="35"/>
        <v>0</v>
      </c>
      <c r="H132" s="57">
        <f t="shared" si="35"/>
        <v>0</v>
      </c>
      <c r="I132" s="57">
        <f t="shared" si="35"/>
        <v>0</v>
      </c>
      <c r="J132" s="57">
        <f t="shared" si="35"/>
        <v>0</v>
      </c>
      <c r="K132" s="57">
        <f t="shared" si="35"/>
        <v>0</v>
      </c>
      <c r="L132" s="57">
        <f t="shared" si="35"/>
        <v>0</v>
      </c>
      <c r="M132" s="57">
        <f t="shared" si="35"/>
        <v>0</v>
      </c>
      <c r="N132" s="57">
        <f t="shared" si="35"/>
        <v>0</v>
      </c>
      <c r="O132" s="57">
        <f t="shared" si="35"/>
        <v>0</v>
      </c>
      <c r="P132" s="57">
        <f t="shared" si="35"/>
        <v>0</v>
      </c>
      <c r="Q132" s="57">
        <f t="shared" si="35"/>
        <v>0</v>
      </c>
      <c r="R132" s="57">
        <f t="shared" si="35"/>
        <v>0</v>
      </c>
      <c r="S132" s="57">
        <f t="shared" si="35"/>
        <v>0</v>
      </c>
      <c r="T132" s="57">
        <f t="shared" si="35"/>
        <v>0</v>
      </c>
      <c r="U132" s="57">
        <f t="shared" si="35"/>
        <v>0</v>
      </c>
      <c r="V132" s="57">
        <f t="shared" si="35"/>
        <v>0</v>
      </c>
      <c r="W132" s="57">
        <f t="shared" si="35"/>
        <v>0</v>
      </c>
      <c r="X132" s="57">
        <f t="shared" si="35"/>
        <v>0</v>
      </c>
      <c r="Y132" s="57">
        <f t="shared" ref="Y132" si="48">Y95-Y94</f>
        <v>0</v>
      </c>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row>
    <row r="133" spans="4:79">
      <c r="D133" s="9" t="s">
        <v>112</v>
      </c>
      <c r="E133" s="57">
        <f t="shared" si="34"/>
        <v>0</v>
      </c>
      <c r="F133" s="57">
        <f t="shared" si="34"/>
        <v>0</v>
      </c>
      <c r="G133" s="57">
        <f t="shared" si="35"/>
        <v>0</v>
      </c>
      <c r="H133" s="57">
        <f t="shared" si="35"/>
        <v>0</v>
      </c>
      <c r="I133" s="57">
        <f t="shared" si="35"/>
        <v>0</v>
      </c>
      <c r="J133" s="57">
        <f t="shared" si="35"/>
        <v>0</v>
      </c>
      <c r="K133" s="57">
        <f t="shared" si="35"/>
        <v>0</v>
      </c>
      <c r="L133" s="57">
        <f t="shared" si="35"/>
        <v>0</v>
      </c>
      <c r="M133" s="57">
        <f t="shared" si="35"/>
        <v>0</v>
      </c>
      <c r="N133" s="57">
        <f t="shared" si="35"/>
        <v>0</v>
      </c>
      <c r="O133" s="57">
        <f t="shared" si="35"/>
        <v>0</v>
      </c>
      <c r="P133" s="57">
        <f t="shared" ref="P133:X136" si="49">P96-P95</f>
        <v>0</v>
      </c>
      <c r="Q133" s="57">
        <f t="shared" si="49"/>
        <v>0</v>
      </c>
      <c r="R133" s="57">
        <f t="shared" si="49"/>
        <v>0</v>
      </c>
      <c r="S133" s="57">
        <f t="shared" si="49"/>
        <v>0</v>
      </c>
      <c r="T133" s="57">
        <f t="shared" si="49"/>
        <v>0</v>
      </c>
      <c r="U133" s="57">
        <f t="shared" si="49"/>
        <v>0</v>
      </c>
      <c r="V133" s="57">
        <f t="shared" si="49"/>
        <v>0</v>
      </c>
      <c r="W133" s="57">
        <f t="shared" si="49"/>
        <v>0</v>
      </c>
      <c r="X133" s="57">
        <f t="shared" si="49"/>
        <v>0</v>
      </c>
      <c r="Y133" s="57">
        <f t="shared" ref="Y133" si="50">Y96-Y95</f>
        <v>0</v>
      </c>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row>
    <row r="134" spans="4:79">
      <c r="D134" s="9" t="s">
        <v>115</v>
      </c>
      <c r="E134" s="57">
        <f t="shared" si="34"/>
        <v>0</v>
      </c>
      <c r="F134" s="57">
        <f t="shared" si="34"/>
        <v>0</v>
      </c>
      <c r="G134" s="57">
        <f t="shared" ref="G134:T134" si="51">G97-G96</f>
        <v>0</v>
      </c>
      <c r="H134" s="57">
        <f t="shared" si="51"/>
        <v>0</v>
      </c>
      <c r="I134" s="57">
        <f t="shared" si="51"/>
        <v>0</v>
      </c>
      <c r="J134" s="57">
        <f t="shared" si="51"/>
        <v>0</v>
      </c>
      <c r="K134" s="57">
        <f t="shared" si="51"/>
        <v>0</v>
      </c>
      <c r="L134" s="57">
        <f t="shared" si="51"/>
        <v>0</v>
      </c>
      <c r="M134" s="57">
        <f t="shared" si="51"/>
        <v>0</v>
      </c>
      <c r="N134" s="57">
        <f t="shared" si="51"/>
        <v>0</v>
      </c>
      <c r="O134" s="57">
        <f t="shared" si="51"/>
        <v>0</v>
      </c>
      <c r="P134" s="57">
        <f t="shared" si="51"/>
        <v>0</v>
      </c>
      <c r="Q134" s="57">
        <f t="shared" si="51"/>
        <v>0</v>
      </c>
      <c r="R134" s="57">
        <f t="shared" si="51"/>
        <v>0</v>
      </c>
      <c r="S134" s="57">
        <f t="shared" si="51"/>
        <v>0</v>
      </c>
      <c r="T134" s="57">
        <f t="shared" si="51"/>
        <v>0</v>
      </c>
      <c r="U134" s="57">
        <f t="shared" si="49"/>
        <v>0</v>
      </c>
      <c r="V134" s="57">
        <f t="shared" si="49"/>
        <v>0</v>
      </c>
      <c r="W134" s="57">
        <f t="shared" si="49"/>
        <v>0</v>
      </c>
      <c r="X134" s="57">
        <f t="shared" si="49"/>
        <v>0</v>
      </c>
      <c r="Y134" s="57">
        <f t="shared" ref="Y134" si="52">Y97-Y96</f>
        <v>0</v>
      </c>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row>
    <row r="135" spans="4:79">
      <c r="D135" s="9" t="s">
        <v>118</v>
      </c>
      <c r="E135" s="57">
        <f t="shared" si="34"/>
        <v>0</v>
      </c>
      <c r="F135" s="57">
        <f t="shared" si="34"/>
        <v>0</v>
      </c>
      <c r="G135" s="57">
        <f t="shared" ref="G135:T135" si="53">G98-G97</f>
        <v>0</v>
      </c>
      <c r="H135" s="57">
        <f t="shared" si="53"/>
        <v>0</v>
      </c>
      <c r="I135" s="57">
        <f t="shared" si="53"/>
        <v>0</v>
      </c>
      <c r="J135" s="57">
        <f t="shared" si="53"/>
        <v>0</v>
      </c>
      <c r="K135" s="57">
        <f t="shared" si="53"/>
        <v>0</v>
      </c>
      <c r="L135" s="57">
        <f t="shared" si="53"/>
        <v>0</v>
      </c>
      <c r="M135" s="57">
        <f t="shared" si="53"/>
        <v>0</v>
      </c>
      <c r="N135" s="57">
        <f t="shared" si="53"/>
        <v>0</v>
      </c>
      <c r="O135" s="57">
        <f t="shared" si="53"/>
        <v>0</v>
      </c>
      <c r="P135" s="57">
        <f t="shared" si="53"/>
        <v>0</v>
      </c>
      <c r="Q135" s="57">
        <f t="shared" si="53"/>
        <v>0</v>
      </c>
      <c r="R135" s="57">
        <f t="shared" si="53"/>
        <v>0</v>
      </c>
      <c r="S135" s="57">
        <f t="shared" si="53"/>
        <v>0</v>
      </c>
      <c r="T135" s="57">
        <f t="shared" si="53"/>
        <v>0</v>
      </c>
      <c r="U135" s="57">
        <f t="shared" si="49"/>
        <v>0</v>
      </c>
      <c r="V135" s="57">
        <f t="shared" si="49"/>
        <v>0</v>
      </c>
      <c r="W135" s="57">
        <f t="shared" si="49"/>
        <v>0</v>
      </c>
      <c r="X135" s="57">
        <f t="shared" si="49"/>
        <v>0</v>
      </c>
      <c r="Y135" s="57">
        <f t="shared" ref="Y135" si="54">Y98-Y97</f>
        <v>0</v>
      </c>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row>
    <row r="136" spans="4:79">
      <c r="D136" s="9" t="s">
        <v>121</v>
      </c>
      <c r="E136" s="57">
        <f t="shared" si="34"/>
        <v>0</v>
      </c>
      <c r="F136" s="57">
        <f t="shared" si="34"/>
        <v>0</v>
      </c>
      <c r="G136" s="57">
        <f t="shared" ref="G136:T136" si="55">G99-G98</f>
        <v>0</v>
      </c>
      <c r="H136" s="57">
        <f t="shared" si="55"/>
        <v>0</v>
      </c>
      <c r="I136" s="57">
        <f t="shared" si="55"/>
        <v>0</v>
      </c>
      <c r="J136" s="57">
        <f t="shared" si="55"/>
        <v>0</v>
      </c>
      <c r="K136" s="57">
        <f t="shared" si="55"/>
        <v>0</v>
      </c>
      <c r="L136" s="57">
        <f t="shared" si="55"/>
        <v>0</v>
      </c>
      <c r="M136" s="57">
        <f t="shared" si="55"/>
        <v>0</v>
      </c>
      <c r="N136" s="57">
        <f t="shared" si="55"/>
        <v>0</v>
      </c>
      <c r="O136" s="57">
        <f t="shared" si="55"/>
        <v>0</v>
      </c>
      <c r="P136" s="57">
        <f t="shared" si="55"/>
        <v>0</v>
      </c>
      <c r="Q136" s="57">
        <f t="shared" si="55"/>
        <v>0</v>
      </c>
      <c r="R136" s="57">
        <f t="shared" si="55"/>
        <v>0</v>
      </c>
      <c r="S136" s="57">
        <f t="shared" si="55"/>
        <v>0</v>
      </c>
      <c r="T136" s="57">
        <f t="shared" si="55"/>
        <v>0</v>
      </c>
      <c r="U136" s="57">
        <f t="shared" si="49"/>
        <v>0</v>
      </c>
      <c r="V136" s="57">
        <f t="shared" si="49"/>
        <v>0</v>
      </c>
      <c r="W136" s="57">
        <f t="shared" si="49"/>
        <v>0</v>
      </c>
      <c r="X136" s="57">
        <f t="shared" si="49"/>
        <v>0</v>
      </c>
      <c r="Y136" s="57">
        <f t="shared" ref="Y136" si="56">Y99-Y98</f>
        <v>0</v>
      </c>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row>
    <row r="137" spans="4:79">
      <c r="D137" s="9" t="s">
        <v>124</v>
      </c>
      <c r="E137" s="57">
        <f t="shared" si="34"/>
        <v>0</v>
      </c>
      <c r="F137" s="57">
        <f t="shared" si="34"/>
        <v>0</v>
      </c>
      <c r="G137" s="57">
        <f t="shared" ref="G137:T137" si="57">G100-G99</f>
        <v>0</v>
      </c>
      <c r="H137" s="57">
        <f t="shared" si="57"/>
        <v>0</v>
      </c>
      <c r="I137" s="57">
        <f t="shared" si="57"/>
        <v>0</v>
      </c>
      <c r="J137" s="57">
        <f t="shared" si="57"/>
        <v>0</v>
      </c>
      <c r="K137" s="57">
        <f t="shared" si="57"/>
        <v>0</v>
      </c>
      <c r="L137" s="57">
        <f t="shared" si="57"/>
        <v>0</v>
      </c>
      <c r="M137" s="57">
        <f t="shared" si="57"/>
        <v>0</v>
      </c>
      <c r="N137" s="57">
        <f t="shared" si="57"/>
        <v>0</v>
      </c>
      <c r="O137" s="57">
        <f t="shared" si="57"/>
        <v>0</v>
      </c>
      <c r="P137" s="57">
        <f t="shared" si="57"/>
        <v>0</v>
      </c>
      <c r="Q137" s="57">
        <f t="shared" si="57"/>
        <v>0</v>
      </c>
      <c r="R137" s="57">
        <f t="shared" si="57"/>
        <v>0</v>
      </c>
      <c r="S137" s="57">
        <f t="shared" si="57"/>
        <v>0</v>
      </c>
      <c r="T137" s="57">
        <f t="shared" si="57"/>
        <v>0</v>
      </c>
      <c r="U137" s="57">
        <f t="shared" ref="U137:Y139" si="58">U100-U99</f>
        <v>0</v>
      </c>
      <c r="V137" s="57">
        <f t="shared" si="58"/>
        <v>0</v>
      </c>
      <c r="W137" s="57">
        <f t="shared" si="58"/>
        <v>0</v>
      </c>
      <c r="X137" s="57">
        <f t="shared" si="58"/>
        <v>0</v>
      </c>
      <c r="Y137" s="57">
        <f t="shared" si="58"/>
        <v>0</v>
      </c>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row>
    <row r="138" spans="4:79">
      <c r="D138" s="9" t="s">
        <v>127</v>
      </c>
      <c r="E138" s="57">
        <f t="shared" si="34"/>
        <v>0</v>
      </c>
      <c r="F138" s="57">
        <f t="shared" si="34"/>
        <v>0</v>
      </c>
      <c r="G138" s="57">
        <f t="shared" ref="G138:T138" si="59">G101-G100</f>
        <v>0</v>
      </c>
      <c r="H138" s="57">
        <f t="shared" si="59"/>
        <v>0</v>
      </c>
      <c r="I138" s="57">
        <f t="shared" si="59"/>
        <v>0</v>
      </c>
      <c r="J138" s="57">
        <f t="shared" si="59"/>
        <v>0</v>
      </c>
      <c r="K138" s="57">
        <f t="shared" si="59"/>
        <v>0</v>
      </c>
      <c r="L138" s="57">
        <f t="shared" si="59"/>
        <v>0</v>
      </c>
      <c r="M138" s="57">
        <f t="shared" si="59"/>
        <v>0</v>
      </c>
      <c r="N138" s="57">
        <f t="shared" si="59"/>
        <v>0</v>
      </c>
      <c r="O138" s="57">
        <f t="shared" si="59"/>
        <v>0</v>
      </c>
      <c r="P138" s="57">
        <f t="shared" si="59"/>
        <v>0</v>
      </c>
      <c r="Q138" s="57">
        <f t="shared" si="59"/>
        <v>0</v>
      </c>
      <c r="R138" s="57">
        <f t="shared" si="59"/>
        <v>0</v>
      </c>
      <c r="S138" s="57">
        <f t="shared" si="59"/>
        <v>0</v>
      </c>
      <c r="T138" s="57">
        <f t="shared" si="59"/>
        <v>0</v>
      </c>
      <c r="U138" s="57">
        <f t="shared" si="58"/>
        <v>0</v>
      </c>
      <c r="V138" s="57">
        <f t="shared" si="58"/>
        <v>0</v>
      </c>
      <c r="W138" s="57">
        <f t="shared" si="58"/>
        <v>0</v>
      </c>
      <c r="X138" s="57">
        <f t="shared" si="58"/>
        <v>0</v>
      </c>
      <c r="Y138" s="57">
        <f t="shared" si="58"/>
        <v>0</v>
      </c>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row>
    <row r="139" spans="4:79">
      <c r="D139" s="9" t="s">
        <v>130</v>
      </c>
      <c r="E139" s="57">
        <f t="shared" si="34"/>
        <v>0</v>
      </c>
      <c r="F139" s="57">
        <f t="shared" si="34"/>
        <v>0</v>
      </c>
      <c r="G139" s="57">
        <f t="shared" ref="G139:T139" si="60">G102-G101</f>
        <v>0</v>
      </c>
      <c r="H139" s="57">
        <f t="shared" si="60"/>
        <v>0</v>
      </c>
      <c r="I139" s="57">
        <f t="shared" si="60"/>
        <v>0</v>
      </c>
      <c r="J139" s="57">
        <f t="shared" si="60"/>
        <v>0</v>
      </c>
      <c r="K139" s="57">
        <f t="shared" si="60"/>
        <v>0</v>
      </c>
      <c r="L139" s="57">
        <f t="shared" si="60"/>
        <v>0</v>
      </c>
      <c r="M139" s="57">
        <f t="shared" si="60"/>
        <v>0</v>
      </c>
      <c r="N139" s="57">
        <f t="shared" si="60"/>
        <v>0</v>
      </c>
      <c r="O139" s="57">
        <f t="shared" si="60"/>
        <v>0</v>
      </c>
      <c r="P139" s="57">
        <f t="shared" si="60"/>
        <v>0</v>
      </c>
      <c r="Q139" s="57">
        <f t="shared" si="60"/>
        <v>0</v>
      </c>
      <c r="R139" s="57">
        <f t="shared" si="60"/>
        <v>0</v>
      </c>
      <c r="S139" s="57">
        <f t="shared" si="60"/>
        <v>0</v>
      </c>
      <c r="T139" s="57">
        <f t="shared" si="60"/>
        <v>0</v>
      </c>
      <c r="U139" s="57">
        <f t="shared" si="58"/>
        <v>0</v>
      </c>
      <c r="V139" s="57">
        <f t="shared" si="58"/>
        <v>0</v>
      </c>
      <c r="W139" s="57">
        <f t="shared" si="58"/>
        <v>0</v>
      </c>
      <c r="X139" s="57">
        <f t="shared" si="58"/>
        <v>0</v>
      </c>
      <c r="Y139" s="57">
        <f t="shared" si="58"/>
        <v>0</v>
      </c>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row>
    <row r="140" spans="4:79">
      <c r="D140" s="9" t="s">
        <v>403</v>
      </c>
      <c r="E140" s="57">
        <f t="shared" ref="E140:Y140" si="61">E103-E102</f>
        <v>0</v>
      </c>
      <c r="F140" s="57">
        <f t="shared" si="61"/>
        <v>0</v>
      </c>
      <c r="G140" s="57">
        <f t="shared" si="61"/>
        <v>0</v>
      </c>
      <c r="H140" s="57">
        <f t="shared" si="61"/>
        <v>0</v>
      </c>
      <c r="I140" s="57">
        <f t="shared" si="61"/>
        <v>0</v>
      </c>
      <c r="J140" s="57">
        <f t="shared" si="61"/>
        <v>0</v>
      </c>
      <c r="K140" s="57">
        <f t="shared" si="61"/>
        <v>0</v>
      </c>
      <c r="L140" s="57">
        <f t="shared" si="61"/>
        <v>0</v>
      </c>
      <c r="M140" s="57">
        <f t="shared" si="61"/>
        <v>0</v>
      </c>
      <c r="N140" s="57">
        <f t="shared" si="61"/>
        <v>0</v>
      </c>
      <c r="O140" s="57">
        <f t="shared" si="61"/>
        <v>0</v>
      </c>
      <c r="P140" s="57">
        <f t="shared" si="61"/>
        <v>0</v>
      </c>
      <c r="Q140" s="57">
        <f t="shared" si="61"/>
        <v>0</v>
      </c>
      <c r="R140" s="57">
        <f t="shared" si="61"/>
        <v>0</v>
      </c>
      <c r="S140" s="57">
        <f t="shared" si="61"/>
        <v>0</v>
      </c>
      <c r="T140" s="57">
        <f t="shared" si="61"/>
        <v>0</v>
      </c>
      <c r="U140" s="57">
        <f t="shared" si="61"/>
        <v>0</v>
      </c>
      <c r="V140" s="57">
        <f t="shared" si="61"/>
        <v>0</v>
      </c>
      <c r="W140" s="57">
        <f t="shared" si="61"/>
        <v>0</v>
      </c>
      <c r="X140" s="57">
        <f t="shared" si="61"/>
        <v>0</v>
      </c>
      <c r="Y140" s="57">
        <f t="shared" si="61"/>
        <v>0</v>
      </c>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row>
    <row r="141" spans="4:79">
      <c r="D141" s="9" t="s">
        <v>405</v>
      </c>
      <c r="E141" s="57">
        <f t="shared" ref="E141:Y141" si="62">E104-E103</f>
        <v>0</v>
      </c>
      <c r="F141" s="57">
        <f t="shared" si="62"/>
        <v>0</v>
      </c>
      <c r="G141" s="57">
        <f t="shared" si="62"/>
        <v>0</v>
      </c>
      <c r="H141" s="57">
        <f t="shared" si="62"/>
        <v>0</v>
      </c>
      <c r="I141" s="57">
        <f t="shared" si="62"/>
        <v>0</v>
      </c>
      <c r="J141" s="57">
        <f t="shared" si="62"/>
        <v>0</v>
      </c>
      <c r="K141" s="57">
        <f t="shared" si="62"/>
        <v>0</v>
      </c>
      <c r="L141" s="57">
        <f t="shared" si="62"/>
        <v>0</v>
      </c>
      <c r="M141" s="57">
        <f t="shared" si="62"/>
        <v>0</v>
      </c>
      <c r="N141" s="57">
        <f t="shared" si="62"/>
        <v>0</v>
      </c>
      <c r="O141" s="57">
        <f t="shared" si="62"/>
        <v>0</v>
      </c>
      <c r="P141" s="57">
        <f t="shared" si="62"/>
        <v>0</v>
      </c>
      <c r="Q141" s="57">
        <f t="shared" si="62"/>
        <v>0</v>
      </c>
      <c r="R141" s="57">
        <f t="shared" si="62"/>
        <v>0</v>
      </c>
      <c r="S141" s="57">
        <f t="shared" si="62"/>
        <v>0</v>
      </c>
      <c r="T141" s="57">
        <f t="shared" si="62"/>
        <v>0</v>
      </c>
      <c r="U141" s="57">
        <f t="shared" si="62"/>
        <v>0</v>
      </c>
      <c r="V141" s="57">
        <f t="shared" si="62"/>
        <v>0</v>
      </c>
      <c r="W141" s="57">
        <f t="shared" si="62"/>
        <v>0</v>
      </c>
      <c r="X141" s="57">
        <f t="shared" si="62"/>
        <v>0</v>
      </c>
      <c r="Y141" s="57">
        <f t="shared" si="62"/>
        <v>0</v>
      </c>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row>
    <row r="142" spans="4:79">
      <c r="D142" s="9" t="s">
        <v>408</v>
      </c>
      <c r="E142" s="57">
        <f t="shared" ref="E142:Y142" si="63">E105-E104</f>
        <v>0</v>
      </c>
      <c r="F142" s="57">
        <f t="shared" si="63"/>
        <v>0</v>
      </c>
      <c r="G142" s="57">
        <f t="shared" si="63"/>
        <v>0</v>
      </c>
      <c r="H142" s="57">
        <f t="shared" si="63"/>
        <v>0</v>
      </c>
      <c r="I142" s="57">
        <f t="shared" si="63"/>
        <v>0</v>
      </c>
      <c r="J142" s="57">
        <f t="shared" si="63"/>
        <v>0</v>
      </c>
      <c r="K142" s="57">
        <f t="shared" si="63"/>
        <v>0</v>
      </c>
      <c r="L142" s="57">
        <f t="shared" si="63"/>
        <v>0</v>
      </c>
      <c r="M142" s="57">
        <f t="shared" si="63"/>
        <v>0</v>
      </c>
      <c r="N142" s="57">
        <f t="shared" si="63"/>
        <v>0</v>
      </c>
      <c r="O142" s="57">
        <f t="shared" si="63"/>
        <v>0</v>
      </c>
      <c r="P142" s="57">
        <f t="shared" si="63"/>
        <v>0</v>
      </c>
      <c r="Q142" s="57">
        <f t="shared" si="63"/>
        <v>0</v>
      </c>
      <c r="R142" s="57">
        <f t="shared" si="63"/>
        <v>0</v>
      </c>
      <c r="S142" s="57">
        <f t="shared" si="63"/>
        <v>0</v>
      </c>
      <c r="T142" s="57">
        <f t="shared" si="63"/>
        <v>0</v>
      </c>
      <c r="U142" s="57">
        <f t="shared" si="63"/>
        <v>0</v>
      </c>
      <c r="V142" s="57">
        <f t="shared" si="63"/>
        <v>0</v>
      </c>
      <c r="W142" s="57">
        <f t="shared" si="63"/>
        <v>0</v>
      </c>
      <c r="X142" s="57">
        <f t="shared" si="63"/>
        <v>0</v>
      </c>
      <c r="Y142" s="57">
        <f t="shared" si="63"/>
        <v>0</v>
      </c>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row>
    <row r="143" spans="4:79">
      <c r="D143" s="9" t="s">
        <v>411</v>
      </c>
      <c r="E143" s="57">
        <f t="shared" ref="E143:Y143" si="64">E106-E105</f>
        <v>0</v>
      </c>
      <c r="F143" s="57">
        <f t="shared" si="64"/>
        <v>0</v>
      </c>
      <c r="G143" s="57">
        <f t="shared" si="64"/>
        <v>0</v>
      </c>
      <c r="H143" s="57">
        <f t="shared" si="64"/>
        <v>0</v>
      </c>
      <c r="I143" s="57">
        <f t="shared" si="64"/>
        <v>0</v>
      </c>
      <c r="J143" s="57">
        <f t="shared" si="64"/>
        <v>0</v>
      </c>
      <c r="K143" s="57">
        <f t="shared" si="64"/>
        <v>0</v>
      </c>
      <c r="L143" s="57">
        <f t="shared" si="64"/>
        <v>0</v>
      </c>
      <c r="M143" s="57">
        <f t="shared" si="64"/>
        <v>0</v>
      </c>
      <c r="N143" s="57">
        <f t="shared" si="64"/>
        <v>0</v>
      </c>
      <c r="O143" s="57">
        <f t="shared" si="64"/>
        <v>0</v>
      </c>
      <c r="P143" s="57">
        <f t="shared" si="64"/>
        <v>0</v>
      </c>
      <c r="Q143" s="57">
        <f t="shared" si="64"/>
        <v>0</v>
      </c>
      <c r="R143" s="57">
        <f t="shared" si="64"/>
        <v>0</v>
      </c>
      <c r="S143" s="57">
        <f t="shared" si="64"/>
        <v>0</v>
      </c>
      <c r="T143" s="57">
        <f t="shared" si="64"/>
        <v>0</v>
      </c>
      <c r="U143" s="57">
        <f t="shared" si="64"/>
        <v>0</v>
      </c>
      <c r="V143" s="57">
        <f t="shared" si="64"/>
        <v>0</v>
      </c>
      <c r="W143" s="57">
        <f t="shared" si="64"/>
        <v>0</v>
      </c>
      <c r="X143" s="57">
        <f t="shared" si="64"/>
        <v>0</v>
      </c>
      <c r="Y143" s="57">
        <f t="shared" si="64"/>
        <v>0</v>
      </c>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row>
    <row r="144" spans="4:79">
      <c r="D144" s="9" t="s">
        <v>414</v>
      </c>
      <c r="E144" s="57">
        <f t="shared" ref="E144:Y144" si="65">E107-E106</f>
        <v>0</v>
      </c>
      <c r="F144" s="57">
        <f t="shared" si="65"/>
        <v>0</v>
      </c>
      <c r="G144" s="57">
        <f t="shared" si="65"/>
        <v>0</v>
      </c>
      <c r="H144" s="57">
        <f t="shared" si="65"/>
        <v>0</v>
      </c>
      <c r="I144" s="57">
        <f t="shared" si="65"/>
        <v>0</v>
      </c>
      <c r="J144" s="57">
        <f t="shared" si="65"/>
        <v>0</v>
      </c>
      <c r="K144" s="57">
        <f t="shared" si="65"/>
        <v>0</v>
      </c>
      <c r="L144" s="57">
        <f t="shared" si="65"/>
        <v>0</v>
      </c>
      <c r="M144" s="57">
        <f t="shared" si="65"/>
        <v>0</v>
      </c>
      <c r="N144" s="57">
        <f t="shared" si="65"/>
        <v>0</v>
      </c>
      <c r="O144" s="57">
        <f t="shared" si="65"/>
        <v>0</v>
      </c>
      <c r="P144" s="57">
        <f t="shared" si="65"/>
        <v>0</v>
      </c>
      <c r="Q144" s="57">
        <f t="shared" si="65"/>
        <v>0</v>
      </c>
      <c r="R144" s="57">
        <f t="shared" si="65"/>
        <v>0</v>
      </c>
      <c r="S144" s="57">
        <f t="shared" si="65"/>
        <v>0</v>
      </c>
      <c r="T144" s="57">
        <f t="shared" si="65"/>
        <v>0</v>
      </c>
      <c r="U144" s="57">
        <f t="shared" si="65"/>
        <v>0</v>
      </c>
      <c r="V144" s="57">
        <f t="shared" si="65"/>
        <v>0</v>
      </c>
      <c r="W144" s="57">
        <f t="shared" si="65"/>
        <v>0</v>
      </c>
      <c r="X144" s="57">
        <f t="shared" si="65"/>
        <v>0</v>
      </c>
      <c r="Y144" s="57">
        <f t="shared" si="65"/>
        <v>0</v>
      </c>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row>
    <row r="145" spans="4:79">
      <c r="D145" s="9" t="s">
        <v>417</v>
      </c>
      <c r="E145" s="57">
        <f t="shared" ref="E145:Y145" si="66">E108-E107</f>
        <v>0</v>
      </c>
      <c r="F145" s="57">
        <f t="shared" si="66"/>
        <v>0</v>
      </c>
      <c r="G145" s="57">
        <f t="shared" si="66"/>
        <v>0</v>
      </c>
      <c r="H145" s="57">
        <f t="shared" si="66"/>
        <v>0</v>
      </c>
      <c r="I145" s="57">
        <f t="shared" si="66"/>
        <v>0</v>
      </c>
      <c r="J145" s="57">
        <f t="shared" si="66"/>
        <v>0</v>
      </c>
      <c r="K145" s="57">
        <f t="shared" si="66"/>
        <v>0</v>
      </c>
      <c r="L145" s="57">
        <f t="shared" si="66"/>
        <v>0</v>
      </c>
      <c r="M145" s="57">
        <f t="shared" si="66"/>
        <v>0</v>
      </c>
      <c r="N145" s="57">
        <f t="shared" si="66"/>
        <v>0</v>
      </c>
      <c r="O145" s="57">
        <f t="shared" si="66"/>
        <v>0</v>
      </c>
      <c r="P145" s="57">
        <f t="shared" si="66"/>
        <v>0</v>
      </c>
      <c r="Q145" s="57">
        <f t="shared" si="66"/>
        <v>0</v>
      </c>
      <c r="R145" s="57">
        <f t="shared" si="66"/>
        <v>0</v>
      </c>
      <c r="S145" s="57">
        <f t="shared" si="66"/>
        <v>0</v>
      </c>
      <c r="T145" s="57">
        <f t="shared" si="66"/>
        <v>0</v>
      </c>
      <c r="U145" s="57">
        <f t="shared" si="66"/>
        <v>0</v>
      </c>
      <c r="V145" s="57">
        <f t="shared" si="66"/>
        <v>0</v>
      </c>
      <c r="W145" s="57">
        <f t="shared" si="66"/>
        <v>0</v>
      </c>
      <c r="X145" s="57">
        <f t="shared" si="66"/>
        <v>0</v>
      </c>
      <c r="Y145" s="57">
        <f t="shared" si="66"/>
        <v>0</v>
      </c>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row>
    <row r="146" spans="4:79">
      <c r="D146" s="9" t="s">
        <v>420</v>
      </c>
      <c r="E146" s="57">
        <f t="shared" ref="E146:Y146" si="67">E109-E108</f>
        <v>0</v>
      </c>
      <c r="F146" s="57">
        <f t="shared" si="67"/>
        <v>0</v>
      </c>
      <c r="G146" s="57">
        <f t="shared" si="67"/>
        <v>0</v>
      </c>
      <c r="H146" s="57">
        <f t="shared" si="67"/>
        <v>0</v>
      </c>
      <c r="I146" s="57">
        <f t="shared" si="67"/>
        <v>0</v>
      </c>
      <c r="J146" s="57">
        <f t="shared" si="67"/>
        <v>0</v>
      </c>
      <c r="K146" s="57">
        <f t="shared" si="67"/>
        <v>0</v>
      </c>
      <c r="L146" s="57">
        <f t="shared" si="67"/>
        <v>0</v>
      </c>
      <c r="M146" s="57">
        <f t="shared" si="67"/>
        <v>0</v>
      </c>
      <c r="N146" s="57">
        <f t="shared" si="67"/>
        <v>0</v>
      </c>
      <c r="O146" s="57">
        <f t="shared" si="67"/>
        <v>0</v>
      </c>
      <c r="P146" s="57">
        <f t="shared" si="67"/>
        <v>0</v>
      </c>
      <c r="Q146" s="57">
        <f t="shared" si="67"/>
        <v>0</v>
      </c>
      <c r="R146" s="57">
        <f t="shared" si="67"/>
        <v>0</v>
      </c>
      <c r="S146" s="57">
        <f t="shared" si="67"/>
        <v>0</v>
      </c>
      <c r="T146" s="57">
        <f t="shared" si="67"/>
        <v>0</v>
      </c>
      <c r="U146" s="57">
        <f t="shared" si="67"/>
        <v>0</v>
      </c>
      <c r="V146" s="57">
        <f t="shared" si="67"/>
        <v>0</v>
      </c>
      <c r="W146" s="57">
        <f t="shared" si="67"/>
        <v>0</v>
      </c>
      <c r="X146" s="57">
        <f t="shared" si="67"/>
        <v>0</v>
      </c>
      <c r="Y146" s="57">
        <f t="shared" si="67"/>
        <v>0</v>
      </c>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row>
    <row r="147" spans="4:79">
      <c r="D147" s="9" t="s">
        <v>423</v>
      </c>
      <c r="E147" s="57">
        <f t="shared" ref="E147:Y147" si="68">E110-E109</f>
        <v>0</v>
      </c>
      <c r="F147" s="57">
        <f t="shared" si="68"/>
        <v>0</v>
      </c>
      <c r="G147" s="57">
        <f t="shared" si="68"/>
        <v>0</v>
      </c>
      <c r="H147" s="57">
        <f t="shared" si="68"/>
        <v>0</v>
      </c>
      <c r="I147" s="57">
        <f t="shared" si="68"/>
        <v>0</v>
      </c>
      <c r="J147" s="57">
        <f t="shared" si="68"/>
        <v>0</v>
      </c>
      <c r="K147" s="57">
        <f t="shared" si="68"/>
        <v>0</v>
      </c>
      <c r="L147" s="57">
        <f t="shared" si="68"/>
        <v>0</v>
      </c>
      <c r="M147" s="57">
        <f t="shared" si="68"/>
        <v>0</v>
      </c>
      <c r="N147" s="57">
        <f t="shared" si="68"/>
        <v>0</v>
      </c>
      <c r="O147" s="57">
        <f t="shared" si="68"/>
        <v>0</v>
      </c>
      <c r="P147" s="57">
        <f t="shared" si="68"/>
        <v>0</v>
      </c>
      <c r="Q147" s="57">
        <f t="shared" si="68"/>
        <v>0</v>
      </c>
      <c r="R147" s="57">
        <f t="shared" si="68"/>
        <v>0</v>
      </c>
      <c r="S147" s="57">
        <f t="shared" si="68"/>
        <v>0</v>
      </c>
      <c r="T147" s="57">
        <f t="shared" si="68"/>
        <v>0</v>
      </c>
      <c r="U147" s="57">
        <f t="shared" si="68"/>
        <v>0</v>
      </c>
      <c r="V147" s="57">
        <f t="shared" si="68"/>
        <v>0</v>
      </c>
      <c r="W147" s="57">
        <f t="shared" si="68"/>
        <v>0</v>
      </c>
      <c r="X147" s="57">
        <f t="shared" si="68"/>
        <v>0</v>
      </c>
      <c r="Y147" s="57">
        <f t="shared" si="68"/>
        <v>0</v>
      </c>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row>
    <row r="148" spans="4:79">
      <c r="D148" s="9" t="s">
        <v>426</v>
      </c>
      <c r="E148" s="57">
        <f t="shared" ref="E148:Y148" si="69">E111-E110</f>
        <v>0</v>
      </c>
      <c r="F148" s="57">
        <f t="shared" si="69"/>
        <v>0</v>
      </c>
      <c r="G148" s="57">
        <f t="shared" si="69"/>
        <v>0</v>
      </c>
      <c r="H148" s="57">
        <f t="shared" si="69"/>
        <v>0</v>
      </c>
      <c r="I148" s="57">
        <f t="shared" si="69"/>
        <v>0</v>
      </c>
      <c r="J148" s="57">
        <f t="shared" si="69"/>
        <v>0</v>
      </c>
      <c r="K148" s="57">
        <f t="shared" si="69"/>
        <v>0</v>
      </c>
      <c r="L148" s="57">
        <f t="shared" si="69"/>
        <v>0</v>
      </c>
      <c r="M148" s="57">
        <f t="shared" si="69"/>
        <v>0</v>
      </c>
      <c r="N148" s="57">
        <f t="shared" si="69"/>
        <v>0</v>
      </c>
      <c r="O148" s="57">
        <f t="shared" si="69"/>
        <v>0</v>
      </c>
      <c r="P148" s="57">
        <f t="shared" si="69"/>
        <v>0</v>
      </c>
      <c r="Q148" s="57">
        <f t="shared" si="69"/>
        <v>0</v>
      </c>
      <c r="R148" s="57">
        <f t="shared" si="69"/>
        <v>0</v>
      </c>
      <c r="S148" s="57">
        <f t="shared" si="69"/>
        <v>0</v>
      </c>
      <c r="T148" s="57">
        <f t="shared" si="69"/>
        <v>0</v>
      </c>
      <c r="U148" s="57">
        <f t="shared" si="69"/>
        <v>0</v>
      </c>
      <c r="V148" s="57">
        <f t="shared" si="69"/>
        <v>0</v>
      </c>
      <c r="W148" s="57">
        <f t="shared" si="69"/>
        <v>0</v>
      </c>
      <c r="X148" s="57">
        <f t="shared" si="69"/>
        <v>0</v>
      </c>
      <c r="Y148" s="57">
        <f t="shared" si="69"/>
        <v>0</v>
      </c>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row>
    <row r="149" spans="4:79">
      <c r="D149" s="9" t="s">
        <v>429</v>
      </c>
      <c r="E149" s="57">
        <f t="shared" ref="E149:Y149" si="70">E112-E111</f>
        <v>0</v>
      </c>
      <c r="F149" s="57">
        <f t="shared" si="70"/>
        <v>0</v>
      </c>
      <c r="G149" s="57">
        <f t="shared" si="70"/>
        <v>0</v>
      </c>
      <c r="H149" s="57">
        <f t="shared" si="70"/>
        <v>0</v>
      </c>
      <c r="I149" s="57">
        <f t="shared" si="70"/>
        <v>0</v>
      </c>
      <c r="J149" s="57">
        <f t="shared" si="70"/>
        <v>0</v>
      </c>
      <c r="K149" s="57">
        <f t="shared" si="70"/>
        <v>0</v>
      </c>
      <c r="L149" s="57">
        <f t="shared" si="70"/>
        <v>0</v>
      </c>
      <c r="M149" s="57">
        <f t="shared" si="70"/>
        <v>0</v>
      </c>
      <c r="N149" s="57">
        <f t="shared" si="70"/>
        <v>0</v>
      </c>
      <c r="O149" s="57">
        <f t="shared" si="70"/>
        <v>0</v>
      </c>
      <c r="P149" s="57">
        <f t="shared" si="70"/>
        <v>0</v>
      </c>
      <c r="Q149" s="57">
        <f t="shared" si="70"/>
        <v>0</v>
      </c>
      <c r="R149" s="57">
        <f t="shared" si="70"/>
        <v>0</v>
      </c>
      <c r="S149" s="57">
        <f t="shared" si="70"/>
        <v>0</v>
      </c>
      <c r="T149" s="57">
        <f t="shared" si="70"/>
        <v>0</v>
      </c>
      <c r="U149" s="57">
        <f t="shared" si="70"/>
        <v>0</v>
      </c>
      <c r="V149" s="57">
        <f t="shared" si="70"/>
        <v>0</v>
      </c>
      <c r="W149" s="57">
        <f t="shared" si="70"/>
        <v>0</v>
      </c>
      <c r="X149" s="57">
        <f t="shared" si="70"/>
        <v>0</v>
      </c>
      <c r="Y149" s="57">
        <f t="shared" si="70"/>
        <v>0</v>
      </c>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row>
    <row r="150" spans="4:79">
      <c r="D150" s="9" t="s">
        <v>432</v>
      </c>
      <c r="E150" s="57">
        <f t="shared" ref="E150:Y150" si="71">E113-E112</f>
        <v>0</v>
      </c>
      <c r="F150" s="57">
        <f t="shared" si="71"/>
        <v>0</v>
      </c>
      <c r="G150" s="57">
        <f t="shared" si="71"/>
        <v>0</v>
      </c>
      <c r="H150" s="57">
        <f t="shared" si="71"/>
        <v>0</v>
      </c>
      <c r="I150" s="57">
        <f t="shared" si="71"/>
        <v>0</v>
      </c>
      <c r="J150" s="57">
        <f t="shared" si="71"/>
        <v>0</v>
      </c>
      <c r="K150" s="57">
        <f t="shared" si="71"/>
        <v>0</v>
      </c>
      <c r="L150" s="57">
        <f t="shared" si="71"/>
        <v>0</v>
      </c>
      <c r="M150" s="57">
        <f t="shared" si="71"/>
        <v>0</v>
      </c>
      <c r="N150" s="57">
        <f t="shared" si="71"/>
        <v>0</v>
      </c>
      <c r="O150" s="57">
        <f t="shared" si="71"/>
        <v>0</v>
      </c>
      <c r="P150" s="57">
        <f t="shared" si="71"/>
        <v>0</v>
      </c>
      <c r="Q150" s="57">
        <f t="shared" si="71"/>
        <v>0</v>
      </c>
      <c r="R150" s="57">
        <f t="shared" si="71"/>
        <v>0</v>
      </c>
      <c r="S150" s="57">
        <f t="shared" si="71"/>
        <v>0</v>
      </c>
      <c r="T150" s="57">
        <f t="shared" si="71"/>
        <v>0</v>
      </c>
      <c r="U150" s="57">
        <f t="shared" si="71"/>
        <v>0</v>
      </c>
      <c r="V150" s="57">
        <f t="shared" si="71"/>
        <v>0</v>
      </c>
      <c r="W150" s="57">
        <f t="shared" si="71"/>
        <v>0</v>
      </c>
      <c r="X150" s="57">
        <f t="shared" si="71"/>
        <v>0</v>
      </c>
      <c r="Y150" s="57">
        <f t="shared" si="71"/>
        <v>0</v>
      </c>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row>
    <row r="151" spans="4:79">
      <c r="E151" s="57"/>
      <c r="F151" s="57"/>
      <c r="G151" s="57"/>
      <c r="H151" s="57"/>
      <c r="I151" s="57"/>
      <c r="J151" s="57"/>
      <c r="K151" s="57"/>
      <c r="L151" s="57"/>
      <c r="M151" s="57"/>
      <c r="N151" s="57"/>
      <c r="O151" s="57"/>
      <c r="P151" s="57"/>
      <c r="Q151" s="57"/>
      <c r="R151" s="57"/>
      <c r="S151" s="57"/>
      <c r="T151" s="57"/>
      <c r="U151" s="57"/>
      <c r="V151" s="57"/>
      <c r="W151" s="57"/>
      <c r="X151" s="57"/>
      <c r="Y151" s="57"/>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row>
    <row r="152" spans="4:79" ht="15">
      <c r="D152" s="71" t="s">
        <v>137</v>
      </c>
      <c r="E152" s="72">
        <f t="shared" ref="E152:Y152" si="72">SUM(E119:E150)</f>
        <v>0.44368165281286204</v>
      </c>
      <c r="F152" s="72">
        <f t="shared" si="72"/>
        <v>0.54767715876925316</v>
      </c>
      <c r="G152" s="72">
        <f t="shared" si="72"/>
        <v>0.67348511990121385</v>
      </c>
      <c r="H152" s="72">
        <f t="shared" si="72"/>
        <v>0.78527142988741938</v>
      </c>
      <c r="I152" s="72">
        <f t="shared" si="72"/>
        <v>0.8993716666745547</v>
      </c>
      <c r="J152" s="72">
        <f t="shared" si="72"/>
        <v>1.0554762259201478</v>
      </c>
      <c r="K152" s="72">
        <f t="shared" si="72"/>
        <v>1.161801769320137</v>
      </c>
      <c r="L152" s="72">
        <f t="shared" si="72"/>
        <v>1.1905430723618722</v>
      </c>
      <c r="M152" s="72">
        <f t="shared" si="72"/>
        <v>1.1252421623090241</v>
      </c>
      <c r="N152" s="72">
        <f t="shared" si="72"/>
        <v>0.96991169416299239</v>
      </c>
      <c r="O152" s="72">
        <f t="shared" si="72"/>
        <v>0.75261442265188216</v>
      </c>
      <c r="P152" s="72">
        <f t="shared" si="72"/>
        <v>0.51789096519098987</v>
      </c>
      <c r="Q152" s="72">
        <f t="shared" si="72"/>
        <v>0.3107055664999705</v>
      </c>
      <c r="R152" s="72">
        <f t="shared" si="72"/>
        <v>0.15947092486852679</v>
      </c>
      <c r="S152" s="72">
        <f t="shared" si="72"/>
        <v>6.858239640931367E-2</v>
      </c>
      <c r="T152" s="72">
        <f t="shared" si="72"/>
        <v>2.4153207289955837E-2</v>
      </c>
      <c r="U152" s="72">
        <f t="shared" si="72"/>
        <v>6.7921829008693079E-3</v>
      </c>
      <c r="V152" s="72">
        <f t="shared" si="72"/>
        <v>1.4837433068353868E-3</v>
      </c>
      <c r="W152" s="72">
        <f t="shared" si="72"/>
        <v>2.4443681811758225E-4</v>
      </c>
      <c r="X152" s="72">
        <f t="shared" si="72"/>
        <v>2.9407326732532887E-5</v>
      </c>
      <c r="Y152" s="72">
        <f t="shared" si="72"/>
        <v>10.946585262006117</v>
      </c>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row>
    <row r="153" spans="4:79" ht="15">
      <c r="D153" s="71" t="s">
        <v>138</v>
      </c>
      <c r="E153" s="72">
        <f>E152</f>
        <v>0.44368165281286204</v>
      </c>
      <c r="F153" s="72">
        <f t="shared" ref="F153:X153" si="73">E153+F152</f>
        <v>0.99135881158211525</v>
      </c>
      <c r="G153" s="72">
        <f t="shared" si="73"/>
        <v>1.664843931483329</v>
      </c>
      <c r="H153" s="72">
        <f t="shared" si="73"/>
        <v>2.4501153613707483</v>
      </c>
      <c r="I153" s="72">
        <f t="shared" si="73"/>
        <v>3.3494870280453028</v>
      </c>
      <c r="J153" s="72">
        <f t="shared" si="73"/>
        <v>4.4049632539654509</v>
      </c>
      <c r="K153" s="72">
        <f t="shared" si="73"/>
        <v>5.5667650232855879</v>
      </c>
      <c r="L153" s="72">
        <f t="shared" si="73"/>
        <v>6.7573080956474598</v>
      </c>
      <c r="M153" s="72">
        <f t="shared" si="73"/>
        <v>7.8825502579564839</v>
      </c>
      <c r="N153" s="72">
        <f t="shared" si="73"/>
        <v>8.8524619521194765</v>
      </c>
      <c r="O153" s="72">
        <f t="shared" si="73"/>
        <v>9.6050763747713592</v>
      </c>
      <c r="P153" s="72">
        <f t="shared" si="73"/>
        <v>10.122967339962349</v>
      </c>
      <c r="Q153" s="72">
        <f t="shared" si="73"/>
        <v>10.43367290646232</v>
      </c>
      <c r="R153" s="72">
        <f t="shared" si="73"/>
        <v>10.593143831330847</v>
      </c>
      <c r="S153" s="72">
        <f t="shared" si="73"/>
        <v>10.661726227740161</v>
      </c>
      <c r="T153" s="72">
        <f t="shared" si="73"/>
        <v>10.685879435030117</v>
      </c>
      <c r="U153" s="72">
        <f t="shared" si="73"/>
        <v>10.692671617930985</v>
      </c>
      <c r="V153" s="72">
        <f t="shared" si="73"/>
        <v>10.69415536123782</v>
      </c>
      <c r="W153" s="72">
        <f t="shared" si="73"/>
        <v>10.694399798055938</v>
      </c>
      <c r="X153" s="72">
        <f t="shared" si="73"/>
        <v>10.69442920538267</v>
      </c>
      <c r="Y153" s="72"/>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row>
    <row r="154" spans="4:79">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row>
    <row r="155" spans="4:79">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row>
    <row r="156" spans="4:79" customFormat="1"/>
    <row r="157" spans="4:79" customFormat="1"/>
    <row r="158" spans="4:79" customFormat="1"/>
    <row r="159" spans="4:79" customFormat="1"/>
    <row r="160" spans="4:79" customFormat="1"/>
    <row r="161" customFormat="1"/>
    <row r="162" customFormat="1"/>
    <row r="163" customFormat="1"/>
  </sheetData>
  <mergeCells count="1">
    <mergeCell ref="B1:S6"/>
  </mergeCells>
  <pageMargins left="0.75" right="0.75" top="1" bottom="1" header="0.5" footer="0.5"/>
  <headerFooter alignWithMargins="0"/>
  <legacyDrawing r:id="rId1"/>
</worksheet>
</file>

<file path=xl/worksheets/sheet5.xml><?xml version="1.0" encoding="utf-8"?>
<worksheet xmlns="http://schemas.openxmlformats.org/spreadsheetml/2006/main" xmlns:r="http://schemas.openxmlformats.org/officeDocument/2006/relationships">
  <dimension ref="A1:EA7"/>
  <sheetViews>
    <sheetView workbookViewId="0">
      <selection sqref="A1:EA7"/>
    </sheetView>
  </sheetViews>
  <sheetFormatPr defaultRowHeight="12.75"/>
  <sheetData>
    <row r="1" spans="1:131" ht="13.5" thickBot="1">
      <c r="A1" s="34" t="s">
        <v>45</v>
      </c>
      <c r="B1" s="35"/>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row>
    <row r="2" spans="1:131" ht="13.5" thickBot="1">
      <c r="A2" s="43"/>
      <c r="B2" s="44"/>
      <c r="C2" s="45"/>
      <c r="D2" s="45"/>
      <c r="E2" s="45"/>
      <c r="F2" s="45"/>
      <c r="G2" s="45"/>
      <c r="H2" s="45"/>
      <c r="I2" s="45"/>
      <c r="J2" s="45"/>
      <c r="K2" s="45"/>
      <c r="L2" s="45"/>
      <c r="M2" s="45"/>
      <c r="N2" s="45"/>
      <c r="O2" s="46" t="s">
        <v>437</v>
      </c>
      <c r="P2" s="47"/>
      <c r="Q2" s="47"/>
      <c r="R2" s="47"/>
      <c r="S2" s="47"/>
      <c r="T2" s="47"/>
      <c r="U2" s="47"/>
      <c r="V2" s="47"/>
      <c r="W2" s="47"/>
      <c r="X2" s="47"/>
      <c r="Y2" s="47"/>
      <c r="Z2" s="41"/>
      <c r="AA2" s="45"/>
      <c r="AB2" s="46" t="s">
        <v>438</v>
      </c>
      <c r="AC2" s="47"/>
      <c r="AD2" s="47"/>
      <c r="AE2" s="47"/>
      <c r="AF2" s="47"/>
      <c r="AG2" s="47"/>
      <c r="AH2" s="47"/>
      <c r="AI2" s="47"/>
      <c r="AJ2" s="47"/>
      <c r="AK2" s="47"/>
      <c r="AL2" s="47"/>
      <c r="AM2" s="41"/>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row>
    <row r="3" spans="1:131" ht="191.25">
      <c r="A3" s="37" t="s">
        <v>21</v>
      </c>
      <c r="B3" s="38" t="s">
        <v>22</v>
      </c>
      <c r="C3" s="39" t="s">
        <v>46</v>
      </c>
      <c r="D3" s="39" t="s">
        <v>25</v>
      </c>
      <c r="E3" s="39" t="s">
        <v>26</v>
      </c>
      <c r="F3" s="39" t="s">
        <v>27</v>
      </c>
      <c r="G3" s="39" t="s">
        <v>28</v>
      </c>
      <c r="H3" s="39" t="s">
        <v>29</v>
      </c>
      <c r="I3" s="39" t="s">
        <v>30</v>
      </c>
      <c r="J3" s="39" t="s">
        <v>31</v>
      </c>
      <c r="K3" s="39" t="s">
        <v>24</v>
      </c>
      <c r="L3" s="39" t="s">
        <v>23</v>
      </c>
      <c r="M3" s="39" t="s">
        <v>32</v>
      </c>
      <c r="N3" s="39" t="s">
        <v>439</v>
      </c>
      <c r="O3" s="39" t="s">
        <v>33</v>
      </c>
      <c r="P3" s="39" t="s">
        <v>34</v>
      </c>
      <c r="Q3" s="39" t="s">
        <v>35</v>
      </c>
      <c r="R3" s="39" t="s">
        <v>36</v>
      </c>
      <c r="S3" s="39" t="s">
        <v>37</v>
      </c>
      <c r="T3" s="39" t="s">
        <v>38</v>
      </c>
      <c r="U3" s="39" t="s">
        <v>39</v>
      </c>
      <c r="V3" s="39" t="s">
        <v>40</v>
      </c>
      <c r="W3" s="39" t="s">
        <v>41</v>
      </c>
      <c r="X3" s="39" t="s">
        <v>42</v>
      </c>
      <c r="Y3" s="39" t="s">
        <v>43</v>
      </c>
      <c r="Z3" s="39" t="s">
        <v>44</v>
      </c>
      <c r="AA3" s="39"/>
      <c r="AB3" s="39" t="s">
        <v>33</v>
      </c>
      <c r="AC3" s="39" t="s">
        <v>34</v>
      </c>
      <c r="AD3" s="39" t="s">
        <v>35</v>
      </c>
      <c r="AE3" s="39" t="s">
        <v>36</v>
      </c>
      <c r="AF3" s="39" t="s">
        <v>37</v>
      </c>
      <c r="AG3" s="39" t="s">
        <v>38</v>
      </c>
      <c r="AH3" s="39" t="s">
        <v>39</v>
      </c>
      <c r="AI3" s="39" t="s">
        <v>40</v>
      </c>
      <c r="AJ3" s="39" t="s">
        <v>41</v>
      </c>
      <c r="AK3" s="39" t="s">
        <v>42</v>
      </c>
      <c r="AL3" s="39" t="s">
        <v>43</v>
      </c>
      <c r="AM3" s="39" t="s">
        <v>44</v>
      </c>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row>
    <row r="4" spans="1:131">
      <c r="A4" s="9" t="s">
        <v>386</v>
      </c>
      <c r="B4" s="9"/>
      <c r="C4" s="42">
        <v>586.88081365683877</v>
      </c>
      <c r="D4" s="42">
        <v>250</v>
      </c>
      <c r="E4" s="42">
        <v>50</v>
      </c>
      <c r="F4" s="42">
        <v>300</v>
      </c>
      <c r="G4" s="42">
        <v>476.07475890410791</v>
      </c>
      <c r="H4" s="42">
        <v>463.22425200035593</v>
      </c>
      <c r="I4" s="42">
        <v>4477.910912822319</v>
      </c>
      <c r="J4" s="42">
        <v>7.1288109641077986</v>
      </c>
      <c r="K4" s="42">
        <v>39.85463196205346</v>
      </c>
      <c r="L4" s="113">
        <v>0.97300737612442845</v>
      </c>
      <c r="M4" s="42">
        <v>5.5754354858659392</v>
      </c>
      <c r="N4" s="42">
        <v>0.20502400217625977</v>
      </c>
      <c r="O4" s="42">
        <v>50.186332590109586</v>
      </c>
      <c r="P4" s="42">
        <v>36.647523967706121</v>
      </c>
      <c r="Q4" s="42">
        <v>29.688013080975235</v>
      </c>
      <c r="R4" s="42">
        <v>25.73886876062679</v>
      </c>
      <c r="S4" s="42">
        <v>9.4444232410154072</v>
      </c>
      <c r="T4" s="42">
        <v>6.106151503765334</v>
      </c>
      <c r="U4" s="42">
        <v>17.753537964398152</v>
      </c>
      <c r="V4" s="42">
        <v>17.706795333054107</v>
      </c>
      <c r="W4" s="42">
        <v>10.296908910903106</v>
      </c>
      <c r="X4" s="42">
        <v>23.390607597475871</v>
      </c>
      <c r="Y4" s="42">
        <v>36.319400833017859</v>
      </c>
      <c r="Z4" s="42">
        <v>63.376845425086984</v>
      </c>
      <c r="AA4" s="42"/>
      <c r="AB4" s="42">
        <v>47.61860826191684</v>
      </c>
      <c r="AC4" s="42">
        <v>33.727590607168324</v>
      </c>
      <c r="AD4" s="42">
        <v>24.906057309749091</v>
      </c>
      <c r="AE4" s="42">
        <v>23.230141166702214</v>
      </c>
      <c r="AF4" s="42">
        <v>9.1835019703428138</v>
      </c>
      <c r="AG4" s="42">
        <v>2.8369732995831041</v>
      </c>
      <c r="AH4" s="42">
        <v>8.7388795097484007</v>
      </c>
      <c r="AI4" s="42">
        <v>6.2563294799071949</v>
      </c>
      <c r="AJ4" s="42">
        <v>5.9161610584547049</v>
      </c>
      <c r="AK4" s="42">
        <v>14.369859315472233</v>
      </c>
      <c r="AL4" s="42">
        <v>28.598476519280521</v>
      </c>
      <c r="AM4" s="36">
        <v>54.842825950378845</v>
      </c>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row>
    <row r="5" spans="1:131">
      <c r="A5" s="9" t="s">
        <v>387</v>
      </c>
      <c r="B5" s="9"/>
      <c r="C5" s="42">
        <v>585.53310169638269</v>
      </c>
      <c r="D5" s="42">
        <v>250</v>
      </c>
      <c r="E5" s="42">
        <v>50</v>
      </c>
      <c r="F5" s="42">
        <v>300</v>
      </c>
      <c r="G5" s="42">
        <v>476.07475890410791</v>
      </c>
      <c r="H5" s="42">
        <v>462.16050472788271</v>
      </c>
      <c r="I5" s="42">
        <v>4488.2176471087032</v>
      </c>
      <c r="J5" s="42">
        <v>7.1908720060735698</v>
      </c>
      <c r="K5" s="42">
        <v>39.992017490793586</v>
      </c>
      <c r="L5" s="113">
        <v>0.97077296387597845</v>
      </c>
      <c r="M5" s="42">
        <v>5.5626320666465663</v>
      </c>
      <c r="N5" s="42">
        <v>0.20455318545592466</v>
      </c>
      <c r="O5" s="42">
        <v>50.071084793437421</v>
      </c>
      <c r="P5" s="42">
        <v>36.563366664855089</v>
      </c>
      <c r="Q5" s="42">
        <v>29.619837585405531</v>
      </c>
      <c r="R5" s="42">
        <v>25.679762072403058</v>
      </c>
      <c r="S5" s="42">
        <v>9.4227350858306842</v>
      </c>
      <c r="T5" s="42">
        <v>6.0921293493133861</v>
      </c>
      <c r="U5" s="42">
        <v>17.712768774303246</v>
      </c>
      <c r="V5" s="42">
        <v>17.666133482647016</v>
      </c>
      <c r="W5" s="42">
        <v>10.27326310928202</v>
      </c>
      <c r="X5" s="42">
        <v>23.336893451625659</v>
      </c>
      <c r="Y5" s="42">
        <v>36.235997031495941</v>
      </c>
      <c r="Z5" s="42">
        <v>63.231306960363362</v>
      </c>
      <c r="AA5" s="42"/>
      <c r="AB5" s="42">
        <v>47.509256982404089</v>
      </c>
      <c r="AC5" s="42">
        <v>33.650138633614411</v>
      </c>
      <c r="AD5" s="42">
        <v>24.848863088123405</v>
      </c>
      <c r="AE5" s="42">
        <v>23.176795515651925</v>
      </c>
      <c r="AF5" s="42">
        <v>9.1624129942572203</v>
      </c>
      <c r="AG5" s="42">
        <v>2.8304584796088084</v>
      </c>
      <c r="AH5" s="42">
        <v>8.7188115638176296</v>
      </c>
      <c r="AI5" s="42">
        <v>6.2419624570425576</v>
      </c>
      <c r="AJ5" s="42">
        <v>5.9025751976923075</v>
      </c>
      <c r="AK5" s="42">
        <v>14.336860398453867</v>
      </c>
      <c r="AL5" s="42">
        <v>28.532803033354647</v>
      </c>
      <c r="AM5" s="36">
        <v>54.716884991399468</v>
      </c>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row>
    <row r="6" spans="1:131">
      <c r="A6" s="9" t="s">
        <v>388</v>
      </c>
      <c r="B6" s="9"/>
      <c r="C6" s="42">
        <v>557.53255099314879</v>
      </c>
      <c r="D6" s="42">
        <v>250</v>
      </c>
      <c r="E6" s="42">
        <v>50</v>
      </c>
      <c r="F6" s="42">
        <v>300</v>
      </c>
      <c r="G6" s="42">
        <v>476.07475890410791</v>
      </c>
      <c r="H6" s="42">
        <v>440.05970699642438</v>
      </c>
      <c r="I6" s="42">
        <v>4713.62612876803</v>
      </c>
      <c r="J6" s="42">
        <v>8.5481482151032253</v>
      </c>
      <c r="K6" s="42">
        <v>42.996641707814867</v>
      </c>
      <c r="L6" s="113">
        <v>0.92435000756900498</v>
      </c>
      <c r="M6" s="42">
        <v>5.2966236022671547</v>
      </c>
      <c r="N6" s="42">
        <v>0.194771327138653</v>
      </c>
      <c r="O6" s="42">
        <v>47.676654923524524</v>
      </c>
      <c r="P6" s="42">
        <v>34.814884129514027</v>
      </c>
      <c r="Q6" s="42">
        <v>28.203398853369926</v>
      </c>
      <c r="R6" s="42">
        <v>24.451740158915829</v>
      </c>
      <c r="S6" s="42">
        <v>8.9721341364231257</v>
      </c>
      <c r="T6" s="42">
        <v>5.8008000013364693</v>
      </c>
      <c r="U6" s="42">
        <v>16.865733348427852</v>
      </c>
      <c r="V6" s="42">
        <v>16.821328184914332</v>
      </c>
      <c r="W6" s="42">
        <v>9.7819893900922334</v>
      </c>
      <c r="X6" s="42">
        <v>22.22090894715431</v>
      </c>
      <c r="Y6" s="42">
        <v>34.503169512055806</v>
      </c>
      <c r="Z6" s="42">
        <v>60.207547225096562</v>
      </c>
      <c r="AA6" s="42"/>
      <c r="AB6" s="42">
        <v>45.237335283776417</v>
      </c>
      <c r="AC6" s="42">
        <v>32.040968442806069</v>
      </c>
      <c r="AD6" s="42">
        <v>23.660575271771219</v>
      </c>
      <c r="AE6" s="42">
        <v>22.068466992303978</v>
      </c>
      <c r="AF6" s="42">
        <v>8.7242608063341205</v>
      </c>
      <c r="AG6" s="42">
        <v>2.6951042256100641</v>
      </c>
      <c r="AH6" s="42">
        <v>8.3018726673533134</v>
      </c>
      <c r="AI6" s="42">
        <v>5.9434679983010419</v>
      </c>
      <c r="AJ6" s="42">
        <v>5.6203104450697747</v>
      </c>
      <c r="AK6" s="42">
        <v>13.651262973903389</v>
      </c>
      <c r="AL6" s="42">
        <v>27.168346957812219</v>
      </c>
      <c r="AM6" s="36">
        <v>52.100290117282277</v>
      </c>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row>
    <row r="7" spans="1:131">
      <c r="A7" s="9"/>
      <c r="B7" s="9"/>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EA88"/>
  <sheetViews>
    <sheetView topLeftCell="A7" workbookViewId="0">
      <selection activeCell="A13" sqref="A13:EA88"/>
    </sheetView>
  </sheetViews>
  <sheetFormatPr defaultRowHeight="12.75"/>
  <cols>
    <col min="1" max="1" width="71.42578125" bestFit="1" customWidth="1"/>
    <col min="2" max="2" width="18.7109375" customWidth="1"/>
    <col min="3" max="3" width="18" customWidth="1"/>
    <col min="15" max="15" width="11.140625" customWidth="1"/>
  </cols>
  <sheetData>
    <row r="1" spans="1:131">
      <c r="A1" s="1" t="s">
        <v>0</v>
      </c>
      <c r="B1" s="2"/>
      <c r="C1" s="2"/>
      <c r="D1" s="2"/>
      <c r="E1" s="2"/>
      <c r="F1" s="2"/>
      <c r="G1" s="2"/>
      <c r="H1" s="3"/>
      <c r="I1" s="4"/>
      <c r="J1" s="4"/>
      <c r="K1" s="4"/>
      <c r="L1" s="4"/>
      <c r="M1" s="4"/>
      <c r="N1" s="5"/>
      <c r="O1" s="6"/>
      <c r="P1" s="5"/>
    </row>
    <row r="2" spans="1:131">
      <c r="A2" s="10" t="s">
        <v>1</v>
      </c>
      <c r="B2" s="3"/>
      <c r="C2" s="3"/>
      <c r="D2" s="3"/>
      <c r="E2" s="3"/>
      <c r="F2" s="3"/>
      <c r="G2" s="3"/>
      <c r="H2" s="3"/>
      <c r="I2" s="4"/>
      <c r="J2" s="4"/>
      <c r="K2" s="4"/>
      <c r="L2" s="4"/>
      <c r="M2" s="4"/>
      <c r="N2" s="5"/>
      <c r="O2" s="5"/>
      <c r="P2" s="5"/>
    </row>
    <row r="3" spans="1:131">
      <c r="A3" s="10" t="s">
        <v>2</v>
      </c>
      <c r="B3" s="9">
        <v>2012</v>
      </c>
      <c r="C3" s="10"/>
      <c r="D3" s="9"/>
      <c r="E3" s="9"/>
      <c r="F3" s="9"/>
      <c r="G3" s="9"/>
      <c r="H3" s="9"/>
      <c r="I3" s="9"/>
      <c r="J3" s="11"/>
      <c r="K3" s="12"/>
      <c r="L3" s="9"/>
      <c r="M3" s="9"/>
      <c r="N3" s="9"/>
      <c r="O3" s="9"/>
      <c r="P3" s="9"/>
    </row>
    <row r="4" spans="1:131">
      <c r="A4" s="9"/>
      <c r="B4" s="9"/>
      <c r="C4" s="9"/>
      <c r="D4" s="9"/>
      <c r="E4" s="9"/>
      <c r="F4" s="9"/>
      <c r="G4" s="9"/>
      <c r="H4" s="9"/>
      <c r="I4" s="9"/>
      <c r="J4" s="9"/>
      <c r="K4" s="9"/>
      <c r="L4" s="9"/>
      <c r="M4" s="9"/>
      <c r="N4" s="9"/>
      <c r="O4" s="9"/>
      <c r="P4" s="9"/>
    </row>
    <row r="5" spans="1:131">
      <c r="A5" s="13">
        <v>1</v>
      </c>
      <c r="B5" s="13">
        <v>2</v>
      </c>
      <c r="C5" s="13">
        <v>3</v>
      </c>
      <c r="D5" s="13">
        <v>4</v>
      </c>
      <c r="E5" s="13">
        <v>5</v>
      </c>
      <c r="F5" s="13">
        <v>6</v>
      </c>
      <c r="G5" s="13">
        <v>7</v>
      </c>
      <c r="H5" s="13">
        <v>8</v>
      </c>
      <c r="I5" s="13">
        <v>9</v>
      </c>
      <c r="J5" s="13">
        <v>10</v>
      </c>
      <c r="K5" s="13">
        <v>11</v>
      </c>
      <c r="L5" s="13">
        <v>12</v>
      </c>
      <c r="M5" s="13">
        <v>13</v>
      </c>
      <c r="N5" s="13">
        <v>14</v>
      </c>
      <c r="O5" s="13">
        <v>15</v>
      </c>
      <c r="P5" s="13">
        <v>16</v>
      </c>
    </row>
    <row r="6" spans="1:131">
      <c r="A6" s="14" t="s">
        <v>3</v>
      </c>
      <c r="B6" s="15"/>
      <c r="C6" s="15"/>
      <c r="D6" s="15"/>
      <c r="E6" s="15"/>
      <c r="F6" s="15"/>
      <c r="G6" s="16"/>
      <c r="H6" s="17"/>
      <c r="I6" s="162" t="s">
        <v>4</v>
      </c>
      <c r="J6" s="163"/>
      <c r="K6" s="163"/>
      <c r="L6" s="163"/>
      <c r="M6" s="163"/>
      <c r="N6" s="164"/>
      <c r="O6" s="165" t="s">
        <v>5</v>
      </c>
      <c r="P6" s="166"/>
      <c r="Q6" s="91" t="s">
        <v>168</v>
      </c>
      <c r="R6" s="167" t="s">
        <v>169</v>
      </c>
      <c r="S6" s="167"/>
      <c r="T6" s="167"/>
    </row>
    <row r="7" spans="1:131" ht="38.25">
      <c r="A7" s="23" t="s">
        <v>6</v>
      </c>
      <c r="B7" s="23" t="s">
        <v>7</v>
      </c>
      <c r="C7" s="23" t="s">
        <v>8</v>
      </c>
      <c r="D7" s="23" t="s">
        <v>9</v>
      </c>
      <c r="E7" s="23" t="s">
        <v>10</v>
      </c>
      <c r="F7" s="23" t="s">
        <v>11</v>
      </c>
      <c r="G7" s="23" t="s">
        <v>12</v>
      </c>
      <c r="H7" s="23" t="s">
        <v>13</v>
      </c>
      <c r="I7" s="23" t="s">
        <v>14</v>
      </c>
      <c r="J7" s="23" t="s">
        <v>15</v>
      </c>
      <c r="K7" s="23" t="s">
        <v>16</v>
      </c>
      <c r="L7" s="23" t="s">
        <v>17</v>
      </c>
      <c r="M7" s="23" t="s">
        <v>18</v>
      </c>
      <c r="N7" s="23" t="s">
        <v>19</v>
      </c>
      <c r="O7" s="24" t="s">
        <v>20</v>
      </c>
      <c r="P7" s="23" t="s">
        <v>12</v>
      </c>
      <c r="Q7" s="92" t="s">
        <v>170</v>
      </c>
      <c r="R7" s="93" t="s">
        <v>171</v>
      </c>
      <c r="S7" s="93" t="s">
        <v>172</v>
      </c>
      <c r="T7" s="93" t="s">
        <v>173</v>
      </c>
    </row>
    <row r="8" spans="1:131">
      <c r="A8" t="str">
        <f>Raw!B8</f>
        <v>Single Family WIFI Enabled Thermostat HZ1</v>
      </c>
      <c r="B8" t="str">
        <f>Raw!C8</f>
        <v>WIFI HZ1</v>
      </c>
      <c r="C8">
        <f>Raw!D8</f>
        <v>544.84424870463897</v>
      </c>
      <c r="D8">
        <f>Raw!E8</f>
        <v>10</v>
      </c>
      <c r="E8">
        <f>Raw!F8</f>
        <v>250</v>
      </c>
      <c r="F8">
        <f>Raw!G8</f>
        <v>0</v>
      </c>
      <c r="G8" t="str">
        <f>Raw!H8</f>
        <v>R-All-HVAC-ASHP-All-All-E</v>
      </c>
      <c r="H8">
        <f>Raw!I8</f>
        <v>0</v>
      </c>
      <c r="I8">
        <f>Raw!J8</f>
        <v>0</v>
      </c>
      <c r="J8">
        <f>Raw!K8</f>
        <v>0</v>
      </c>
      <c r="K8">
        <f>Raw!L8</f>
        <v>0</v>
      </c>
      <c r="L8">
        <f>Raw!M8</f>
        <v>0</v>
      </c>
      <c r="M8">
        <f>Raw!N8</f>
        <v>0</v>
      </c>
      <c r="N8">
        <f>Raw!O8</f>
        <v>0</v>
      </c>
      <c r="O8">
        <f>Raw!P8</f>
        <v>0</v>
      </c>
      <c r="Q8" t="s">
        <v>174</v>
      </c>
    </row>
    <row r="9" spans="1:131">
      <c r="A9" t="str">
        <f>Raw!B9</f>
        <v>Single Family WIFI Enabled Thermostat HZ2</v>
      </c>
      <c r="B9" t="str">
        <f>Raw!C9</f>
        <v>WIFI HZ2</v>
      </c>
      <c r="C9">
        <f>Raw!D9</f>
        <v>543.59306943028241</v>
      </c>
      <c r="D9">
        <f>Raw!E9</f>
        <v>10</v>
      </c>
      <c r="E9">
        <f>Raw!F9</f>
        <v>250</v>
      </c>
      <c r="F9">
        <f>Raw!G9</f>
        <v>0</v>
      </c>
      <c r="G9" t="str">
        <f>Raw!H9</f>
        <v>R-All-HVAC-ASHP-All-All-E</v>
      </c>
      <c r="H9">
        <f>Raw!I9</f>
        <v>0</v>
      </c>
      <c r="I9">
        <f>Raw!J9</f>
        <v>0</v>
      </c>
      <c r="J9">
        <f>Raw!K9</f>
        <v>0</v>
      </c>
      <c r="K9">
        <f>Raw!L9</f>
        <v>0</v>
      </c>
      <c r="L9">
        <f>Raw!M9</f>
        <v>0</v>
      </c>
      <c r="M9">
        <f>Raw!N9</f>
        <v>0</v>
      </c>
      <c r="N9">
        <f>Raw!O9</f>
        <v>0</v>
      </c>
      <c r="O9">
        <f>Raw!P9</f>
        <v>0</v>
      </c>
      <c r="Q9" t="s">
        <v>174</v>
      </c>
    </row>
    <row r="10" spans="1:131">
      <c r="A10" t="str">
        <f>Raw!B10</f>
        <v>Single Family WIFI Enabled Thermostat HZ3</v>
      </c>
      <c r="B10" t="str">
        <f>Raw!C10</f>
        <v>WIFI HZ3</v>
      </c>
      <c r="C10">
        <f>Raw!D10</f>
        <v>517.59811669676185</v>
      </c>
      <c r="D10">
        <f>Raw!E10</f>
        <v>10</v>
      </c>
      <c r="E10">
        <f>Raw!F10</f>
        <v>250</v>
      </c>
      <c r="F10">
        <f>Raw!G10</f>
        <v>0</v>
      </c>
      <c r="G10" t="str">
        <f>Raw!H10</f>
        <v>R-All-HVAC-ASHP-All-All-E</v>
      </c>
      <c r="H10">
        <f>Raw!I10</f>
        <v>0</v>
      </c>
      <c r="I10">
        <f>Raw!J10</f>
        <v>0</v>
      </c>
      <c r="J10">
        <f>Raw!K10</f>
        <v>0</v>
      </c>
      <c r="K10">
        <f>Raw!L10</f>
        <v>0</v>
      </c>
      <c r="L10">
        <f>Raw!M10</f>
        <v>0</v>
      </c>
      <c r="M10">
        <f>Raw!N10</f>
        <v>0</v>
      </c>
      <c r="N10">
        <f>Raw!O10</f>
        <v>0</v>
      </c>
      <c r="O10">
        <f>Raw!P10</f>
        <v>0</v>
      </c>
      <c r="Q10" t="s">
        <v>174</v>
      </c>
    </row>
    <row r="13" spans="1:131">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row>
    <row r="14" spans="1:131">
      <c r="A14" s="94" t="s">
        <v>178</v>
      </c>
      <c r="B14" s="95"/>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row>
    <row r="15" spans="1:131">
      <c r="A15" s="9" t="s">
        <v>179</v>
      </c>
      <c r="B15" s="9" t="s">
        <v>180</v>
      </c>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row>
    <row r="16" spans="1:131">
      <c r="A16" s="9" t="s">
        <v>181</v>
      </c>
      <c r="B16" s="9" t="s">
        <v>463</v>
      </c>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row>
    <row r="17" spans="1:13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row>
    <row r="18" spans="1:131" ht="13.5" thickBot="1">
      <c r="A18" s="34" t="s">
        <v>182</v>
      </c>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35"/>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row>
    <row r="19" spans="1:131">
      <c r="A19" s="9"/>
      <c r="B19" s="97" t="s">
        <v>183</v>
      </c>
      <c r="C19" s="98"/>
      <c r="D19" s="98" t="s">
        <v>183</v>
      </c>
      <c r="E19" s="99"/>
      <c r="F19" s="9"/>
      <c r="G19" s="97" t="s">
        <v>184</v>
      </c>
      <c r="H19" s="98"/>
      <c r="I19" s="98"/>
      <c r="J19" s="98"/>
      <c r="K19" s="98"/>
      <c r="L19" s="98"/>
      <c r="M19" s="98"/>
      <c r="N19" s="98"/>
      <c r="O19" s="99"/>
      <c r="P19" s="9"/>
      <c r="Q19" s="97" t="s">
        <v>185</v>
      </c>
      <c r="R19" s="98"/>
      <c r="S19" s="98"/>
      <c r="T19" s="98"/>
      <c r="U19" s="99"/>
      <c r="V19" s="9"/>
      <c r="W19" s="97" t="s">
        <v>186</v>
      </c>
      <c r="X19" s="99"/>
      <c r="Y19" s="9"/>
      <c r="Z19" s="97" t="s">
        <v>187</v>
      </c>
      <c r="AA19" s="98"/>
      <c r="AB19" s="9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row>
    <row r="20" spans="1:131">
      <c r="A20" s="9"/>
      <c r="B20" s="100" t="s">
        <v>188</v>
      </c>
      <c r="C20" s="101" t="s">
        <v>189</v>
      </c>
      <c r="D20" s="101" t="s">
        <v>188</v>
      </c>
      <c r="E20" s="102" t="s">
        <v>189</v>
      </c>
      <c r="F20" s="9"/>
      <c r="G20" s="100" t="s">
        <v>190</v>
      </c>
      <c r="H20" s="101" t="s">
        <v>434</v>
      </c>
      <c r="I20" s="101"/>
      <c r="J20" s="101"/>
      <c r="K20" s="101" t="s">
        <v>191</v>
      </c>
      <c r="L20" s="101"/>
      <c r="M20" s="101"/>
      <c r="N20" s="101"/>
      <c r="O20" s="102"/>
      <c r="P20" s="9"/>
      <c r="Q20" s="100"/>
      <c r="R20" s="101" t="s">
        <v>192</v>
      </c>
      <c r="S20" s="101" t="s">
        <v>193</v>
      </c>
      <c r="T20" s="101" t="s">
        <v>194</v>
      </c>
      <c r="U20" s="102" t="s">
        <v>195</v>
      </c>
      <c r="V20" s="9"/>
      <c r="W20" s="100" t="s">
        <v>196</v>
      </c>
      <c r="X20" s="102">
        <v>20</v>
      </c>
      <c r="Y20" s="9"/>
      <c r="Z20" s="100"/>
      <c r="AA20" s="101" t="s">
        <v>189</v>
      </c>
      <c r="AB20" s="102" t="s">
        <v>197</v>
      </c>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row>
    <row r="21" spans="1:131">
      <c r="A21" s="9"/>
      <c r="B21" s="100" t="s">
        <v>198</v>
      </c>
      <c r="C21" s="101" t="s">
        <v>199</v>
      </c>
      <c r="D21" s="101" t="s">
        <v>198</v>
      </c>
      <c r="E21" s="102" t="s">
        <v>199</v>
      </c>
      <c r="F21" s="9"/>
      <c r="G21" s="100" t="s">
        <v>200</v>
      </c>
      <c r="H21" s="101" t="s">
        <v>201</v>
      </c>
      <c r="I21" s="101"/>
      <c r="J21" s="101"/>
      <c r="K21" s="101" t="s">
        <v>202</v>
      </c>
      <c r="L21" s="101"/>
      <c r="M21" s="101"/>
      <c r="N21" s="101"/>
      <c r="O21" s="102"/>
      <c r="P21" s="9"/>
      <c r="Q21" s="100" t="s">
        <v>203</v>
      </c>
      <c r="R21" s="101">
        <v>4.3096045197740109E-2</v>
      </c>
      <c r="S21" s="101">
        <v>4.387844424080023E-2</v>
      </c>
      <c r="T21" s="101">
        <v>5.3289007766645871E-2</v>
      </c>
      <c r="U21" s="102">
        <v>5.447903102274565E-2</v>
      </c>
      <c r="V21" s="9"/>
      <c r="W21" s="100" t="s">
        <v>204</v>
      </c>
      <c r="X21" s="102">
        <v>2016</v>
      </c>
      <c r="Y21" s="9"/>
      <c r="Z21" s="100" t="s">
        <v>205</v>
      </c>
      <c r="AA21" s="101">
        <v>4.03890184699085E-3</v>
      </c>
      <c r="AB21" s="102">
        <v>0.01</v>
      </c>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row>
    <row r="22" spans="1:131">
      <c r="A22" s="9"/>
      <c r="B22" s="100" t="s">
        <v>206</v>
      </c>
      <c r="C22" s="101" t="s">
        <v>207</v>
      </c>
      <c r="D22" s="101" t="s">
        <v>206</v>
      </c>
      <c r="E22" s="102" t="s">
        <v>207</v>
      </c>
      <c r="F22" s="9"/>
      <c r="G22" s="100" t="s">
        <v>208</v>
      </c>
      <c r="H22" s="101" t="s">
        <v>209</v>
      </c>
      <c r="I22" s="101"/>
      <c r="J22" s="101"/>
      <c r="K22" s="101" t="s">
        <v>210</v>
      </c>
      <c r="L22" s="101"/>
      <c r="M22" s="101"/>
      <c r="N22" s="101"/>
      <c r="O22" s="102"/>
      <c r="P22" s="9"/>
      <c r="Q22" s="100" t="s">
        <v>211</v>
      </c>
      <c r="R22" s="101">
        <v>12</v>
      </c>
      <c r="S22" s="101">
        <v>12</v>
      </c>
      <c r="T22" s="101">
        <v>1</v>
      </c>
      <c r="U22" s="102">
        <v>1</v>
      </c>
      <c r="V22" s="9"/>
      <c r="W22" s="100" t="s">
        <v>212</v>
      </c>
      <c r="X22" s="102">
        <v>2016</v>
      </c>
      <c r="Y22" s="9"/>
      <c r="Z22" s="100" t="s">
        <v>213</v>
      </c>
      <c r="AA22" s="101">
        <v>26</v>
      </c>
      <c r="AB22" s="102">
        <v>0</v>
      </c>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row>
    <row r="23" spans="1:131" ht="13.5" thickBot="1">
      <c r="A23" s="9"/>
      <c r="B23" s="103" t="s">
        <v>214</v>
      </c>
      <c r="C23" s="104" t="s">
        <v>207</v>
      </c>
      <c r="D23" s="104" t="s">
        <v>214</v>
      </c>
      <c r="E23" s="105" t="s">
        <v>207</v>
      </c>
      <c r="F23" s="9"/>
      <c r="G23" s="100" t="s">
        <v>215</v>
      </c>
      <c r="H23" s="101" t="s">
        <v>216</v>
      </c>
      <c r="I23" s="101"/>
      <c r="J23" s="101"/>
      <c r="K23" s="101" t="s">
        <v>202</v>
      </c>
      <c r="L23" s="101"/>
      <c r="M23" s="101"/>
      <c r="N23" s="101"/>
      <c r="O23" s="102"/>
      <c r="P23" s="9"/>
      <c r="Q23" s="100"/>
      <c r="R23" s="101" t="s">
        <v>192</v>
      </c>
      <c r="S23" s="101" t="s">
        <v>193</v>
      </c>
      <c r="T23" s="101" t="s">
        <v>194</v>
      </c>
      <c r="U23" s="102" t="s">
        <v>195</v>
      </c>
      <c r="V23" s="9"/>
      <c r="W23" s="100" t="s">
        <v>217</v>
      </c>
      <c r="X23" s="102">
        <v>2012</v>
      </c>
      <c r="Y23" s="9"/>
      <c r="Z23" s="100" t="s">
        <v>218</v>
      </c>
      <c r="AA23" s="101">
        <v>0.9</v>
      </c>
      <c r="AB23" s="102" t="s">
        <v>219</v>
      </c>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row>
    <row r="24" spans="1:131">
      <c r="A24" s="9"/>
      <c r="B24" s="9"/>
      <c r="C24" s="9"/>
      <c r="D24" s="9"/>
      <c r="E24" s="9"/>
      <c r="F24" s="9"/>
      <c r="G24" s="100" t="s">
        <v>220</v>
      </c>
      <c r="H24" s="101" t="s">
        <v>209</v>
      </c>
      <c r="I24" s="101"/>
      <c r="J24" s="101"/>
      <c r="K24" s="101"/>
      <c r="L24" s="101"/>
      <c r="M24" s="101"/>
      <c r="N24" s="101"/>
      <c r="O24" s="102"/>
      <c r="P24" s="9"/>
      <c r="Q24" s="100" t="s">
        <v>221</v>
      </c>
      <c r="R24" s="101">
        <v>0.35</v>
      </c>
      <c r="S24" s="101">
        <v>0.19500000000000001</v>
      </c>
      <c r="T24" s="101">
        <v>0.45499999999999996</v>
      </c>
      <c r="U24" s="102">
        <v>0</v>
      </c>
      <c r="V24" s="9"/>
      <c r="W24" s="100" t="s">
        <v>222</v>
      </c>
      <c r="X24" s="102">
        <v>0.04</v>
      </c>
      <c r="Y24" s="9"/>
      <c r="Z24" s="100" t="s">
        <v>223</v>
      </c>
      <c r="AA24" s="101">
        <v>4.7399348199455904E-2</v>
      </c>
      <c r="AB24" s="102">
        <v>0</v>
      </c>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row>
    <row r="25" spans="1:131">
      <c r="A25" s="9"/>
      <c r="B25" s="9" t="s">
        <v>224</v>
      </c>
      <c r="C25" s="9" t="s">
        <v>189</v>
      </c>
      <c r="D25" s="9"/>
      <c r="E25" s="9"/>
      <c r="F25" s="9"/>
      <c r="G25" s="100" t="s">
        <v>225</v>
      </c>
      <c r="H25" s="101" t="s">
        <v>226</v>
      </c>
      <c r="I25" s="101"/>
      <c r="J25" s="101"/>
      <c r="K25" s="101" t="s">
        <v>227</v>
      </c>
      <c r="L25" s="101"/>
      <c r="M25" s="101"/>
      <c r="N25" s="101"/>
      <c r="O25" s="102"/>
      <c r="P25" s="9"/>
      <c r="Q25" s="100" t="s">
        <v>228</v>
      </c>
      <c r="R25" s="101">
        <v>1</v>
      </c>
      <c r="S25" s="101">
        <v>0</v>
      </c>
      <c r="T25" s="101">
        <v>0</v>
      </c>
      <c r="U25" s="102">
        <v>0</v>
      </c>
      <c r="V25" s="9"/>
      <c r="W25" s="100" t="s">
        <v>229</v>
      </c>
      <c r="X25" s="102">
        <v>0</v>
      </c>
      <c r="Y25" s="9"/>
      <c r="Z25" s="100" t="s">
        <v>230</v>
      </c>
      <c r="AA25" s="101">
        <v>31</v>
      </c>
      <c r="AB25" s="102">
        <v>0</v>
      </c>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row>
    <row r="26" spans="1:131">
      <c r="A26" s="9"/>
      <c r="B26" s="9" t="s">
        <v>231</v>
      </c>
      <c r="C26" s="9" t="s">
        <v>232</v>
      </c>
      <c r="D26" s="9"/>
      <c r="E26" s="9"/>
      <c r="F26" s="9"/>
      <c r="G26" s="100" t="s">
        <v>233</v>
      </c>
      <c r="H26" s="101" t="s">
        <v>227</v>
      </c>
      <c r="I26" s="101"/>
      <c r="J26" s="101"/>
      <c r="K26" s="101" t="s">
        <v>234</v>
      </c>
      <c r="L26" s="101"/>
      <c r="M26" s="101"/>
      <c r="N26" s="101"/>
      <c r="O26" s="102"/>
      <c r="P26" s="9"/>
      <c r="Q26" s="100" t="s">
        <v>235</v>
      </c>
      <c r="R26" s="101">
        <v>1</v>
      </c>
      <c r="S26" s="101">
        <v>0</v>
      </c>
      <c r="T26" s="101">
        <v>0</v>
      </c>
      <c r="U26" s="102">
        <v>0</v>
      </c>
      <c r="V26" s="9"/>
      <c r="W26" s="100" t="s">
        <v>236</v>
      </c>
      <c r="X26" s="102">
        <v>0.2</v>
      </c>
      <c r="Y26" s="9"/>
      <c r="Z26" s="100" t="s">
        <v>237</v>
      </c>
      <c r="AA26" s="101">
        <v>0.7</v>
      </c>
      <c r="AB26" s="102" t="s">
        <v>219</v>
      </c>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row>
    <row r="27" spans="1:131">
      <c r="A27" s="9"/>
      <c r="B27" s="9" t="s">
        <v>238</v>
      </c>
      <c r="C27" s="9" t="s">
        <v>239</v>
      </c>
      <c r="D27" s="9"/>
      <c r="E27" s="9"/>
      <c r="F27" s="9"/>
      <c r="G27" s="100" t="s">
        <v>240</v>
      </c>
      <c r="H27" s="101" t="s">
        <v>234</v>
      </c>
      <c r="I27" s="101"/>
      <c r="J27" s="101"/>
      <c r="K27" s="101" t="s">
        <v>241</v>
      </c>
      <c r="L27" s="101"/>
      <c r="M27" s="101"/>
      <c r="N27" s="101"/>
      <c r="O27" s="102"/>
      <c r="P27" s="9"/>
      <c r="Q27" s="100" t="s">
        <v>242</v>
      </c>
      <c r="R27" s="101"/>
      <c r="S27" s="101">
        <v>0.3</v>
      </c>
      <c r="T27" s="101">
        <v>0.7</v>
      </c>
      <c r="U27" s="102">
        <v>0</v>
      </c>
      <c r="V27" s="9"/>
      <c r="W27" s="100" t="s">
        <v>243</v>
      </c>
      <c r="X27" s="102">
        <v>0</v>
      </c>
      <c r="Y27" s="9"/>
      <c r="Z27" s="100" t="s">
        <v>244</v>
      </c>
      <c r="AA27" s="101">
        <v>0</v>
      </c>
      <c r="AB27" s="102">
        <v>0</v>
      </c>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row>
    <row r="28" spans="1:131" ht="13.5" thickBot="1">
      <c r="A28" s="9"/>
      <c r="B28" s="9" t="s">
        <v>245</v>
      </c>
      <c r="C28" s="9" t="s">
        <v>246</v>
      </c>
      <c r="D28" s="9"/>
      <c r="E28" s="9"/>
      <c r="F28" s="9"/>
      <c r="G28" s="103" t="s">
        <v>247</v>
      </c>
      <c r="H28" s="104" t="s">
        <v>241</v>
      </c>
      <c r="I28" s="104"/>
      <c r="J28" s="104"/>
      <c r="K28" s="104"/>
      <c r="L28" s="104"/>
      <c r="M28" s="104"/>
      <c r="N28" s="104"/>
      <c r="O28" s="105"/>
      <c r="P28" s="9"/>
      <c r="Q28" s="103" t="s">
        <v>248</v>
      </c>
      <c r="R28" s="104"/>
      <c r="S28" s="104">
        <v>20</v>
      </c>
      <c r="T28" s="104"/>
      <c r="U28" s="105"/>
      <c r="V28" s="9"/>
      <c r="W28" s="103" t="s">
        <v>249</v>
      </c>
      <c r="X28" s="105">
        <v>2018</v>
      </c>
      <c r="Y28" s="9"/>
      <c r="Z28" s="103" t="s">
        <v>250</v>
      </c>
      <c r="AA28" s="104">
        <v>0</v>
      </c>
      <c r="AB28" s="105">
        <v>0</v>
      </c>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row>
    <row r="29" spans="1:131">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row>
    <row r="30" spans="1:131">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row>
    <row r="31" spans="1:131">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row>
    <row r="32" spans="1:131">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row>
    <row r="33" spans="1:131">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row>
    <row r="34" spans="1:131">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row>
    <row r="35" spans="1:131">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row>
    <row r="36" spans="1:131" ht="13.5" thickBot="1">
      <c r="A36" s="34" t="s">
        <v>251</v>
      </c>
      <c r="B36" s="35"/>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row>
    <row r="37" spans="1:131" ht="26.25" thickBot="1">
      <c r="A37" s="106" t="s">
        <v>252</v>
      </c>
      <c r="B37" s="107"/>
      <c r="C37" s="108" t="s">
        <v>253</v>
      </c>
      <c r="D37" s="109"/>
      <c r="E37" s="109"/>
      <c r="F37" s="109"/>
      <c r="G37" s="109"/>
      <c r="H37" s="109"/>
      <c r="I37" s="109"/>
      <c r="J37" s="109"/>
      <c r="K37" s="110"/>
      <c r="L37" s="108" t="s">
        <v>254</v>
      </c>
      <c r="M37" s="109"/>
      <c r="N37" s="109"/>
      <c r="O37" s="109"/>
      <c r="P37" s="109"/>
      <c r="Q37" s="110"/>
      <c r="R37" s="108" t="s">
        <v>255</v>
      </c>
      <c r="S37" s="109"/>
      <c r="T37" s="109"/>
      <c r="U37" s="110"/>
      <c r="V37" s="108" t="s">
        <v>256</v>
      </c>
      <c r="W37" s="109"/>
      <c r="X37" s="109"/>
      <c r="Y37" s="110"/>
      <c r="Z37" s="108" t="s">
        <v>257</v>
      </c>
      <c r="AA37" s="109"/>
      <c r="AB37" s="109"/>
      <c r="AC37" s="110"/>
      <c r="AD37" s="108" t="s">
        <v>258</v>
      </c>
      <c r="AE37" s="109"/>
      <c r="AF37" s="109"/>
      <c r="AG37" s="110"/>
      <c r="AH37" s="108" t="s">
        <v>259</v>
      </c>
      <c r="AI37" s="109"/>
      <c r="AJ37" s="109"/>
      <c r="AK37" s="109"/>
      <c r="AL37" s="110"/>
      <c r="AM37" s="108" t="s">
        <v>260</v>
      </c>
      <c r="AN37" s="109"/>
      <c r="AO37" s="109"/>
      <c r="AP37" s="109"/>
      <c r="AQ37" s="109"/>
      <c r="AR37" s="109"/>
      <c r="AS37" s="110"/>
      <c r="AT37" s="108" t="s">
        <v>261</v>
      </c>
      <c r="AU37" s="109"/>
      <c r="AV37" s="109"/>
      <c r="AW37" s="109"/>
      <c r="AX37" s="109"/>
      <c r="AY37" s="109"/>
      <c r="AZ37" s="110"/>
      <c r="BA37" s="108" t="s">
        <v>262</v>
      </c>
      <c r="BB37" s="109"/>
      <c r="BC37" s="109"/>
      <c r="BD37" s="109"/>
      <c r="BE37" s="109"/>
      <c r="BF37" s="110"/>
      <c r="BG37" s="108" t="s">
        <v>263</v>
      </c>
      <c r="BH37" s="110"/>
      <c r="BI37" s="108" t="s">
        <v>264</v>
      </c>
      <c r="BJ37" s="109"/>
      <c r="BK37" s="109"/>
      <c r="BL37" s="109"/>
      <c r="BM37" s="110"/>
      <c r="BN37" s="108" t="s">
        <v>265</v>
      </c>
      <c r="BO37" s="109"/>
      <c r="BP37" s="109"/>
      <c r="BQ37" s="109"/>
      <c r="BR37" s="109"/>
      <c r="BS37" s="109"/>
      <c r="BT37" s="109"/>
      <c r="BU37" s="109"/>
      <c r="BV37" s="109"/>
      <c r="BW37" s="109"/>
      <c r="BX37" s="109"/>
      <c r="BY37" s="109"/>
      <c r="BZ37" s="109"/>
      <c r="CA37" s="109"/>
      <c r="CB37" s="109"/>
      <c r="CC37" s="110"/>
      <c r="CD37" s="108" t="s">
        <v>266</v>
      </c>
      <c r="CE37" s="110"/>
      <c r="CF37" s="108" t="s">
        <v>267</v>
      </c>
      <c r="CG37" s="109"/>
      <c r="CH37" s="109"/>
      <c r="CI37" s="109"/>
      <c r="CJ37" s="109"/>
      <c r="CK37" s="110"/>
      <c r="CL37" s="111"/>
      <c r="CM37" s="108" t="s">
        <v>5</v>
      </c>
      <c r="CN37" s="109"/>
      <c r="CO37" s="109"/>
      <c r="CP37" s="110"/>
      <c r="CQ37" s="108" t="s">
        <v>268</v>
      </c>
      <c r="CR37" s="109"/>
      <c r="CS37" s="109"/>
      <c r="CT37" s="109"/>
      <c r="CU37" s="110"/>
      <c r="CV37" s="108" t="s">
        <v>269</v>
      </c>
      <c r="CW37" s="110"/>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row>
    <row r="38" spans="1:131" ht="204">
      <c r="A38" s="37" t="s">
        <v>21</v>
      </c>
      <c r="B38" s="38" t="s">
        <v>22</v>
      </c>
      <c r="C38" s="39" t="s">
        <v>152</v>
      </c>
      <c r="D38" s="39" t="s">
        <v>270</v>
      </c>
      <c r="E38" s="39" t="s">
        <v>271</v>
      </c>
      <c r="F38" s="39" t="s">
        <v>272</v>
      </c>
      <c r="G38" s="39" t="s">
        <v>273</v>
      </c>
      <c r="H38" s="39" t="s">
        <v>274</v>
      </c>
      <c r="I38" s="39" t="s">
        <v>275</v>
      </c>
      <c r="J38" s="39" t="s">
        <v>276</v>
      </c>
      <c r="K38" s="39" t="s">
        <v>277</v>
      </c>
      <c r="L38" s="39" t="s">
        <v>278</v>
      </c>
      <c r="M38" s="39" t="s">
        <v>279</v>
      </c>
      <c r="N38" s="39" t="s">
        <v>280</v>
      </c>
      <c r="O38" s="39" t="s">
        <v>281</v>
      </c>
      <c r="P38" s="39" t="s">
        <v>282</v>
      </c>
      <c r="Q38" s="39" t="s">
        <v>283</v>
      </c>
      <c r="R38" s="39" t="s">
        <v>284</v>
      </c>
      <c r="S38" s="39" t="s">
        <v>285</v>
      </c>
      <c r="T38" s="39" t="s">
        <v>286</v>
      </c>
      <c r="U38" s="39" t="s">
        <v>192</v>
      </c>
      <c r="V38" s="39" t="s">
        <v>284</v>
      </c>
      <c r="W38" s="39" t="s">
        <v>285</v>
      </c>
      <c r="X38" s="39" t="s">
        <v>286</v>
      </c>
      <c r="Y38" s="39" t="s">
        <v>192</v>
      </c>
      <c r="Z38" s="39" t="s">
        <v>284</v>
      </c>
      <c r="AA38" s="39" t="s">
        <v>285</v>
      </c>
      <c r="AB38" s="39" t="s">
        <v>286</v>
      </c>
      <c r="AC38" s="39" t="s">
        <v>192</v>
      </c>
      <c r="AD38" s="39" t="s">
        <v>284</v>
      </c>
      <c r="AE38" s="39" t="s">
        <v>285</v>
      </c>
      <c r="AF38" s="39" t="s">
        <v>286</v>
      </c>
      <c r="AG38" s="39" t="s">
        <v>192</v>
      </c>
      <c r="AH38" s="39" t="s">
        <v>284</v>
      </c>
      <c r="AI38" s="39" t="s">
        <v>285</v>
      </c>
      <c r="AJ38" s="39" t="s">
        <v>286</v>
      </c>
      <c r="AK38" s="39" t="s">
        <v>192</v>
      </c>
      <c r="AL38" s="39" t="s">
        <v>287</v>
      </c>
      <c r="AM38" s="39" t="s">
        <v>288</v>
      </c>
      <c r="AN38" s="39" t="s">
        <v>289</v>
      </c>
      <c r="AO38" s="39" t="s">
        <v>290</v>
      </c>
      <c r="AP38" s="39" t="s">
        <v>291</v>
      </c>
      <c r="AQ38" s="39" t="s">
        <v>292</v>
      </c>
      <c r="AR38" s="39" t="s">
        <v>293</v>
      </c>
      <c r="AS38" s="39" t="s">
        <v>294</v>
      </c>
      <c r="AT38" s="39" t="s">
        <v>295</v>
      </c>
      <c r="AU38" s="39" t="s">
        <v>296</v>
      </c>
      <c r="AV38" s="39" t="s">
        <v>297</v>
      </c>
      <c r="AW38" s="39" t="s">
        <v>298</v>
      </c>
      <c r="AX38" s="39" t="s">
        <v>299</v>
      </c>
      <c r="AY38" s="39" t="s">
        <v>300</v>
      </c>
      <c r="AZ38" s="39" t="s">
        <v>301</v>
      </c>
      <c r="BA38" s="39" t="s">
        <v>302</v>
      </c>
      <c r="BB38" s="39" t="s">
        <v>303</v>
      </c>
      <c r="BC38" s="39" t="s">
        <v>304</v>
      </c>
      <c r="BD38" s="39" t="s">
        <v>305</v>
      </c>
      <c r="BE38" s="39" t="s">
        <v>306</v>
      </c>
      <c r="BF38" s="39" t="s">
        <v>307</v>
      </c>
      <c r="BG38" s="39" t="s">
        <v>308</v>
      </c>
      <c r="BH38" s="39" t="s">
        <v>309</v>
      </c>
      <c r="BI38" s="39" t="s">
        <v>310</v>
      </c>
      <c r="BJ38" s="39" t="s">
        <v>311</v>
      </c>
      <c r="BK38" s="39" t="s">
        <v>312</v>
      </c>
      <c r="BL38" s="39" t="s">
        <v>313</v>
      </c>
      <c r="BM38" s="39" t="s">
        <v>314</v>
      </c>
      <c r="BN38" s="39" t="s">
        <v>315</v>
      </c>
      <c r="BO38" s="39" t="s">
        <v>316</v>
      </c>
      <c r="BP38" s="39" t="s">
        <v>317</v>
      </c>
      <c r="BQ38" s="39" t="s">
        <v>318</v>
      </c>
      <c r="BR38" s="39" t="s">
        <v>319</v>
      </c>
      <c r="BS38" s="39" t="s">
        <v>320</v>
      </c>
      <c r="BT38" s="39" t="s">
        <v>321</v>
      </c>
      <c r="BU38" s="39" t="s">
        <v>322</v>
      </c>
      <c r="BV38" s="39" t="s">
        <v>323</v>
      </c>
      <c r="BW38" s="39" t="s">
        <v>324</v>
      </c>
      <c r="BX38" s="39" t="s">
        <v>325</v>
      </c>
      <c r="BY38" s="39" t="s">
        <v>326</v>
      </c>
      <c r="BZ38" s="39" t="s">
        <v>327</v>
      </c>
      <c r="CA38" s="39" t="s">
        <v>328</v>
      </c>
      <c r="CB38" s="39" t="s">
        <v>329</v>
      </c>
      <c r="CC38" s="39" t="s">
        <v>330</v>
      </c>
      <c r="CD38" s="39" t="s">
        <v>23</v>
      </c>
      <c r="CE38" s="39" t="s">
        <v>24</v>
      </c>
      <c r="CF38" s="39" t="s">
        <v>331</v>
      </c>
      <c r="CG38" s="39" t="s">
        <v>332</v>
      </c>
      <c r="CH38" s="39" t="s">
        <v>333</v>
      </c>
      <c r="CI38" s="39" t="s">
        <v>334</v>
      </c>
      <c r="CJ38" s="39" t="s">
        <v>335</v>
      </c>
      <c r="CK38" s="39" t="s">
        <v>336</v>
      </c>
      <c r="CL38" s="39"/>
      <c r="CM38" s="39" t="s">
        <v>337</v>
      </c>
      <c r="CN38" s="39" t="s">
        <v>338</v>
      </c>
      <c r="CO38" s="39" t="s">
        <v>339</v>
      </c>
      <c r="CP38" s="39" t="s">
        <v>340</v>
      </c>
      <c r="CQ38" s="39" t="s">
        <v>341</v>
      </c>
      <c r="CR38" s="39" t="s">
        <v>342</v>
      </c>
      <c r="CS38" s="39" t="s">
        <v>343</v>
      </c>
      <c r="CT38" s="39" t="s">
        <v>344</v>
      </c>
      <c r="CU38" s="39" t="s">
        <v>345</v>
      </c>
      <c r="CV38" s="39" t="s">
        <v>346</v>
      </c>
      <c r="CW38" s="112" t="s">
        <v>347</v>
      </c>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row>
    <row r="39" spans="1:131">
      <c r="A39" s="9" t="s">
        <v>386</v>
      </c>
      <c r="B39" s="9" t="s">
        <v>375</v>
      </c>
      <c r="C39" s="36">
        <v>10</v>
      </c>
      <c r="D39" s="36">
        <v>544.84424870463897</v>
      </c>
      <c r="E39" s="36">
        <v>0</v>
      </c>
      <c r="F39" s="36">
        <v>250</v>
      </c>
      <c r="G39" s="36">
        <v>0</v>
      </c>
      <c r="H39" s="36">
        <v>0</v>
      </c>
      <c r="I39" s="36" t="s">
        <v>384</v>
      </c>
      <c r="J39" s="36"/>
      <c r="K39" s="36"/>
      <c r="L39" s="36">
        <v>586.88081365683877</v>
      </c>
      <c r="M39" s="36">
        <v>0.20502400217625977</v>
      </c>
      <c r="N39" s="36">
        <v>0.20354423087024864</v>
      </c>
      <c r="O39" s="36">
        <v>0</v>
      </c>
      <c r="P39" s="36">
        <v>0</v>
      </c>
      <c r="Q39" s="36">
        <v>0</v>
      </c>
      <c r="R39" s="36">
        <v>49.853339625543057</v>
      </c>
      <c r="S39" s="36">
        <v>115.20348522447691</v>
      </c>
      <c r="T39" s="36">
        <v>0</v>
      </c>
      <c r="U39" s="36">
        <v>261.01793405408796</v>
      </c>
      <c r="V39" s="36" t="s">
        <v>348</v>
      </c>
      <c r="W39" s="36" t="s">
        <v>348</v>
      </c>
      <c r="X39" s="36" t="s">
        <v>348</v>
      </c>
      <c r="Y39" s="36" t="s">
        <v>348</v>
      </c>
      <c r="Z39" s="36">
        <v>0</v>
      </c>
      <c r="AA39" s="36">
        <v>0</v>
      </c>
      <c r="AB39" s="36">
        <v>0</v>
      </c>
      <c r="AC39" s="36">
        <v>0</v>
      </c>
      <c r="AD39" s="36">
        <v>0</v>
      </c>
      <c r="AE39" s="36">
        <v>0</v>
      </c>
      <c r="AF39" s="36">
        <v>0</v>
      </c>
      <c r="AG39" s="36">
        <v>0</v>
      </c>
      <c r="AH39" s="36">
        <v>49.853339625543057</v>
      </c>
      <c r="AI39" s="36">
        <v>115.20348522447691</v>
      </c>
      <c r="AJ39" s="36">
        <v>0</v>
      </c>
      <c r="AK39" s="36">
        <v>261.01793405408796</v>
      </c>
      <c r="AL39" s="36">
        <v>426.07475890410791</v>
      </c>
      <c r="AM39" s="36">
        <v>305.02612323103494</v>
      </c>
      <c r="AN39" s="36">
        <v>72.444920551295098</v>
      </c>
      <c r="AO39" s="36">
        <v>0</v>
      </c>
      <c r="AP39" s="36">
        <v>0</v>
      </c>
      <c r="AQ39" s="36">
        <v>377.47104378233007</v>
      </c>
      <c r="AR39" s="36">
        <v>49.853339625543057</v>
      </c>
      <c r="AS39" s="40">
        <v>7.5716300375778136</v>
      </c>
      <c r="AT39" s="36">
        <v>305.02612323103494</v>
      </c>
      <c r="AU39" s="36">
        <v>85.753208218025861</v>
      </c>
      <c r="AV39" s="36">
        <v>0</v>
      </c>
      <c r="AW39" s="36">
        <v>0</v>
      </c>
      <c r="AX39" s="36">
        <v>390.77933144906081</v>
      </c>
      <c r="AY39" s="36">
        <v>115.20348522447691</v>
      </c>
      <c r="AZ39" s="40">
        <v>3.3920790737156725</v>
      </c>
      <c r="BA39" s="36">
        <v>305.02612323103494</v>
      </c>
      <c r="BB39" s="36">
        <v>158.19812876932096</v>
      </c>
      <c r="BC39" s="36">
        <v>0</v>
      </c>
      <c r="BD39" s="36">
        <v>0</v>
      </c>
      <c r="BE39" s="36">
        <v>463.22425200035593</v>
      </c>
      <c r="BF39" s="36">
        <v>165.05682485001995</v>
      </c>
      <c r="BG39" s="36">
        <v>0.85992734955044892</v>
      </c>
      <c r="BH39" s="40">
        <v>2.8064531861755362</v>
      </c>
      <c r="BI39" s="36">
        <v>6.2504956781905907</v>
      </c>
      <c r="BJ39" s="36">
        <v>14.443944817272463</v>
      </c>
      <c r="BK39" s="36">
        <v>0</v>
      </c>
      <c r="BL39" s="36">
        <v>32.725820997945661</v>
      </c>
      <c r="BM39" s="36">
        <v>53.420261493408709</v>
      </c>
      <c r="BN39" s="36">
        <v>305.02612323103494</v>
      </c>
      <c r="BO39" s="36">
        <v>0</v>
      </c>
      <c r="BP39" s="36">
        <v>158.19812876932096</v>
      </c>
      <c r="BQ39" s="36">
        <v>0</v>
      </c>
      <c r="BR39" s="36">
        <v>0</v>
      </c>
      <c r="BS39" s="36">
        <v>0</v>
      </c>
      <c r="BT39" s="36">
        <v>0</v>
      </c>
      <c r="BU39" s="36">
        <v>0</v>
      </c>
      <c r="BV39" s="36">
        <v>0</v>
      </c>
      <c r="BW39" s="36">
        <v>0</v>
      </c>
      <c r="BX39" s="36">
        <v>426.07475890410791</v>
      </c>
      <c r="BY39" s="36"/>
      <c r="BZ39" s="36">
        <v>0</v>
      </c>
      <c r="CA39" s="36">
        <v>0</v>
      </c>
      <c r="CB39" s="36">
        <v>463.22425200035593</v>
      </c>
      <c r="CC39" s="36">
        <v>426.07475890410791</v>
      </c>
      <c r="CD39" s="40">
        <v>1.087190081833993</v>
      </c>
      <c r="CE39" s="36">
        <v>33.585748347496114</v>
      </c>
      <c r="CF39" s="36">
        <v>5.5754354858659392</v>
      </c>
      <c r="CG39" s="36">
        <v>0</v>
      </c>
      <c r="CH39" s="36">
        <v>5.5754354858659392</v>
      </c>
      <c r="CI39" s="36">
        <v>0.27876838648699848</v>
      </c>
      <c r="CJ39" s="36">
        <v>0</v>
      </c>
      <c r="CK39" s="36">
        <v>0.27876838648699848</v>
      </c>
      <c r="CL39" s="36"/>
      <c r="CM39" s="36">
        <v>0</v>
      </c>
      <c r="CN39" s="36"/>
      <c r="CO39" s="36">
        <v>0</v>
      </c>
      <c r="CP39" s="36">
        <v>0</v>
      </c>
      <c r="CQ39" s="36">
        <v>0</v>
      </c>
      <c r="CR39" s="36">
        <v>0</v>
      </c>
      <c r="CS39" s="36">
        <v>0</v>
      </c>
      <c r="CT39" s="36">
        <v>0</v>
      </c>
      <c r="CU39" s="36">
        <v>0</v>
      </c>
      <c r="CV39" s="36">
        <v>9999</v>
      </c>
      <c r="CW39" s="40">
        <v>9999</v>
      </c>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row>
    <row r="40" spans="1:131">
      <c r="A40" s="9" t="s">
        <v>387</v>
      </c>
      <c r="B40" s="9" t="s">
        <v>376</v>
      </c>
      <c r="C40" s="36">
        <v>10</v>
      </c>
      <c r="D40" s="36">
        <v>543.59306943028241</v>
      </c>
      <c r="E40" s="36">
        <v>0</v>
      </c>
      <c r="F40" s="36">
        <v>250</v>
      </c>
      <c r="G40" s="36">
        <v>0</v>
      </c>
      <c r="H40" s="36">
        <v>0</v>
      </c>
      <c r="I40" s="36" t="s">
        <v>384</v>
      </c>
      <c r="J40" s="36"/>
      <c r="K40" s="36"/>
      <c r="L40" s="36">
        <v>585.53310169638269</v>
      </c>
      <c r="M40" s="36">
        <v>0.20455318545592466</v>
      </c>
      <c r="N40" s="36">
        <v>0.20307681229386618</v>
      </c>
      <c r="O40" s="36">
        <v>0</v>
      </c>
      <c r="P40" s="36">
        <v>0</v>
      </c>
      <c r="Q40" s="36">
        <v>0</v>
      </c>
      <c r="R40" s="36">
        <v>49.853339625543057</v>
      </c>
      <c r="S40" s="36">
        <v>115.20348522447691</v>
      </c>
      <c r="T40" s="36">
        <v>0</v>
      </c>
      <c r="U40" s="36">
        <v>261.01793405408796</v>
      </c>
      <c r="V40" s="36" t="s">
        <v>348</v>
      </c>
      <c r="W40" s="36" t="s">
        <v>348</v>
      </c>
      <c r="X40" s="36" t="s">
        <v>348</v>
      </c>
      <c r="Y40" s="36" t="s">
        <v>348</v>
      </c>
      <c r="Z40" s="36">
        <v>0</v>
      </c>
      <c r="AA40" s="36">
        <v>0</v>
      </c>
      <c r="AB40" s="36">
        <v>0</v>
      </c>
      <c r="AC40" s="36">
        <v>0</v>
      </c>
      <c r="AD40" s="36">
        <v>0</v>
      </c>
      <c r="AE40" s="36">
        <v>0</v>
      </c>
      <c r="AF40" s="36">
        <v>0</v>
      </c>
      <c r="AG40" s="36">
        <v>0</v>
      </c>
      <c r="AH40" s="36">
        <v>49.853339625543057</v>
      </c>
      <c r="AI40" s="36">
        <v>115.20348522447691</v>
      </c>
      <c r="AJ40" s="36">
        <v>0</v>
      </c>
      <c r="AK40" s="36">
        <v>261.01793405408796</v>
      </c>
      <c r="AL40" s="36">
        <v>426.07475890410791</v>
      </c>
      <c r="AM40" s="36">
        <v>304.32566183416515</v>
      </c>
      <c r="AN40" s="36">
        <v>72.278558176466561</v>
      </c>
      <c r="AO40" s="36">
        <v>0</v>
      </c>
      <c r="AP40" s="36">
        <v>0</v>
      </c>
      <c r="AQ40" s="36">
        <v>376.60422001063171</v>
      </c>
      <c r="AR40" s="36">
        <v>49.853339625543057</v>
      </c>
      <c r="AS40" s="40">
        <v>7.5542425610675288</v>
      </c>
      <c r="AT40" s="36">
        <v>304.32566183416515</v>
      </c>
      <c r="AU40" s="36">
        <v>85.556284717250989</v>
      </c>
      <c r="AV40" s="36">
        <v>0</v>
      </c>
      <c r="AW40" s="36">
        <v>0</v>
      </c>
      <c r="AX40" s="36">
        <v>389.88194655141615</v>
      </c>
      <c r="AY40" s="36">
        <v>115.20348522447691</v>
      </c>
      <c r="AZ40" s="40">
        <v>3.3842895099199586</v>
      </c>
      <c r="BA40" s="36">
        <v>304.32566183416515</v>
      </c>
      <c r="BB40" s="36">
        <v>157.83484289371756</v>
      </c>
      <c r="BC40" s="36">
        <v>0</v>
      </c>
      <c r="BD40" s="36">
        <v>0</v>
      </c>
      <c r="BE40" s="36">
        <v>462.16050472788271</v>
      </c>
      <c r="BF40" s="36">
        <v>165.05682485001995</v>
      </c>
      <c r="BG40" s="36">
        <v>0.90755940466377849</v>
      </c>
      <c r="BH40" s="40">
        <v>2.8000084525303821</v>
      </c>
      <c r="BI40" s="36">
        <v>6.2648823418307353</v>
      </c>
      <c r="BJ40" s="36">
        <v>14.47719020874565</v>
      </c>
      <c r="BK40" s="36">
        <v>0</v>
      </c>
      <c r="BL40" s="36">
        <v>32.801145484720017</v>
      </c>
      <c r="BM40" s="36">
        <v>53.543218035296398</v>
      </c>
      <c r="BN40" s="36">
        <v>304.32566183416515</v>
      </c>
      <c r="BO40" s="36">
        <v>0</v>
      </c>
      <c r="BP40" s="36">
        <v>157.83484289371756</v>
      </c>
      <c r="BQ40" s="36">
        <v>0</v>
      </c>
      <c r="BR40" s="36">
        <v>0</v>
      </c>
      <c r="BS40" s="36">
        <v>0</v>
      </c>
      <c r="BT40" s="36">
        <v>0</v>
      </c>
      <c r="BU40" s="36">
        <v>0</v>
      </c>
      <c r="BV40" s="36">
        <v>0</v>
      </c>
      <c r="BW40" s="36">
        <v>0</v>
      </c>
      <c r="BX40" s="36">
        <v>426.07475890410791</v>
      </c>
      <c r="BY40" s="36"/>
      <c r="BZ40" s="36">
        <v>0</v>
      </c>
      <c r="CA40" s="36">
        <v>0</v>
      </c>
      <c r="CB40" s="36">
        <v>462.16050472788271</v>
      </c>
      <c r="CC40" s="36">
        <v>426.07475890410791</v>
      </c>
      <c r="CD40" s="40">
        <v>1.0846934606419534</v>
      </c>
      <c r="CE40" s="36">
        <v>33.708704889383789</v>
      </c>
      <c r="CF40" s="36">
        <v>5.5626320666465663</v>
      </c>
      <c r="CG40" s="36">
        <v>0</v>
      </c>
      <c r="CH40" s="36">
        <v>5.5626320666465663</v>
      </c>
      <c r="CI40" s="36">
        <v>0.2781282233057818</v>
      </c>
      <c r="CJ40" s="36">
        <v>0</v>
      </c>
      <c r="CK40" s="36">
        <v>0.2781282233057818</v>
      </c>
      <c r="CL40" s="36"/>
      <c r="CM40" s="36">
        <v>0</v>
      </c>
      <c r="CN40" s="36"/>
      <c r="CO40" s="36">
        <v>0</v>
      </c>
      <c r="CP40" s="36">
        <v>0</v>
      </c>
      <c r="CQ40" s="36">
        <v>0</v>
      </c>
      <c r="CR40" s="36">
        <v>0</v>
      </c>
      <c r="CS40" s="36">
        <v>0</v>
      </c>
      <c r="CT40" s="36">
        <v>0</v>
      </c>
      <c r="CU40" s="36">
        <v>0</v>
      </c>
      <c r="CV40" s="36">
        <v>9999</v>
      </c>
      <c r="CW40" s="40">
        <v>9999</v>
      </c>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row>
    <row r="41" spans="1:131">
      <c r="A41" s="9" t="s">
        <v>388</v>
      </c>
      <c r="B41" s="9" t="s">
        <v>377</v>
      </c>
      <c r="C41" s="36">
        <v>10</v>
      </c>
      <c r="D41" s="36">
        <v>517.59811669676185</v>
      </c>
      <c r="E41" s="36">
        <v>0</v>
      </c>
      <c r="F41" s="36">
        <v>250</v>
      </c>
      <c r="G41" s="36">
        <v>0</v>
      </c>
      <c r="H41" s="36">
        <v>0</v>
      </c>
      <c r="I41" s="36" t="s">
        <v>384</v>
      </c>
      <c r="J41" s="36"/>
      <c r="K41" s="36"/>
      <c r="L41" s="36">
        <v>557.53255099314879</v>
      </c>
      <c r="M41" s="36">
        <v>0.194771327138653</v>
      </c>
      <c r="N41" s="36">
        <v>0.19336555504331707</v>
      </c>
      <c r="O41" s="36">
        <v>0</v>
      </c>
      <c r="P41" s="36">
        <v>0</v>
      </c>
      <c r="Q41" s="36">
        <v>0</v>
      </c>
      <c r="R41" s="36">
        <v>49.853339625543057</v>
      </c>
      <c r="S41" s="36">
        <v>115.20348522447691</v>
      </c>
      <c r="T41" s="36">
        <v>0</v>
      </c>
      <c r="U41" s="36">
        <v>261.01793405408796</v>
      </c>
      <c r="V41" s="36" t="s">
        <v>348</v>
      </c>
      <c r="W41" s="36" t="s">
        <v>348</v>
      </c>
      <c r="X41" s="36" t="s">
        <v>348</v>
      </c>
      <c r="Y41" s="36" t="s">
        <v>348</v>
      </c>
      <c r="Z41" s="36">
        <v>0</v>
      </c>
      <c r="AA41" s="36">
        <v>0</v>
      </c>
      <c r="AB41" s="36">
        <v>0</v>
      </c>
      <c r="AC41" s="36">
        <v>0</v>
      </c>
      <c r="AD41" s="36">
        <v>0</v>
      </c>
      <c r="AE41" s="36">
        <v>0</v>
      </c>
      <c r="AF41" s="36">
        <v>0</v>
      </c>
      <c r="AG41" s="36">
        <v>0</v>
      </c>
      <c r="AH41" s="36">
        <v>49.853339625543057</v>
      </c>
      <c r="AI41" s="36">
        <v>115.20348522447691</v>
      </c>
      <c r="AJ41" s="36">
        <v>0</v>
      </c>
      <c r="AK41" s="36">
        <v>261.01793405408796</v>
      </c>
      <c r="AL41" s="36">
        <v>426.07475890410791</v>
      </c>
      <c r="AM41" s="36">
        <v>289.77262273219952</v>
      </c>
      <c r="AN41" s="36">
        <v>68.822153359875642</v>
      </c>
      <c r="AO41" s="36">
        <v>0</v>
      </c>
      <c r="AP41" s="36">
        <v>0</v>
      </c>
      <c r="AQ41" s="36">
        <v>358.59477609207516</v>
      </c>
      <c r="AR41" s="36">
        <v>49.853339625543057</v>
      </c>
      <c r="AS41" s="40">
        <v>7.1929940659049469</v>
      </c>
      <c r="AT41" s="36">
        <v>289.77262273219952</v>
      </c>
      <c r="AU41" s="36">
        <v>81.464930904349231</v>
      </c>
      <c r="AV41" s="36">
        <v>0</v>
      </c>
      <c r="AW41" s="36">
        <v>0</v>
      </c>
      <c r="AX41" s="36">
        <v>371.23755363654874</v>
      </c>
      <c r="AY41" s="36">
        <v>115.20348522447691</v>
      </c>
      <c r="AZ41" s="40">
        <v>3.2224507176426389</v>
      </c>
      <c r="BA41" s="36">
        <v>289.77262273219952</v>
      </c>
      <c r="BB41" s="36">
        <v>150.28708426422486</v>
      </c>
      <c r="BC41" s="36">
        <v>0</v>
      </c>
      <c r="BD41" s="36">
        <v>0</v>
      </c>
      <c r="BE41" s="36">
        <v>440.05970699642438</v>
      </c>
      <c r="BF41" s="36">
        <v>165.05682485001995</v>
      </c>
      <c r="BG41" s="36">
        <v>1.9492733872967096</v>
      </c>
      <c r="BH41" s="40">
        <v>2.6661103374325039</v>
      </c>
      <c r="BI41" s="36">
        <v>6.579518958741704</v>
      </c>
      <c r="BJ41" s="36">
        <v>15.204267574467611</v>
      </c>
      <c r="BK41" s="36">
        <v>0</v>
      </c>
      <c r="BL41" s="36">
        <v>34.448493492711641</v>
      </c>
      <c r="BM41" s="36">
        <v>56.232280025920957</v>
      </c>
      <c r="BN41" s="36">
        <v>289.77262273219952</v>
      </c>
      <c r="BO41" s="36">
        <v>0</v>
      </c>
      <c r="BP41" s="36">
        <v>150.28708426422486</v>
      </c>
      <c r="BQ41" s="36">
        <v>0</v>
      </c>
      <c r="BR41" s="36">
        <v>0</v>
      </c>
      <c r="BS41" s="36">
        <v>0</v>
      </c>
      <c r="BT41" s="36">
        <v>0</v>
      </c>
      <c r="BU41" s="36">
        <v>0</v>
      </c>
      <c r="BV41" s="36">
        <v>0</v>
      </c>
      <c r="BW41" s="36">
        <v>0</v>
      </c>
      <c r="BX41" s="36">
        <v>426.07475890410791</v>
      </c>
      <c r="BY41" s="36"/>
      <c r="BZ41" s="36">
        <v>0</v>
      </c>
      <c r="CA41" s="36">
        <v>0</v>
      </c>
      <c r="CB41" s="36">
        <v>440.05970699642438</v>
      </c>
      <c r="CC41" s="36">
        <v>426.07475890410791</v>
      </c>
      <c r="CD41" s="40">
        <v>1.0328227565704353</v>
      </c>
      <c r="CE41" s="36">
        <v>36.397766880008355</v>
      </c>
      <c r="CF41" s="36">
        <v>5.2966236022671547</v>
      </c>
      <c r="CG41" s="36">
        <v>0</v>
      </c>
      <c r="CH41" s="36">
        <v>5.2966236022671547</v>
      </c>
      <c r="CI41" s="36">
        <v>0.26482796172174572</v>
      </c>
      <c r="CJ41" s="36">
        <v>0</v>
      </c>
      <c r="CK41" s="36">
        <v>0.26482796172174572</v>
      </c>
      <c r="CL41" s="36"/>
      <c r="CM41" s="36">
        <v>0</v>
      </c>
      <c r="CN41" s="36"/>
      <c r="CO41" s="36">
        <v>0</v>
      </c>
      <c r="CP41" s="36">
        <v>0</v>
      </c>
      <c r="CQ41" s="36">
        <v>0</v>
      </c>
      <c r="CR41" s="36">
        <v>0</v>
      </c>
      <c r="CS41" s="36">
        <v>0</v>
      </c>
      <c r="CT41" s="36">
        <v>0</v>
      </c>
      <c r="CU41" s="36">
        <v>0</v>
      </c>
      <c r="CV41" s="36">
        <v>9999</v>
      </c>
      <c r="CW41" s="40">
        <v>9999</v>
      </c>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row>
    <row r="42" spans="1:131">
      <c r="A42" s="9"/>
      <c r="B42" s="9"/>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row>
    <row r="43" spans="1:131">
      <c r="A43" s="9"/>
      <c r="B43" s="9"/>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row>
    <row r="44" spans="1:131" ht="13.5" thickBot="1">
      <c r="A44" s="34" t="s">
        <v>349</v>
      </c>
      <c r="B44" s="35"/>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row>
    <row r="45" spans="1:131" ht="26.25" thickBot="1">
      <c r="A45" s="106" t="s">
        <v>252</v>
      </c>
      <c r="B45" s="107"/>
      <c r="C45" s="108" t="s">
        <v>253</v>
      </c>
      <c r="D45" s="109"/>
      <c r="E45" s="109"/>
      <c r="F45" s="109"/>
      <c r="G45" s="109"/>
      <c r="H45" s="109"/>
      <c r="I45" s="109"/>
      <c r="J45" s="109"/>
      <c r="K45" s="110"/>
      <c r="L45" s="108" t="s">
        <v>254</v>
      </c>
      <c r="M45" s="109"/>
      <c r="N45" s="109"/>
      <c r="O45" s="109"/>
      <c r="P45" s="109"/>
      <c r="Q45" s="110"/>
      <c r="R45" s="108" t="s">
        <v>255</v>
      </c>
      <c r="S45" s="109"/>
      <c r="T45" s="109"/>
      <c r="U45" s="110"/>
      <c r="V45" s="108" t="s">
        <v>256</v>
      </c>
      <c r="W45" s="109"/>
      <c r="X45" s="109"/>
      <c r="Y45" s="110"/>
      <c r="Z45" s="108" t="s">
        <v>257</v>
      </c>
      <c r="AA45" s="109"/>
      <c r="AB45" s="109"/>
      <c r="AC45" s="110"/>
      <c r="AD45" s="108" t="s">
        <v>258</v>
      </c>
      <c r="AE45" s="109"/>
      <c r="AF45" s="109"/>
      <c r="AG45" s="110"/>
      <c r="AH45" s="108" t="s">
        <v>259</v>
      </c>
      <c r="AI45" s="109"/>
      <c r="AJ45" s="109"/>
      <c r="AK45" s="109"/>
      <c r="AL45" s="110"/>
      <c r="AM45" s="108" t="s">
        <v>260</v>
      </c>
      <c r="AN45" s="109"/>
      <c r="AO45" s="109"/>
      <c r="AP45" s="109"/>
      <c r="AQ45" s="109"/>
      <c r="AR45" s="109"/>
      <c r="AS45" s="110"/>
      <c r="AT45" s="108" t="s">
        <v>261</v>
      </c>
      <c r="AU45" s="109"/>
      <c r="AV45" s="109"/>
      <c r="AW45" s="109"/>
      <c r="AX45" s="109"/>
      <c r="AY45" s="109"/>
      <c r="AZ45" s="110"/>
      <c r="BA45" s="108" t="s">
        <v>262</v>
      </c>
      <c r="BB45" s="109"/>
      <c r="BC45" s="109"/>
      <c r="BD45" s="109"/>
      <c r="BE45" s="109"/>
      <c r="BF45" s="110"/>
      <c r="BG45" s="108" t="s">
        <v>263</v>
      </c>
      <c r="BH45" s="110"/>
      <c r="BI45" s="108" t="s">
        <v>264</v>
      </c>
      <c r="BJ45" s="109"/>
      <c r="BK45" s="109"/>
      <c r="BL45" s="109"/>
      <c r="BM45" s="110"/>
      <c r="BN45" s="108" t="s">
        <v>265</v>
      </c>
      <c r="BO45" s="109"/>
      <c r="BP45" s="109"/>
      <c r="BQ45" s="109"/>
      <c r="BR45" s="109"/>
      <c r="BS45" s="109"/>
      <c r="BT45" s="109"/>
      <c r="BU45" s="109"/>
      <c r="BV45" s="109"/>
      <c r="BW45" s="109"/>
      <c r="BX45" s="109"/>
      <c r="BY45" s="109"/>
      <c r="BZ45" s="109"/>
      <c r="CA45" s="109"/>
      <c r="CB45" s="109"/>
      <c r="CC45" s="110"/>
      <c r="CD45" s="108" t="s">
        <v>266</v>
      </c>
      <c r="CE45" s="110"/>
      <c r="CF45" s="108" t="s">
        <v>267</v>
      </c>
      <c r="CG45" s="109"/>
      <c r="CH45" s="109"/>
      <c r="CI45" s="109"/>
      <c r="CJ45" s="109"/>
      <c r="CK45" s="110"/>
      <c r="CL45" s="111"/>
      <c r="CM45" s="108" t="s">
        <v>5</v>
      </c>
      <c r="CN45" s="109"/>
      <c r="CO45" s="109"/>
      <c r="CP45" s="110"/>
      <c r="CQ45" s="108" t="s">
        <v>268</v>
      </c>
      <c r="CR45" s="109"/>
      <c r="CS45" s="109"/>
      <c r="CT45" s="109"/>
      <c r="CU45" s="110"/>
      <c r="CV45" s="108" t="s">
        <v>269</v>
      </c>
      <c r="CW45" s="110"/>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row>
    <row r="46" spans="1:131" ht="204">
      <c r="A46" s="37" t="s">
        <v>21</v>
      </c>
      <c r="B46" s="38" t="s">
        <v>22</v>
      </c>
      <c r="C46" s="39" t="s">
        <v>152</v>
      </c>
      <c r="D46" s="39" t="s">
        <v>270</v>
      </c>
      <c r="E46" s="39" t="s">
        <v>271</v>
      </c>
      <c r="F46" s="39" t="s">
        <v>272</v>
      </c>
      <c r="G46" s="39" t="s">
        <v>273</v>
      </c>
      <c r="H46" s="39" t="s">
        <v>274</v>
      </c>
      <c r="I46" s="39" t="s">
        <v>275</v>
      </c>
      <c r="J46" s="39" t="s">
        <v>276</v>
      </c>
      <c r="K46" s="39" t="s">
        <v>277</v>
      </c>
      <c r="L46" s="39" t="s">
        <v>278</v>
      </c>
      <c r="M46" s="39" t="s">
        <v>279</v>
      </c>
      <c r="N46" s="39" t="s">
        <v>280</v>
      </c>
      <c r="O46" s="39" t="s">
        <v>281</v>
      </c>
      <c r="P46" s="39" t="s">
        <v>282</v>
      </c>
      <c r="Q46" s="39" t="s">
        <v>283</v>
      </c>
      <c r="R46" s="39" t="s">
        <v>284</v>
      </c>
      <c r="S46" s="39" t="s">
        <v>285</v>
      </c>
      <c r="T46" s="39" t="s">
        <v>286</v>
      </c>
      <c r="U46" s="39" t="s">
        <v>192</v>
      </c>
      <c r="V46" s="39" t="s">
        <v>284</v>
      </c>
      <c r="W46" s="39" t="s">
        <v>285</v>
      </c>
      <c r="X46" s="39" t="s">
        <v>286</v>
      </c>
      <c r="Y46" s="39" t="s">
        <v>192</v>
      </c>
      <c r="Z46" s="39" t="s">
        <v>284</v>
      </c>
      <c r="AA46" s="39" t="s">
        <v>285</v>
      </c>
      <c r="AB46" s="39" t="s">
        <v>286</v>
      </c>
      <c r="AC46" s="39" t="s">
        <v>192</v>
      </c>
      <c r="AD46" s="39" t="s">
        <v>284</v>
      </c>
      <c r="AE46" s="39" t="s">
        <v>285</v>
      </c>
      <c r="AF46" s="39" t="s">
        <v>286</v>
      </c>
      <c r="AG46" s="39" t="s">
        <v>192</v>
      </c>
      <c r="AH46" s="39" t="s">
        <v>284</v>
      </c>
      <c r="AI46" s="39" t="s">
        <v>285</v>
      </c>
      <c r="AJ46" s="39" t="s">
        <v>286</v>
      </c>
      <c r="AK46" s="39" t="s">
        <v>192</v>
      </c>
      <c r="AL46" s="39" t="s">
        <v>287</v>
      </c>
      <c r="AM46" s="39" t="s">
        <v>288</v>
      </c>
      <c r="AN46" s="39" t="s">
        <v>289</v>
      </c>
      <c r="AO46" s="39" t="s">
        <v>290</v>
      </c>
      <c r="AP46" s="39" t="s">
        <v>291</v>
      </c>
      <c r="AQ46" s="39" t="s">
        <v>292</v>
      </c>
      <c r="AR46" s="39" t="s">
        <v>293</v>
      </c>
      <c r="AS46" s="39" t="s">
        <v>294</v>
      </c>
      <c r="AT46" s="39" t="s">
        <v>295</v>
      </c>
      <c r="AU46" s="39" t="s">
        <v>296</v>
      </c>
      <c r="AV46" s="39" t="s">
        <v>297</v>
      </c>
      <c r="AW46" s="39" t="s">
        <v>298</v>
      </c>
      <c r="AX46" s="39" t="s">
        <v>299</v>
      </c>
      <c r="AY46" s="39" t="s">
        <v>300</v>
      </c>
      <c r="AZ46" s="39" t="s">
        <v>301</v>
      </c>
      <c r="BA46" s="39" t="s">
        <v>302</v>
      </c>
      <c r="BB46" s="39" t="s">
        <v>303</v>
      </c>
      <c r="BC46" s="39" t="s">
        <v>304</v>
      </c>
      <c r="BD46" s="39" t="s">
        <v>305</v>
      </c>
      <c r="BE46" s="39" t="s">
        <v>306</v>
      </c>
      <c r="BF46" s="39" t="s">
        <v>307</v>
      </c>
      <c r="BG46" s="39" t="s">
        <v>308</v>
      </c>
      <c r="BH46" s="39" t="s">
        <v>309</v>
      </c>
      <c r="BI46" s="39" t="s">
        <v>310</v>
      </c>
      <c r="BJ46" s="39" t="s">
        <v>311</v>
      </c>
      <c r="BK46" s="39" t="s">
        <v>312</v>
      </c>
      <c r="BL46" s="39" t="s">
        <v>313</v>
      </c>
      <c r="BM46" s="39" t="s">
        <v>314</v>
      </c>
      <c r="BN46" s="39" t="s">
        <v>315</v>
      </c>
      <c r="BO46" s="39" t="s">
        <v>316</v>
      </c>
      <c r="BP46" s="39" t="s">
        <v>317</v>
      </c>
      <c r="BQ46" s="39" t="s">
        <v>318</v>
      </c>
      <c r="BR46" s="39" t="s">
        <v>319</v>
      </c>
      <c r="BS46" s="39" t="s">
        <v>320</v>
      </c>
      <c r="BT46" s="39" t="s">
        <v>321</v>
      </c>
      <c r="BU46" s="39" t="s">
        <v>322</v>
      </c>
      <c r="BV46" s="39" t="s">
        <v>323</v>
      </c>
      <c r="BW46" s="39" t="s">
        <v>324</v>
      </c>
      <c r="BX46" s="39" t="s">
        <v>325</v>
      </c>
      <c r="BY46" s="39" t="s">
        <v>326</v>
      </c>
      <c r="BZ46" s="39" t="s">
        <v>327</v>
      </c>
      <c r="CA46" s="39" t="s">
        <v>328</v>
      </c>
      <c r="CB46" s="39" t="s">
        <v>329</v>
      </c>
      <c r="CC46" s="39" t="s">
        <v>330</v>
      </c>
      <c r="CD46" s="39" t="s">
        <v>23</v>
      </c>
      <c r="CE46" s="39" t="s">
        <v>24</v>
      </c>
      <c r="CF46" s="39" t="s">
        <v>331</v>
      </c>
      <c r="CG46" s="39" t="s">
        <v>332</v>
      </c>
      <c r="CH46" s="39" t="s">
        <v>333</v>
      </c>
      <c r="CI46" s="39" t="s">
        <v>334</v>
      </c>
      <c r="CJ46" s="39" t="s">
        <v>335</v>
      </c>
      <c r="CK46" s="39" t="s">
        <v>336</v>
      </c>
      <c r="CL46" s="39"/>
      <c r="CM46" s="39" t="s">
        <v>337</v>
      </c>
      <c r="CN46" s="39" t="s">
        <v>338</v>
      </c>
      <c r="CO46" s="39" t="s">
        <v>339</v>
      </c>
      <c r="CP46" s="39" t="s">
        <v>340</v>
      </c>
      <c r="CQ46" s="39" t="s">
        <v>341</v>
      </c>
      <c r="CR46" s="39" t="s">
        <v>342</v>
      </c>
      <c r="CS46" s="39" t="s">
        <v>343</v>
      </c>
      <c r="CT46" s="39" t="s">
        <v>344</v>
      </c>
      <c r="CU46" s="39" t="s">
        <v>345</v>
      </c>
      <c r="CV46" s="39" t="s">
        <v>346</v>
      </c>
      <c r="CW46" s="39" t="s">
        <v>347</v>
      </c>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row>
    <row r="47" spans="1:131">
      <c r="A47" s="9" t="s">
        <v>386</v>
      </c>
      <c r="B47" s="9"/>
      <c r="C47" s="36">
        <v>10</v>
      </c>
      <c r="D47" s="36">
        <v>544.84424870463897</v>
      </c>
      <c r="E47" s="36">
        <v>0</v>
      </c>
      <c r="F47" s="36">
        <v>250</v>
      </c>
      <c r="G47" s="36">
        <v>0</v>
      </c>
      <c r="H47" s="36">
        <v>0</v>
      </c>
      <c r="I47" s="36"/>
      <c r="J47" s="36"/>
      <c r="K47" s="36"/>
      <c r="L47" s="36">
        <v>586.88081365683877</v>
      </c>
      <c r="M47" s="36">
        <v>0.20502400217625977</v>
      </c>
      <c r="N47" s="36">
        <v>0.20354423087024864</v>
      </c>
      <c r="O47" s="36">
        <v>0</v>
      </c>
      <c r="P47" s="36">
        <v>0</v>
      </c>
      <c r="Q47" s="36">
        <v>0</v>
      </c>
      <c r="R47" s="36">
        <v>49.853339625543057</v>
      </c>
      <c r="S47" s="36">
        <v>115.20348522447691</v>
      </c>
      <c r="T47" s="36">
        <v>0</v>
      </c>
      <c r="U47" s="36">
        <v>261.01793405408796</v>
      </c>
      <c r="V47" s="36">
        <v>15</v>
      </c>
      <c r="W47" s="36">
        <v>35</v>
      </c>
      <c r="X47" s="36">
        <v>0</v>
      </c>
      <c r="Y47" s="36">
        <v>0</v>
      </c>
      <c r="Z47" s="36">
        <v>0</v>
      </c>
      <c r="AA47" s="36">
        <v>0</v>
      </c>
      <c r="AB47" s="36">
        <v>0</v>
      </c>
      <c r="AC47" s="36">
        <v>0</v>
      </c>
      <c r="AD47" s="36">
        <v>0</v>
      </c>
      <c r="AE47" s="36">
        <v>0</v>
      </c>
      <c r="AF47" s="36">
        <v>0</v>
      </c>
      <c r="AG47" s="36">
        <v>0</v>
      </c>
      <c r="AH47" s="36">
        <v>64.853339625543057</v>
      </c>
      <c r="AI47" s="36">
        <v>150.20348522447691</v>
      </c>
      <c r="AJ47" s="36">
        <v>0</v>
      </c>
      <c r="AK47" s="36">
        <v>261.01793405408796</v>
      </c>
      <c r="AL47" s="36">
        <v>476.07475890410791</v>
      </c>
      <c r="AM47" s="36">
        <v>305.02612323103494</v>
      </c>
      <c r="AN47" s="36">
        <v>72.444920551295098</v>
      </c>
      <c r="AO47" s="36">
        <v>0</v>
      </c>
      <c r="AP47" s="36">
        <v>0</v>
      </c>
      <c r="AQ47" s="36">
        <v>377.47104378233007</v>
      </c>
      <c r="AR47" s="36">
        <v>64.853339625543057</v>
      </c>
      <c r="AS47" s="40">
        <v>5.8203794278261007</v>
      </c>
      <c r="AT47" s="36">
        <v>305.02612323103494</v>
      </c>
      <c r="AU47" s="36">
        <v>85.753208218025861</v>
      </c>
      <c r="AV47" s="36">
        <v>0</v>
      </c>
      <c r="AW47" s="36">
        <v>0</v>
      </c>
      <c r="AX47" s="36">
        <v>390.77933144906081</v>
      </c>
      <c r="AY47" s="36">
        <v>150.20348522447691</v>
      </c>
      <c r="AZ47" s="40">
        <v>2.601666205448208</v>
      </c>
      <c r="BA47" s="36">
        <v>305.02612323103494</v>
      </c>
      <c r="BB47" s="36">
        <v>158.19812876932096</v>
      </c>
      <c r="BC47" s="36">
        <v>0</v>
      </c>
      <c r="BD47" s="36">
        <v>0</v>
      </c>
      <c r="BE47" s="36">
        <v>463.22425200035593</v>
      </c>
      <c r="BF47" s="36">
        <v>215.05682485001995</v>
      </c>
      <c r="BG47" s="36">
        <v>7.1288109641077986</v>
      </c>
      <c r="BH47" s="40">
        <v>2.1539621089607701</v>
      </c>
      <c r="BI47" s="36">
        <v>8.131160762557796</v>
      </c>
      <c r="BJ47" s="36">
        <v>18.832163347462608</v>
      </c>
      <c r="BK47" s="36">
        <v>0</v>
      </c>
      <c r="BL47" s="36">
        <v>32.725820997945661</v>
      </c>
      <c r="BM47" s="36">
        <v>59.689145107966063</v>
      </c>
      <c r="BN47" s="36">
        <v>305.02612323103494</v>
      </c>
      <c r="BO47" s="36">
        <v>0</v>
      </c>
      <c r="BP47" s="36">
        <v>158.19812876932096</v>
      </c>
      <c r="BQ47" s="36">
        <v>0</v>
      </c>
      <c r="BR47" s="36">
        <v>0</v>
      </c>
      <c r="BS47" s="36">
        <v>0</v>
      </c>
      <c r="BT47" s="36">
        <v>0</v>
      </c>
      <c r="BU47" s="36">
        <v>0</v>
      </c>
      <c r="BV47" s="36">
        <v>0</v>
      </c>
      <c r="BW47" s="36">
        <v>0</v>
      </c>
      <c r="BX47" s="36">
        <v>426.07475890410791</v>
      </c>
      <c r="BY47" s="36">
        <v>50</v>
      </c>
      <c r="BZ47" s="36">
        <v>0</v>
      </c>
      <c r="CA47" s="36">
        <v>0</v>
      </c>
      <c r="CB47" s="36">
        <v>463.22425200035593</v>
      </c>
      <c r="CC47" s="36">
        <v>476.07475890410791</v>
      </c>
      <c r="CD47" s="113">
        <v>0.97300737612442845</v>
      </c>
      <c r="CE47" s="36">
        <v>39.85463196205346</v>
      </c>
      <c r="CF47" s="36">
        <v>5.5754354858659392</v>
      </c>
      <c r="CG47" s="36">
        <v>0</v>
      </c>
      <c r="CH47" s="36">
        <v>5.5754354858659392</v>
      </c>
      <c r="CI47" s="36">
        <v>0.27876838648699848</v>
      </c>
      <c r="CJ47" s="36">
        <v>0</v>
      </c>
      <c r="CK47" s="36">
        <v>0.27876838648699848</v>
      </c>
      <c r="CL47" s="36"/>
      <c r="CM47" s="36">
        <v>0</v>
      </c>
      <c r="CN47" s="36"/>
      <c r="CO47" s="36">
        <v>0</v>
      </c>
      <c r="CP47" s="36">
        <v>0</v>
      </c>
      <c r="CQ47" s="36">
        <v>0</v>
      </c>
      <c r="CR47" s="36">
        <v>0</v>
      </c>
      <c r="CS47" s="36">
        <v>0</v>
      </c>
      <c r="CT47" s="36">
        <v>0</v>
      </c>
      <c r="CU47" s="36">
        <v>0</v>
      </c>
      <c r="CV47" s="36">
        <v>9999</v>
      </c>
      <c r="CW47" s="40">
        <v>9999</v>
      </c>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row>
    <row r="48" spans="1:131">
      <c r="A48" s="9" t="s">
        <v>387</v>
      </c>
      <c r="B48" s="9"/>
      <c r="C48" s="36">
        <v>10</v>
      </c>
      <c r="D48" s="36">
        <v>543.59306943028241</v>
      </c>
      <c r="E48" s="36">
        <v>0</v>
      </c>
      <c r="F48" s="36">
        <v>250</v>
      </c>
      <c r="G48" s="36">
        <v>0</v>
      </c>
      <c r="H48" s="36">
        <v>0</v>
      </c>
      <c r="I48" s="36"/>
      <c r="J48" s="36"/>
      <c r="K48" s="36"/>
      <c r="L48" s="36">
        <v>585.53310169638269</v>
      </c>
      <c r="M48" s="36">
        <v>0.20455318545592466</v>
      </c>
      <c r="N48" s="36">
        <v>0.20307681229386618</v>
      </c>
      <c r="O48" s="36">
        <v>0</v>
      </c>
      <c r="P48" s="36">
        <v>0</v>
      </c>
      <c r="Q48" s="36">
        <v>0</v>
      </c>
      <c r="R48" s="36">
        <v>49.853339625543057</v>
      </c>
      <c r="S48" s="36">
        <v>115.20348522447691</v>
      </c>
      <c r="T48" s="36">
        <v>0</v>
      </c>
      <c r="U48" s="36">
        <v>261.01793405408796</v>
      </c>
      <c r="V48" s="36">
        <v>15</v>
      </c>
      <c r="W48" s="36">
        <v>35</v>
      </c>
      <c r="X48" s="36">
        <v>0</v>
      </c>
      <c r="Y48" s="36">
        <v>0</v>
      </c>
      <c r="Z48" s="36">
        <v>0</v>
      </c>
      <c r="AA48" s="36">
        <v>0</v>
      </c>
      <c r="AB48" s="36">
        <v>0</v>
      </c>
      <c r="AC48" s="36">
        <v>0</v>
      </c>
      <c r="AD48" s="36">
        <v>0</v>
      </c>
      <c r="AE48" s="36">
        <v>0</v>
      </c>
      <c r="AF48" s="36">
        <v>0</v>
      </c>
      <c r="AG48" s="36">
        <v>0</v>
      </c>
      <c r="AH48" s="36">
        <v>64.853339625543057</v>
      </c>
      <c r="AI48" s="36">
        <v>150.20348522447691</v>
      </c>
      <c r="AJ48" s="36">
        <v>0</v>
      </c>
      <c r="AK48" s="36">
        <v>261.01793405408796</v>
      </c>
      <c r="AL48" s="36">
        <v>476.07475890410791</v>
      </c>
      <c r="AM48" s="36">
        <v>304.32566183416515</v>
      </c>
      <c r="AN48" s="36">
        <v>72.278558176466561</v>
      </c>
      <c r="AO48" s="36">
        <v>0</v>
      </c>
      <c r="AP48" s="36">
        <v>0</v>
      </c>
      <c r="AQ48" s="36">
        <v>376.60422001063171</v>
      </c>
      <c r="AR48" s="36">
        <v>64.853339625543057</v>
      </c>
      <c r="AS48" s="40">
        <v>5.8070135198142179</v>
      </c>
      <c r="AT48" s="36">
        <v>304.32566183416515</v>
      </c>
      <c r="AU48" s="36">
        <v>85.556284717250989</v>
      </c>
      <c r="AV48" s="36">
        <v>0</v>
      </c>
      <c r="AW48" s="36">
        <v>0</v>
      </c>
      <c r="AX48" s="36">
        <v>389.88194655141615</v>
      </c>
      <c r="AY48" s="36">
        <v>150.20348522447691</v>
      </c>
      <c r="AZ48" s="40">
        <v>2.595691744227794</v>
      </c>
      <c r="BA48" s="36">
        <v>304.32566183416515</v>
      </c>
      <c r="BB48" s="36">
        <v>157.83484289371756</v>
      </c>
      <c r="BC48" s="36">
        <v>0</v>
      </c>
      <c r="BD48" s="36">
        <v>0</v>
      </c>
      <c r="BE48" s="36">
        <v>462.16050472788271</v>
      </c>
      <c r="BF48" s="36">
        <v>215.05682485001995</v>
      </c>
      <c r="BG48" s="36">
        <v>7.1908720060735698</v>
      </c>
      <c r="BH48" s="40">
        <v>2.1490157545578579</v>
      </c>
      <c r="BI48" s="36">
        <v>8.1498761222536729</v>
      </c>
      <c r="BJ48" s="36">
        <v>18.875509029732502</v>
      </c>
      <c r="BK48" s="36">
        <v>0</v>
      </c>
      <c r="BL48" s="36">
        <v>32.801145484720017</v>
      </c>
      <c r="BM48" s="36">
        <v>59.826530636706188</v>
      </c>
      <c r="BN48" s="36">
        <v>304.32566183416515</v>
      </c>
      <c r="BO48" s="36">
        <v>0</v>
      </c>
      <c r="BP48" s="36">
        <v>157.83484289371756</v>
      </c>
      <c r="BQ48" s="36">
        <v>0</v>
      </c>
      <c r="BR48" s="36">
        <v>0</v>
      </c>
      <c r="BS48" s="36">
        <v>0</v>
      </c>
      <c r="BT48" s="36">
        <v>0</v>
      </c>
      <c r="BU48" s="36">
        <v>0</v>
      </c>
      <c r="BV48" s="36">
        <v>0</v>
      </c>
      <c r="BW48" s="36">
        <v>0</v>
      </c>
      <c r="BX48" s="36">
        <v>426.07475890410791</v>
      </c>
      <c r="BY48" s="36">
        <v>50</v>
      </c>
      <c r="BZ48" s="36">
        <v>0</v>
      </c>
      <c r="CA48" s="36">
        <v>0</v>
      </c>
      <c r="CB48" s="36">
        <v>462.16050472788271</v>
      </c>
      <c r="CC48" s="36">
        <v>476.07475890410791</v>
      </c>
      <c r="CD48" s="113">
        <v>0.97077296387597845</v>
      </c>
      <c r="CE48" s="36">
        <v>39.992017490793586</v>
      </c>
      <c r="CF48" s="36">
        <v>5.5626320666465663</v>
      </c>
      <c r="CG48" s="36">
        <v>0</v>
      </c>
      <c r="CH48" s="36">
        <v>5.5626320666465663</v>
      </c>
      <c r="CI48" s="36">
        <v>0.2781282233057818</v>
      </c>
      <c r="CJ48" s="36">
        <v>0</v>
      </c>
      <c r="CK48" s="36">
        <v>0.2781282233057818</v>
      </c>
      <c r="CL48" s="36"/>
      <c r="CM48" s="36">
        <v>0</v>
      </c>
      <c r="CN48" s="36"/>
      <c r="CO48" s="36">
        <v>0</v>
      </c>
      <c r="CP48" s="36">
        <v>0</v>
      </c>
      <c r="CQ48" s="36">
        <v>0</v>
      </c>
      <c r="CR48" s="36">
        <v>0</v>
      </c>
      <c r="CS48" s="36">
        <v>0</v>
      </c>
      <c r="CT48" s="36">
        <v>0</v>
      </c>
      <c r="CU48" s="36">
        <v>0</v>
      </c>
      <c r="CV48" s="36">
        <v>9999</v>
      </c>
      <c r="CW48" s="40">
        <v>9999</v>
      </c>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row>
    <row r="49" spans="1:131">
      <c r="A49" s="9" t="s">
        <v>388</v>
      </c>
      <c r="B49" s="9"/>
      <c r="C49" s="36">
        <v>10</v>
      </c>
      <c r="D49" s="36">
        <v>517.59811669676185</v>
      </c>
      <c r="E49" s="36">
        <v>0</v>
      </c>
      <c r="F49" s="36">
        <v>250</v>
      </c>
      <c r="G49" s="36">
        <v>0</v>
      </c>
      <c r="H49" s="36">
        <v>0</v>
      </c>
      <c r="I49" s="36"/>
      <c r="J49" s="36"/>
      <c r="K49" s="36"/>
      <c r="L49" s="36">
        <v>557.53255099314879</v>
      </c>
      <c r="M49" s="36">
        <v>0.194771327138653</v>
      </c>
      <c r="N49" s="36">
        <v>0.19336555504331707</v>
      </c>
      <c r="O49" s="36">
        <v>0</v>
      </c>
      <c r="P49" s="36">
        <v>0</v>
      </c>
      <c r="Q49" s="36">
        <v>0</v>
      </c>
      <c r="R49" s="36">
        <v>49.853339625543057</v>
      </c>
      <c r="S49" s="36">
        <v>115.20348522447691</v>
      </c>
      <c r="T49" s="36">
        <v>0</v>
      </c>
      <c r="U49" s="36">
        <v>261.01793405408796</v>
      </c>
      <c r="V49" s="36">
        <v>15</v>
      </c>
      <c r="W49" s="36">
        <v>35</v>
      </c>
      <c r="X49" s="36">
        <v>0</v>
      </c>
      <c r="Y49" s="36">
        <v>0</v>
      </c>
      <c r="Z49" s="36">
        <v>0</v>
      </c>
      <c r="AA49" s="36">
        <v>0</v>
      </c>
      <c r="AB49" s="36">
        <v>0</v>
      </c>
      <c r="AC49" s="36">
        <v>0</v>
      </c>
      <c r="AD49" s="36">
        <v>0</v>
      </c>
      <c r="AE49" s="36">
        <v>0</v>
      </c>
      <c r="AF49" s="36">
        <v>0</v>
      </c>
      <c r="AG49" s="36">
        <v>0</v>
      </c>
      <c r="AH49" s="36">
        <v>64.853339625543057</v>
      </c>
      <c r="AI49" s="36">
        <v>150.20348522447691</v>
      </c>
      <c r="AJ49" s="36">
        <v>0</v>
      </c>
      <c r="AK49" s="36">
        <v>261.01793405408796</v>
      </c>
      <c r="AL49" s="36">
        <v>476.07475890410791</v>
      </c>
      <c r="AM49" s="36">
        <v>289.77262273219952</v>
      </c>
      <c r="AN49" s="36">
        <v>68.822153359875642</v>
      </c>
      <c r="AO49" s="36">
        <v>0</v>
      </c>
      <c r="AP49" s="36">
        <v>0</v>
      </c>
      <c r="AQ49" s="36">
        <v>358.59477609207516</v>
      </c>
      <c r="AR49" s="36">
        <v>64.853339625543057</v>
      </c>
      <c r="AS49" s="40">
        <v>5.5293185850191664</v>
      </c>
      <c r="AT49" s="36">
        <v>289.77262273219952</v>
      </c>
      <c r="AU49" s="36">
        <v>81.464930904349231</v>
      </c>
      <c r="AV49" s="36">
        <v>0</v>
      </c>
      <c r="AW49" s="36">
        <v>0</v>
      </c>
      <c r="AX49" s="36">
        <v>371.23755363654874</v>
      </c>
      <c r="AY49" s="36">
        <v>150.20348522447691</v>
      </c>
      <c r="AZ49" s="40">
        <v>2.4715641789652194</v>
      </c>
      <c r="BA49" s="36">
        <v>289.77262273219952</v>
      </c>
      <c r="BB49" s="36">
        <v>150.28708426422486</v>
      </c>
      <c r="BC49" s="36">
        <v>0</v>
      </c>
      <c r="BD49" s="36">
        <v>0</v>
      </c>
      <c r="BE49" s="36">
        <v>440.05970699642438</v>
      </c>
      <c r="BF49" s="36">
        <v>215.05682485001995</v>
      </c>
      <c r="BG49" s="36">
        <v>8.5481482151032253</v>
      </c>
      <c r="BH49" s="40">
        <v>2.0462485080551192</v>
      </c>
      <c r="BI49" s="36">
        <v>8.559181407083658</v>
      </c>
      <c r="BJ49" s="36">
        <v>19.823479953932171</v>
      </c>
      <c r="BK49" s="36">
        <v>0</v>
      </c>
      <c r="BL49" s="36">
        <v>34.448493492711641</v>
      </c>
      <c r="BM49" s="36">
        <v>62.831154853727469</v>
      </c>
      <c r="BN49" s="36">
        <v>289.77262273219952</v>
      </c>
      <c r="BO49" s="36">
        <v>0</v>
      </c>
      <c r="BP49" s="36">
        <v>150.28708426422486</v>
      </c>
      <c r="BQ49" s="36">
        <v>0</v>
      </c>
      <c r="BR49" s="36">
        <v>0</v>
      </c>
      <c r="BS49" s="36">
        <v>0</v>
      </c>
      <c r="BT49" s="36">
        <v>0</v>
      </c>
      <c r="BU49" s="36">
        <v>0</v>
      </c>
      <c r="BV49" s="36">
        <v>0</v>
      </c>
      <c r="BW49" s="36">
        <v>0</v>
      </c>
      <c r="BX49" s="36">
        <v>426.07475890410791</v>
      </c>
      <c r="BY49" s="36">
        <v>50</v>
      </c>
      <c r="BZ49" s="36">
        <v>0</v>
      </c>
      <c r="CA49" s="36">
        <v>0</v>
      </c>
      <c r="CB49" s="36">
        <v>440.05970699642438</v>
      </c>
      <c r="CC49" s="36">
        <v>476.07475890410791</v>
      </c>
      <c r="CD49" s="113">
        <v>0.92435000756900498</v>
      </c>
      <c r="CE49" s="36">
        <v>42.996641707814867</v>
      </c>
      <c r="CF49" s="36">
        <v>5.2966236022671547</v>
      </c>
      <c r="CG49" s="36">
        <v>0</v>
      </c>
      <c r="CH49" s="36">
        <v>5.2966236022671547</v>
      </c>
      <c r="CI49" s="36">
        <v>0.26482796172174572</v>
      </c>
      <c r="CJ49" s="36">
        <v>0</v>
      </c>
      <c r="CK49" s="36">
        <v>0.26482796172174572</v>
      </c>
      <c r="CL49" s="36"/>
      <c r="CM49" s="36">
        <v>0</v>
      </c>
      <c r="CN49" s="36"/>
      <c r="CO49" s="36">
        <v>0</v>
      </c>
      <c r="CP49" s="36">
        <v>0</v>
      </c>
      <c r="CQ49" s="36">
        <v>0</v>
      </c>
      <c r="CR49" s="36">
        <v>0</v>
      </c>
      <c r="CS49" s="36">
        <v>0</v>
      </c>
      <c r="CT49" s="36">
        <v>0</v>
      </c>
      <c r="CU49" s="36">
        <v>0</v>
      </c>
      <c r="CV49" s="36">
        <v>9999</v>
      </c>
      <c r="CW49" s="40">
        <v>9999</v>
      </c>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row>
    <row r="50" spans="1:131">
      <c r="A50" s="9"/>
      <c r="B50" s="9"/>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row>
    <row r="51" spans="1:131">
      <c r="A51" s="9"/>
      <c r="B51" s="9"/>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row>
    <row r="52" spans="1:131" ht="13.5" thickBot="1">
      <c r="A52" s="34" t="s">
        <v>350</v>
      </c>
      <c r="B52" s="35"/>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row>
    <row r="53" spans="1:131" ht="13.5" thickBot="1">
      <c r="A53" s="114" t="s">
        <v>351</v>
      </c>
      <c r="B53" s="115"/>
      <c r="C53" s="116"/>
      <c r="D53" s="116"/>
      <c r="E53" s="116"/>
      <c r="F53" s="116"/>
      <c r="G53" s="116"/>
      <c r="H53" s="116"/>
      <c r="I53" s="116"/>
      <c r="J53" s="116"/>
      <c r="K53" s="116"/>
      <c r="L53" s="41"/>
      <c r="M53" s="117"/>
      <c r="N53" s="118" t="s">
        <v>435</v>
      </c>
      <c r="O53" s="116"/>
      <c r="P53" s="116"/>
      <c r="Q53" s="116"/>
      <c r="R53" s="116"/>
      <c r="S53" s="116"/>
      <c r="T53" s="116"/>
      <c r="U53" s="116"/>
      <c r="V53" s="116"/>
      <c r="W53" s="116"/>
      <c r="X53" s="116"/>
      <c r="Y53" s="41"/>
      <c r="Z53" s="117"/>
      <c r="AA53" s="118" t="s">
        <v>436</v>
      </c>
      <c r="AB53" s="116"/>
      <c r="AC53" s="116"/>
      <c r="AD53" s="116"/>
      <c r="AE53" s="116"/>
      <c r="AF53" s="116"/>
      <c r="AG53" s="116"/>
      <c r="AH53" s="116"/>
      <c r="AI53" s="116"/>
      <c r="AJ53" s="116"/>
      <c r="AK53" s="116"/>
      <c r="AL53" s="41"/>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row>
    <row r="54" spans="1:131" ht="191.25">
      <c r="A54" s="37"/>
      <c r="B54" s="38" t="s">
        <v>352</v>
      </c>
      <c r="C54" s="39" t="s">
        <v>353</v>
      </c>
      <c r="D54" s="39" t="s">
        <v>25</v>
      </c>
      <c r="E54" s="39" t="s">
        <v>26</v>
      </c>
      <c r="F54" s="39" t="s">
        <v>27</v>
      </c>
      <c r="G54" s="39" t="s">
        <v>28</v>
      </c>
      <c r="H54" s="39" t="s">
        <v>29</v>
      </c>
      <c r="I54" s="39" t="s">
        <v>30</v>
      </c>
      <c r="J54" s="39" t="s">
        <v>31</v>
      </c>
      <c r="K54" s="39" t="s">
        <v>24</v>
      </c>
      <c r="L54" s="39" t="s">
        <v>23</v>
      </c>
      <c r="M54" s="39" t="s">
        <v>32</v>
      </c>
      <c r="N54" s="39" t="s">
        <v>33</v>
      </c>
      <c r="O54" s="39" t="s">
        <v>34</v>
      </c>
      <c r="P54" s="39" t="s">
        <v>35</v>
      </c>
      <c r="Q54" s="39" t="s">
        <v>36</v>
      </c>
      <c r="R54" s="39" t="s">
        <v>37</v>
      </c>
      <c r="S54" s="39" t="s">
        <v>38</v>
      </c>
      <c r="T54" s="39" t="s">
        <v>39</v>
      </c>
      <c r="U54" s="39" t="s">
        <v>40</v>
      </c>
      <c r="V54" s="39" t="s">
        <v>41</v>
      </c>
      <c r="W54" s="39" t="s">
        <v>42</v>
      </c>
      <c r="X54" s="39" t="s">
        <v>43</v>
      </c>
      <c r="Y54" s="39" t="s">
        <v>44</v>
      </c>
      <c r="Z54" s="39"/>
      <c r="AA54" s="39" t="s">
        <v>33</v>
      </c>
      <c r="AB54" s="39" t="s">
        <v>34</v>
      </c>
      <c r="AC54" s="39" t="s">
        <v>35</v>
      </c>
      <c r="AD54" s="39" t="s">
        <v>36</v>
      </c>
      <c r="AE54" s="39" t="s">
        <v>37</v>
      </c>
      <c r="AF54" s="39" t="s">
        <v>38</v>
      </c>
      <c r="AG54" s="39" t="s">
        <v>39</v>
      </c>
      <c r="AH54" s="39" t="s">
        <v>40</v>
      </c>
      <c r="AI54" s="39" t="s">
        <v>41</v>
      </c>
      <c r="AJ54" s="39" t="s">
        <v>42</v>
      </c>
      <c r="AK54" s="39" t="s">
        <v>43</v>
      </c>
      <c r="AL54" s="39" t="s">
        <v>44</v>
      </c>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row>
    <row r="55" spans="1:131">
      <c r="A55" s="9"/>
      <c r="B55" s="48" t="s">
        <v>354</v>
      </c>
      <c r="C55" s="119">
        <v>1729.9464663463702</v>
      </c>
      <c r="D55" s="119">
        <v>750</v>
      </c>
      <c r="E55" s="119">
        <v>0</v>
      </c>
      <c r="F55" s="119">
        <v>750</v>
      </c>
      <c r="G55" s="119">
        <v>1278.2242767123237</v>
      </c>
      <c r="H55" s="119">
        <v>1365.4444637246631</v>
      </c>
      <c r="I55" s="119">
        <v>3797.8053817328664</v>
      </c>
      <c r="J55" s="119">
        <v>1.2271271633407825</v>
      </c>
      <c r="K55" s="119">
        <v>34.533631431231143</v>
      </c>
      <c r="L55" s="40">
        <v>1.0688233817578301</v>
      </c>
      <c r="M55" s="36">
        <v>16.43469115477966</v>
      </c>
      <c r="N55" s="42">
        <v>147.93407230707152</v>
      </c>
      <c r="O55" s="42">
        <v>108.02577476207524</v>
      </c>
      <c r="P55" s="42">
        <v>87.511249519750692</v>
      </c>
      <c r="Q55" s="42">
        <v>75.870370991945677</v>
      </c>
      <c r="R55" s="42">
        <v>27.839292463269217</v>
      </c>
      <c r="S55" s="42">
        <v>17.999080854415187</v>
      </c>
      <c r="T55" s="42">
        <v>52.332040087129251</v>
      </c>
      <c r="U55" s="42">
        <v>52.194257000615451</v>
      </c>
      <c r="V55" s="42">
        <v>30.352161410277361</v>
      </c>
      <c r="W55" s="42">
        <v>68.948409996255847</v>
      </c>
      <c r="X55" s="42">
        <v>107.05856737656961</v>
      </c>
      <c r="Y55" s="42">
        <v>186.81569961054691</v>
      </c>
      <c r="Z55" s="42"/>
      <c r="AA55" s="42">
        <v>140.36520052809735</v>
      </c>
      <c r="AB55" s="42">
        <v>99.418697683588817</v>
      </c>
      <c r="AC55" s="42">
        <v>73.415495669643718</v>
      </c>
      <c r="AD55" s="42">
        <v>68.475403674658125</v>
      </c>
      <c r="AE55" s="42">
        <v>27.070175770934156</v>
      </c>
      <c r="AF55" s="42">
        <v>8.3625360048019761</v>
      </c>
      <c r="AG55" s="42">
        <v>25.759563740919344</v>
      </c>
      <c r="AH55" s="42">
        <v>18.441759935250793</v>
      </c>
      <c r="AI55" s="42">
        <v>17.439046701216785</v>
      </c>
      <c r="AJ55" s="42">
        <v>42.357982687829491</v>
      </c>
      <c r="AK55" s="42">
        <v>84.299626510447396</v>
      </c>
      <c r="AL55" s="42">
        <v>161.66000105906059</v>
      </c>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row>
    <row r="56" spans="1:131">
      <c r="A56" s="9"/>
      <c r="B56" s="48" t="s">
        <v>355</v>
      </c>
      <c r="C56" s="120">
        <v>0</v>
      </c>
      <c r="D56" s="120">
        <v>0</v>
      </c>
      <c r="E56" s="120">
        <v>0</v>
      </c>
      <c r="F56" s="120">
        <v>0</v>
      </c>
      <c r="G56" s="120">
        <v>0</v>
      </c>
      <c r="H56" s="120">
        <v>0</v>
      </c>
      <c r="I56" s="120">
        <v>0</v>
      </c>
      <c r="J56" s="120">
        <v>0</v>
      </c>
      <c r="K56" s="120">
        <v>0</v>
      </c>
      <c r="L56" s="113">
        <v>0</v>
      </c>
      <c r="M56" s="121">
        <v>0</v>
      </c>
      <c r="N56" s="121">
        <v>0</v>
      </c>
      <c r="O56" s="121">
        <v>0</v>
      </c>
      <c r="P56" s="121">
        <v>0</v>
      </c>
      <c r="Q56" s="121">
        <v>0</v>
      </c>
      <c r="R56" s="121">
        <v>0</v>
      </c>
      <c r="S56" s="121">
        <v>0</v>
      </c>
      <c r="T56" s="121">
        <v>0</v>
      </c>
      <c r="U56" s="121">
        <v>0</v>
      </c>
      <c r="V56" s="121">
        <v>0</v>
      </c>
      <c r="W56" s="121">
        <v>0</v>
      </c>
      <c r="X56" s="121">
        <v>0</v>
      </c>
      <c r="Y56" s="121">
        <v>0</v>
      </c>
      <c r="Z56" s="121"/>
      <c r="AA56" s="121">
        <v>0</v>
      </c>
      <c r="AB56" s="121">
        <v>0</v>
      </c>
      <c r="AC56" s="121">
        <v>0</v>
      </c>
      <c r="AD56" s="121">
        <v>0</v>
      </c>
      <c r="AE56" s="121">
        <v>0</v>
      </c>
      <c r="AF56" s="121">
        <v>0</v>
      </c>
      <c r="AG56" s="121">
        <v>0</v>
      </c>
      <c r="AH56" s="121">
        <v>0</v>
      </c>
      <c r="AI56" s="121">
        <v>0</v>
      </c>
      <c r="AJ56" s="121">
        <v>0</v>
      </c>
      <c r="AK56" s="121">
        <v>0</v>
      </c>
      <c r="AL56" s="121">
        <v>0</v>
      </c>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row>
    <row r="57" spans="1:131">
      <c r="A57" s="9"/>
      <c r="B57" s="48" t="s">
        <v>356</v>
      </c>
      <c r="C57" s="120"/>
      <c r="D57" s="120"/>
      <c r="E57" s="120"/>
      <c r="F57" s="120"/>
      <c r="G57" s="120"/>
      <c r="H57" s="120"/>
      <c r="I57" s="120"/>
      <c r="J57" s="120"/>
      <c r="K57" s="120"/>
      <c r="L57" s="113"/>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row>
    <row r="58" spans="1:131">
      <c r="A58" s="9"/>
      <c r="B58" s="9" t="s">
        <v>70</v>
      </c>
      <c r="C58" s="121">
        <v>0</v>
      </c>
      <c r="D58" s="121">
        <v>0</v>
      </c>
      <c r="E58" s="121">
        <v>0</v>
      </c>
      <c r="F58" s="121">
        <v>0</v>
      </c>
      <c r="G58" s="121">
        <v>0</v>
      </c>
      <c r="H58" s="121">
        <v>0</v>
      </c>
      <c r="I58" s="121">
        <v>0</v>
      </c>
      <c r="J58" s="121">
        <v>0</v>
      </c>
      <c r="K58" s="121">
        <v>0</v>
      </c>
      <c r="L58" s="113">
        <v>0</v>
      </c>
      <c r="M58" s="121">
        <v>0</v>
      </c>
      <c r="N58" s="121">
        <v>0</v>
      </c>
      <c r="O58" s="121">
        <v>0</v>
      </c>
      <c r="P58" s="121">
        <v>0</v>
      </c>
      <c r="Q58" s="121">
        <v>0</v>
      </c>
      <c r="R58" s="121">
        <v>0</v>
      </c>
      <c r="S58" s="121">
        <v>0</v>
      </c>
      <c r="T58" s="121">
        <v>0</v>
      </c>
      <c r="U58" s="121">
        <v>0</v>
      </c>
      <c r="V58" s="121">
        <v>0</v>
      </c>
      <c r="W58" s="121">
        <v>0</v>
      </c>
      <c r="X58" s="121">
        <v>0</v>
      </c>
      <c r="Y58" s="121">
        <v>0</v>
      </c>
      <c r="Z58" s="121"/>
      <c r="AA58" s="121">
        <v>0</v>
      </c>
      <c r="AB58" s="121">
        <v>0</v>
      </c>
      <c r="AC58" s="121">
        <v>0</v>
      </c>
      <c r="AD58" s="121">
        <v>0</v>
      </c>
      <c r="AE58" s="121">
        <v>0</v>
      </c>
      <c r="AF58" s="121">
        <v>0</v>
      </c>
      <c r="AG58" s="121">
        <v>0</v>
      </c>
      <c r="AH58" s="121">
        <v>0</v>
      </c>
      <c r="AI58" s="121">
        <v>0</v>
      </c>
      <c r="AJ58" s="121">
        <v>0</v>
      </c>
      <c r="AK58" s="121">
        <v>0</v>
      </c>
      <c r="AL58" s="121">
        <v>0</v>
      </c>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row>
    <row r="59" spans="1:131">
      <c r="A59" s="9"/>
      <c r="B59" s="9" t="s">
        <v>73</v>
      </c>
      <c r="C59" s="121">
        <v>0</v>
      </c>
      <c r="D59" s="121">
        <v>0</v>
      </c>
      <c r="E59" s="121">
        <v>0</v>
      </c>
      <c r="F59" s="121">
        <v>0</v>
      </c>
      <c r="G59" s="121">
        <v>0</v>
      </c>
      <c r="H59" s="121">
        <v>0</v>
      </c>
      <c r="I59" s="121">
        <v>0</v>
      </c>
      <c r="J59" s="121">
        <v>0</v>
      </c>
      <c r="K59" s="121">
        <v>0</v>
      </c>
      <c r="L59" s="122">
        <v>0</v>
      </c>
      <c r="M59" s="121">
        <v>0</v>
      </c>
      <c r="N59" s="121">
        <v>0</v>
      </c>
      <c r="O59" s="121">
        <v>0</v>
      </c>
      <c r="P59" s="121">
        <v>0</v>
      </c>
      <c r="Q59" s="121">
        <v>0</v>
      </c>
      <c r="R59" s="121">
        <v>0</v>
      </c>
      <c r="S59" s="121">
        <v>0</v>
      </c>
      <c r="T59" s="121">
        <v>0</v>
      </c>
      <c r="U59" s="121">
        <v>0</v>
      </c>
      <c r="V59" s="121">
        <v>0</v>
      </c>
      <c r="W59" s="121">
        <v>0</v>
      </c>
      <c r="X59" s="121">
        <v>0</v>
      </c>
      <c r="Y59" s="121">
        <v>0</v>
      </c>
      <c r="Z59" s="121"/>
      <c r="AA59" s="121">
        <v>0</v>
      </c>
      <c r="AB59" s="121">
        <v>0</v>
      </c>
      <c r="AC59" s="121">
        <v>0</v>
      </c>
      <c r="AD59" s="121">
        <v>0</v>
      </c>
      <c r="AE59" s="121">
        <v>0</v>
      </c>
      <c r="AF59" s="121">
        <v>0</v>
      </c>
      <c r="AG59" s="121">
        <v>0</v>
      </c>
      <c r="AH59" s="121">
        <v>0</v>
      </c>
      <c r="AI59" s="121">
        <v>0</v>
      </c>
      <c r="AJ59" s="121">
        <v>0</v>
      </c>
      <c r="AK59" s="121">
        <v>0</v>
      </c>
      <c r="AL59" s="121">
        <v>0</v>
      </c>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row>
    <row r="60" spans="1:131">
      <c r="A60" s="9"/>
      <c r="B60" s="9" t="s">
        <v>76</v>
      </c>
      <c r="C60" s="121">
        <v>0</v>
      </c>
      <c r="D60" s="121">
        <v>0</v>
      </c>
      <c r="E60" s="121">
        <v>0</v>
      </c>
      <c r="F60" s="121">
        <v>0</v>
      </c>
      <c r="G60" s="121">
        <v>0</v>
      </c>
      <c r="H60" s="121">
        <v>0</v>
      </c>
      <c r="I60" s="121">
        <v>0</v>
      </c>
      <c r="J60" s="121">
        <v>0</v>
      </c>
      <c r="K60" s="121">
        <v>0</v>
      </c>
      <c r="L60" s="122">
        <v>0</v>
      </c>
      <c r="M60" s="121">
        <v>0</v>
      </c>
      <c r="N60" s="121">
        <v>0</v>
      </c>
      <c r="O60" s="121">
        <v>0</v>
      </c>
      <c r="P60" s="121">
        <v>0</v>
      </c>
      <c r="Q60" s="121">
        <v>0</v>
      </c>
      <c r="R60" s="121">
        <v>0</v>
      </c>
      <c r="S60" s="121">
        <v>0</v>
      </c>
      <c r="T60" s="121">
        <v>0</v>
      </c>
      <c r="U60" s="121">
        <v>0</v>
      </c>
      <c r="V60" s="121">
        <v>0</v>
      </c>
      <c r="W60" s="121">
        <v>0</v>
      </c>
      <c r="X60" s="121">
        <v>0</v>
      </c>
      <c r="Y60" s="121">
        <v>0</v>
      </c>
      <c r="Z60" s="121"/>
      <c r="AA60" s="121">
        <v>0</v>
      </c>
      <c r="AB60" s="121">
        <v>0</v>
      </c>
      <c r="AC60" s="121">
        <v>0</v>
      </c>
      <c r="AD60" s="121">
        <v>0</v>
      </c>
      <c r="AE60" s="121">
        <v>0</v>
      </c>
      <c r="AF60" s="121">
        <v>0</v>
      </c>
      <c r="AG60" s="121">
        <v>0</v>
      </c>
      <c r="AH60" s="121">
        <v>0</v>
      </c>
      <c r="AI60" s="121">
        <v>0</v>
      </c>
      <c r="AJ60" s="121">
        <v>0</v>
      </c>
      <c r="AK60" s="121">
        <v>0</v>
      </c>
      <c r="AL60" s="121">
        <v>0</v>
      </c>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c r="CW60" s="36"/>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row>
    <row r="61" spans="1:131">
      <c r="A61" s="9"/>
      <c r="B61" s="9" t="s">
        <v>79</v>
      </c>
      <c r="C61" s="121">
        <v>0</v>
      </c>
      <c r="D61" s="121">
        <v>0</v>
      </c>
      <c r="E61" s="121">
        <v>0</v>
      </c>
      <c r="F61" s="121">
        <v>0</v>
      </c>
      <c r="G61" s="121">
        <v>0</v>
      </c>
      <c r="H61" s="121">
        <v>0</v>
      </c>
      <c r="I61" s="121">
        <v>0</v>
      </c>
      <c r="J61" s="121">
        <v>0</v>
      </c>
      <c r="K61" s="121">
        <v>0</v>
      </c>
      <c r="L61" s="122">
        <v>0</v>
      </c>
      <c r="M61" s="121">
        <v>0</v>
      </c>
      <c r="N61" s="121">
        <v>0</v>
      </c>
      <c r="O61" s="121">
        <v>0</v>
      </c>
      <c r="P61" s="121">
        <v>0</v>
      </c>
      <c r="Q61" s="121">
        <v>0</v>
      </c>
      <c r="R61" s="121">
        <v>0</v>
      </c>
      <c r="S61" s="121">
        <v>0</v>
      </c>
      <c r="T61" s="121">
        <v>0</v>
      </c>
      <c r="U61" s="121">
        <v>0</v>
      </c>
      <c r="V61" s="121">
        <v>0</v>
      </c>
      <c r="W61" s="121">
        <v>0</v>
      </c>
      <c r="X61" s="121">
        <v>0</v>
      </c>
      <c r="Y61" s="121">
        <v>0</v>
      </c>
      <c r="Z61" s="121"/>
      <c r="AA61" s="121">
        <v>0</v>
      </c>
      <c r="AB61" s="121">
        <v>0</v>
      </c>
      <c r="AC61" s="121">
        <v>0</v>
      </c>
      <c r="AD61" s="121">
        <v>0</v>
      </c>
      <c r="AE61" s="121">
        <v>0</v>
      </c>
      <c r="AF61" s="121">
        <v>0</v>
      </c>
      <c r="AG61" s="121">
        <v>0</v>
      </c>
      <c r="AH61" s="121">
        <v>0</v>
      </c>
      <c r="AI61" s="121">
        <v>0</v>
      </c>
      <c r="AJ61" s="121">
        <v>0</v>
      </c>
      <c r="AK61" s="121">
        <v>0</v>
      </c>
      <c r="AL61" s="121">
        <v>0</v>
      </c>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row>
    <row r="62" spans="1:131">
      <c r="A62" s="9"/>
      <c r="B62" s="9" t="s">
        <v>82</v>
      </c>
      <c r="C62" s="36">
        <v>1172.4139153532215</v>
      </c>
      <c r="D62" s="36">
        <v>500</v>
      </c>
      <c r="E62" s="36">
        <v>100</v>
      </c>
      <c r="F62" s="36">
        <v>600</v>
      </c>
      <c r="G62" s="36">
        <v>952.14951780821582</v>
      </c>
      <c r="H62" s="36">
        <v>925.3847567282387</v>
      </c>
      <c r="I62" s="36">
        <v>4483.0583560725545</v>
      </c>
      <c r="J62" s="36">
        <v>7.1598058149201753</v>
      </c>
      <c r="K62" s="36">
        <v>39.923245762792227</v>
      </c>
      <c r="L62" s="113">
        <v>0.97189145424976431</v>
      </c>
      <c r="M62" s="36">
        <v>11.138067552512506</v>
      </c>
      <c r="N62" s="42">
        <v>100.25741738354701</v>
      </c>
      <c r="O62" s="42">
        <v>73.210890632561217</v>
      </c>
      <c r="P62" s="42">
        <v>59.307850666380766</v>
      </c>
      <c r="Q62" s="42">
        <v>51.418630833029852</v>
      </c>
      <c r="R62" s="42">
        <v>18.867158326846091</v>
      </c>
      <c r="S62" s="42">
        <v>12.198280853078721</v>
      </c>
      <c r="T62" s="42">
        <v>35.466306738701398</v>
      </c>
      <c r="U62" s="42">
        <v>35.372928815701123</v>
      </c>
      <c r="V62" s="42">
        <v>20.570172020185126</v>
      </c>
      <c r="W62" s="42">
        <v>46.727501049101534</v>
      </c>
      <c r="X62" s="42">
        <v>72.555397864513793</v>
      </c>
      <c r="Y62" s="42">
        <v>126.60815238545035</v>
      </c>
      <c r="Z62" s="42"/>
      <c r="AA62" s="42">
        <v>95.12786524432093</v>
      </c>
      <c r="AB62" s="42">
        <v>67.377729240782742</v>
      </c>
      <c r="AC62" s="42">
        <v>49.754920397872496</v>
      </c>
      <c r="AD62" s="42">
        <v>46.406936682354143</v>
      </c>
      <c r="AE62" s="42">
        <v>18.345914964600034</v>
      </c>
      <c r="AF62" s="42">
        <v>5.6674317791919124</v>
      </c>
      <c r="AG62" s="42">
        <v>17.457691073566032</v>
      </c>
      <c r="AH62" s="42">
        <v>12.498291936949752</v>
      </c>
      <c r="AI62" s="42">
        <v>11.818736256147012</v>
      </c>
      <c r="AJ62" s="42">
        <v>28.706719713926098</v>
      </c>
      <c r="AK62" s="42">
        <v>57.131279552635164</v>
      </c>
      <c r="AL62" s="42">
        <v>109.55971094177832</v>
      </c>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row>
    <row r="63" spans="1:131">
      <c r="A63" s="9"/>
      <c r="B63" s="9" t="s">
        <v>85</v>
      </c>
      <c r="C63" s="36">
        <v>557.53255099314879</v>
      </c>
      <c r="D63" s="36">
        <v>250</v>
      </c>
      <c r="E63" s="36">
        <v>50</v>
      </c>
      <c r="F63" s="36">
        <v>300</v>
      </c>
      <c r="G63" s="36">
        <v>476.07475890410791</v>
      </c>
      <c r="H63" s="36">
        <v>440.05970699642438</v>
      </c>
      <c r="I63" s="36">
        <v>4713.62612876803</v>
      </c>
      <c r="J63" s="36">
        <v>8.5481482151032253</v>
      </c>
      <c r="K63" s="36">
        <v>42.996641707814867</v>
      </c>
      <c r="L63" s="113">
        <v>0.92435000756900498</v>
      </c>
      <c r="M63" s="36">
        <v>5.2966236022671547</v>
      </c>
      <c r="N63" s="42">
        <v>47.676654923524524</v>
      </c>
      <c r="O63" s="42">
        <v>34.814884129514027</v>
      </c>
      <c r="P63" s="42">
        <v>28.203398853369926</v>
      </c>
      <c r="Q63" s="42">
        <v>24.451740158915829</v>
      </c>
      <c r="R63" s="42">
        <v>8.9721341364231257</v>
      </c>
      <c r="S63" s="42">
        <v>5.8008000013364693</v>
      </c>
      <c r="T63" s="42">
        <v>16.865733348427852</v>
      </c>
      <c r="U63" s="42">
        <v>16.821328184914332</v>
      </c>
      <c r="V63" s="42">
        <v>9.7819893900922334</v>
      </c>
      <c r="W63" s="42">
        <v>22.22090894715431</v>
      </c>
      <c r="X63" s="42">
        <v>34.503169512055806</v>
      </c>
      <c r="Y63" s="42">
        <v>60.207547225096562</v>
      </c>
      <c r="Z63" s="42"/>
      <c r="AA63" s="42">
        <v>45.237335283776417</v>
      </c>
      <c r="AB63" s="42">
        <v>32.040968442806069</v>
      </c>
      <c r="AC63" s="42">
        <v>23.660575271771219</v>
      </c>
      <c r="AD63" s="42">
        <v>22.068466992303978</v>
      </c>
      <c r="AE63" s="42">
        <v>8.7242608063341205</v>
      </c>
      <c r="AF63" s="42">
        <v>2.6951042256100641</v>
      </c>
      <c r="AG63" s="42">
        <v>8.3018726673533134</v>
      </c>
      <c r="AH63" s="42">
        <v>5.9434679983010419</v>
      </c>
      <c r="AI63" s="42">
        <v>5.6203104450697747</v>
      </c>
      <c r="AJ63" s="42">
        <v>13.651262973903389</v>
      </c>
      <c r="AK63" s="42">
        <v>27.168346957812219</v>
      </c>
      <c r="AL63" s="42">
        <v>52.100290117282277</v>
      </c>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row>
    <row r="64" spans="1:131">
      <c r="A64" s="9"/>
      <c r="B64" s="9" t="s">
        <v>88</v>
      </c>
      <c r="C64" s="121">
        <v>0</v>
      </c>
      <c r="D64" s="121">
        <v>0</v>
      </c>
      <c r="E64" s="121">
        <v>0</v>
      </c>
      <c r="F64" s="121">
        <v>0</v>
      </c>
      <c r="G64" s="121">
        <v>0</v>
      </c>
      <c r="H64" s="121">
        <v>0</v>
      </c>
      <c r="I64" s="121">
        <v>0</v>
      </c>
      <c r="J64" s="121">
        <v>0</v>
      </c>
      <c r="K64" s="121">
        <v>0</v>
      </c>
      <c r="L64" s="122">
        <v>0</v>
      </c>
      <c r="M64" s="121">
        <v>0</v>
      </c>
      <c r="N64" s="121">
        <v>0</v>
      </c>
      <c r="O64" s="121">
        <v>0</v>
      </c>
      <c r="P64" s="121">
        <v>0</v>
      </c>
      <c r="Q64" s="121">
        <v>0</v>
      </c>
      <c r="R64" s="121">
        <v>0</v>
      </c>
      <c r="S64" s="121">
        <v>0</v>
      </c>
      <c r="T64" s="121">
        <v>0</v>
      </c>
      <c r="U64" s="121">
        <v>0</v>
      </c>
      <c r="V64" s="121">
        <v>0</v>
      </c>
      <c r="W64" s="121">
        <v>0</v>
      </c>
      <c r="X64" s="121">
        <v>0</v>
      </c>
      <c r="Y64" s="121">
        <v>0</v>
      </c>
      <c r="Z64" s="121"/>
      <c r="AA64" s="121">
        <v>0</v>
      </c>
      <c r="AB64" s="121">
        <v>0</v>
      </c>
      <c r="AC64" s="121">
        <v>0</v>
      </c>
      <c r="AD64" s="121">
        <v>0</v>
      </c>
      <c r="AE64" s="121">
        <v>0</v>
      </c>
      <c r="AF64" s="121">
        <v>0</v>
      </c>
      <c r="AG64" s="121">
        <v>0</v>
      </c>
      <c r="AH64" s="121">
        <v>0</v>
      </c>
      <c r="AI64" s="121">
        <v>0</v>
      </c>
      <c r="AJ64" s="121">
        <v>0</v>
      </c>
      <c r="AK64" s="121">
        <v>0</v>
      </c>
      <c r="AL64" s="121">
        <v>0</v>
      </c>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row>
    <row r="65" spans="1:131">
      <c r="A65" s="9"/>
      <c r="B65" s="9" t="s">
        <v>91</v>
      </c>
      <c r="C65" s="121">
        <v>0</v>
      </c>
      <c r="D65" s="121">
        <v>0</v>
      </c>
      <c r="E65" s="121">
        <v>0</v>
      </c>
      <c r="F65" s="121">
        <v>0</v>
      </c>
      <c r="G65" s="121">
        <v>0</v>
      </c>
      <c r="H65" s="121">
        <v>0</v>
      </c>
      <c r="I65" s="121">
        <v>0</v>
      </c>
      <c r="J65" s="121">
        <v>0</v>
      </c>
      <c r="K65" s="121">
        <v>0</v>
      </c>
      <c r="L65" s="122">
        <v>0</v>
      </c>
      <c r="M65" s="121">
        <v>0</v>
      </c>
      <c r="N65" s="121">
        <v>0</v>
      </c>
      <c r="O65" s="121">
        <v>0</v>
      </c>
      <c r="P65" s="121">
        <v>0</v>
      </c>
      <c r="Q65" s="121">
        <v>0</v>
      </c>
      <c r="R65" s="121">
        <v>0</v>
      </c>
      <c r="S65" s="121">
        <v>0</v>
      </c>
      <c r="T65" s="121">
        <v>0</v>
      </c>
      <c r="U65" s="121">
        <v>0</v>
      </c>
      <c r="V65" s="121">
        <v>0</v>
      </c>
      <c r="W65" s="121">
        <v>0</v>
      </c>
      <c r="X65" s="121">
        <v>0</v>
      </c>
      <c r="Y65" s="121">
        <v>0</v>
      </c>
      <c r="Z65" s="121"/>
      <c r="AA65" s="121">
        <v>0</v>
      </c>
      <c r="AB65" s="121">
        <v>0</v>
      </c>
      <c r="AC65" s="121">
        <v>0</v>
      </c>
      <c r="AD65" s="121">
        <v>0</v>
      </c>
      <c r="AE65" s="121">
        <v>0</v>
      </c>
      <c r="AF65" s="121">
        <v>0</v>
      </c>
      <c r="AG65" s="121">
        <v>0</v>
      </c>
      <c r="AH65" s="121">
        <v>0</v>
      </c>
      <c r="AI65" s="121">
        <v>0</v>
      </c>
      <c r="AJ65" s="121">
        <v>0</v>
      </c>
      <c r="AK65" s="121">
        <v>0</v>
      </c>
      <c r="AL65" s="121">
        <v>0</v>
      </c>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row>
    <row r="66" spans="1:131">
      <c r="A66" s="9"/>
      <c r="B66" s="9" t="s">
        <v>94</v>
      </c>
      <c r="C66" s="121">
        <v>0</v>
      </c>
      <c r="D66" s="121">
        <v>0</v>
      </c>
      <c r="E66" s="121">
        <v>0</v>
      </c>
      <c r="F66" s="121">
        <v>0</v>
      </c>
      <c r="G66" s="121">
        <v>0</v>
      </c>
      <c r="H66" s="121">
        <v>0</v>
      </c>
      <c r="I66" s="121">
        <v>0</v>
      </c>
      <c r="J66" s="121">
        <v>0</v>
      </c>
      <c r="K66" s="121">
        <v>0</v>
      </c>
      <c r="L66" s="122">
        <v>0</v>
      </c>
      <c r="M66" s="121">
        <v>0</v>
      </c>
      <c r="N66" s="121">
        <v>0</v>
      </c>
      <c r="O66" s="121">
        <v>0</v>
      </c>
      <c r="P66" s="121">
        <v>0</v>
      </c>
      <c r="Q66" s="121">
        <v>0</v>
      </c>
      <c r="R66" s="121">
        <v>0</v>
      </c>
      <c r="S66" s="121">
        <v>0</v>
      </c>
      <c r="T66" s="121">
        <v>0</v>
      </c>
      <c r="U66" s="121">
        <v>0</v>
      </c>
      <c r="V66" s="121">
        <v>0</v>
      </c>
      <c r="W66" s="121">
        <v>0</v>
      </c>
      <c r="X66" s="121">
        <v>0</v>
      </c>
      <c r="Y66" s="121">
        <v>0</v>
      </c>
      <c r="Z66" s="121"/>
      <c r="AA66" s="121">
        <v>0</v>
      </c>
      <c r="AB66" s="121">
        <v>0</v>
      </c>
      <c r="AC66" s="121">
        <v>0</v>
      </c>
      <c r="AD66" s="121">
        <v>0</v>
      </c>
      <c r="AE66" s="121">
        <v>0</v>
      </c>
      <c r="AF66" s="121">
        <v>0</v>
      </c>
      <c r="AG66" s="121">
        <v>0</v>
      </c>
      <c r="AH66" s="121">
        <v>0</v>
      </c>
      <c r="AI66" s="121">
        <v>0</v>
      </c>
      <c r="AJ66" s="121">
        <v>0</v>
      </c>
      <c r="AK66" s="121">
        <v>0</v>
      </c>
      <c r="AL66" s="121">
        <v>0</v>
      </c>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row>
    <row r="67" spans="1:131">
      <c r="A67" s="9"/>
      <c r="B67" s="9" t="s">
        <v>97</v>
      </c>
      <c r="C67" s="121">
        <v>0</v>
      </c>
      <c r="D67" s="121">
        <v>0</v>
      </c>
      <c r="E67" s="121">
        <v>0</v>
      </c>
      <c r="F67" s="121">
        <v>0</v>
      </c>
      <c r="G67" s="121">
        <v>0</v>
      </c>
      <c r="H67" s="121">
        <v>0</v>
      </c>
      <c r="I67" s="121">
        <v>0</v>
      </c>
      <c r="J67" s="121">
        <v>0</v>
      </c>
      <c r="K67" s="121">
        <v>0</v>
      </c>
      <c r="L67" s="122">
        <v>0</v>
      </c>
      <c r="M67" s="121">
        <v>0</v>
      </c>
      <c r="N67" s="121">
        <v>0</v>
      </c>
      <c r="O67" s="121">
        <v>0</v>
      </c>
      <c r="P67" s="121">
        <v>0</v>
      </c>
      <c r="Q67" s="121">
        <v>0</v>
      </c>
      <c r="R67" s="121">
        <v>0</v>
      </c>
      <c r="S67" s="121">
        <v>0</v>
      </c>
      <c r="T67" s="121">
        <v>0</v>
      </c>
      <c r="U67" s="121">
        <v>0</v>
      </c>
      <c r="V67" s="121">
        <v>0</v>
      </c>
      <c r="W67" s="121">
        <v>0</v>
      </c>
      <c r="X67" s="121">
        <v>0</v>
      </c>
      <c r="Y67" s="121">
        <v>0</v>
      </c>
      <c r="Z67" s="121"/>
      <c r="AA67" s="121">
        <v>0</v>
      </c>
      <c r="AB67" s="121">
        <v>0</v>
      </c>
      <c r="AC67" s="121">
        <v>0</v>
      </c>
      <c r="AD67" s="121">
        <v>0</v>
      </c>
      <c r="AE67" s="121">
        <v>0</v>
      </c>
      <c r="AF67" s="121">
        <v>0</v>
      </c>
      <c r="AG67" s="121">
        <v>0</v>
      </c>
      <c r="AH67" s="121">
        <v>0</v>
      </c>
      <c r="AI67" s="121">
        <v>0</v>
      </c>
      <c r="AJ67" s="121">
        <v>0</v>
      </c>
      <c r="AK67" s="121">
        <v>0</v>
      </c>
      <c r="AL67" s="121">
        <v>0</v>
      </c>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row>
    <row r="68" spans="1:131">
      <c r="A68" s="9"/>
      <c r="B68" s="9" t="s">
        <v>100</v>
      </c>
      <c r="C68" s="121">
        <v>0</v>
      </c>
      <c r="D68" s="121">
        <v>0</v>
      </c>
      <c r="E68" s="121">
        <v>0</v>
      </c>
      <c r="F68" s="121">
        <v>0</v>
      </c>
      <c r="G68" s="121">
        <v>0</v>
      </c>
      <c r="H68" s="121">
        <v>0</v>
      </c>
      <c r="I68" s="121">
        <v>0</v>
      </c>
      <c r="J68" s="121">
        <v>0</v>
      </c>
      <c r="K68" s="121">
        <v>0</v>
      </c>
      <c r="L68" s="122">
        <v>0</v>
      </c>
      <c r="M68" s="121">
        <v>0</v>
      </c>
      <c r="N68" s="121">
        <v>0</v>
      </c>
      <c r="O68" s="121">
        <v>0</v>
      </c>
      <c r="P68" s="121">
        <v>0</v>
      </c>
      <c r="Q68" s="121">
        <v>0</v>
      </c>
      <c r="R68" s="121">
        <v>0</v>
      </c>
      <c r="S68" s="121">
        <v>0</v>
      </c>
      <c r="T68" s="121">
        <v>0</v>
      </c>
      <c r="U68" s="121">
        <v>0</v>
      </c>
      <c r="V68" s="121">
        <v>0</v>
      </c>
      <c r="W68" s="121">
        <v>0</v>
      </c>
      <c r="X68" s="121">
        <v>0</v>
      </c>
      <c r="Y68" s="121">
        <v>0</v>
      </c>
      <c r="Z68" s="121"/>
      <c r="AA68" s="121">
        <v>0</v>
      </c>
      <c r="AB68" s="121">
        <v>0</v>
      </c>
      <c r="AC68" s="121">
        <v>0</v>
      </c>
      <c r="AD68" s="121">
        <v>0</v>
      </c>
      <c r="AE68" s="121">
        <v>0</v>
      </c>
      <c r="AF68" s="121">
        <v>0</v>
      </c>
      <c r="AG68" s="121">
        <v>0</v>
      </c>
      <c r="AH68" s="121">
        <v>0</v>
      </c>
      <c r="AI68" s="121">
        <v>0</v>
      </c>
      <c r="AJ68" s="121">
        <v>0</v>
      </c>
      <c r="AK68" s="121">
        <v>0</v>
      </c>
      <c r="AL68" s="121">
        <v>0</v>
      </c>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row>
    <row r="69" spans="1:131">
      <c r="A69" s="9"/>
      <c r="B69" s="9" t="s">
        <v>103</v>
      </c>
      <c r="C69" s="121">
        <v>0</v>
      </c>
      <c r="D69" s="121">
        <v>0</v>
      </c>
      <c r="E69" s="121">
        <v>0</v>
      </c>
      <c r="F69" s="121">
        <v>0</v>
      </c>
      <c r="G69" s="121">
        <v>0</v>
      </c>
      <c r="H69" s="121">
        <v>0</v>
      </c>
      <c r="I69" s="121">
        <v>0</v>
      </c>
      <c r="J69" s="121">
        <v>0</v>
      </c>
      <c r="K69" s="121">
        <v>0</v>
      </c>
      <c r="L69" s="122">
        <v>0</v>
      </c>
      <c r="M69" s="121">
        <v>0</v>
      </c>
      <c r="N69" s="121">
        <v>0</v>
      </c>
      <c r="O69" s="121">
        <v>0</v>
      </c>
      <c r="P69" s="121">
        <v>0</v>
      </c>
      <c r="Q69" s="121">
        <v>0</v>
      </c>
      <c r="R69" s="121">
        <v>0</v>
      </c>
      <c r="S69" s="121">
        <v>0</v>
      </c>
      <c r="T69" s="121">
        <v>0</v>
      </c>
      <c r="U69" s="121">
        <v>0</v>
      </c>
      <c r="V69" s="121">
        <v>0</v>
      </c>
      <c r="W69" s="121">
        <v>0</v>
      </c>
      <c r="X69" s="121">
        <v>0</v>
      </c>
      <c r="Y69" s="121">
        <v>0</v>
      </c>
      <c r="Z69" s="121"/>
      <c r="AA69" s="121">
        <v>0</v>
      </c>
      <c r="AB69" s="121">
        <v>0</v>
      </c>
      <c r="AC69" s="121">
        <v>0</v>
      </c>
      <c r="AD69" s="121">
        <v>0</v>
      </c>
      <c r="AE69" s="121">
        <v>0</v>
      </c>
      <c r="AF69" s="121">
        <v>0</v>
      </c>
      <c r="AG69" s="121">
        <v>0</v>
      </c>
      <c r="AH69" s="121">
        <v>0</v>
      </c>
      <c r="AI69" s="121">
        <v>0</v>
      </c>
      <c r="AJ69" s="121">
        <v>0</v>
      </c>
      <c r="AK69" s="121">
        <v>0</v>
      </c>
      <c r="AL69" s="121">
        <v>0</v>
      </c>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row>
    <row r="70" spans="1:131">
      <c r="A70" s="9"/>
      <c r="B70" s="9" t="s">
        <v>106</v>
      </c>
      <c r="C70" s="121">
        <v>0</v>
      </c>
      <c r="D70" s="121">
        <v>0</v>
      </c>
      <c r="E70" s="121">
        <v>0</v>
      </c>
      <c r="F70" s="121">
        <v>0</v>
      </c>
      <c r="G70" s="121">
        <v>0</v>
      </c>
      <c r="H70" s="121">
        <v>0</v>
      </c>
      <c r="I70" s="121">
        <v>0</v>
      </c>
      <c r="J70" s="121">
        <v>0</v>
      </c>
      <c r="K70" s="121">
        <v>0</v>
      </c>
      <c r="L70" s="122">
        <v>0</v>
      </c>
      <c r="M70" s="121">
        <v>0</v>
      </c>
      <c r="N70" s="121">
        <v>0</v>
      </c>
      <c r="O70" s="121">
        <v>0</v>
      </c>
      <c r="P70" s="121">
        <v>0</v>
      </c>
      <c r="Q70" s="121">
        <v>0</v>
      </c>
      <c r="R70" s="121">
        <v>0</v>
      </c>
      <c r="S70" s="121">
        <v>0</v>
      </c>
      <c r="T70" s="121">
        <v>0</v>
      </c>
      <c r="U70" s="121">
        <v>0</v>
      </c>
      <c r="V70" s="121">
        <v>0</v>
      </c>
      <c r="W70" s="121">
        <v>0</v>
      </c>
      <c r="X70" s="121">
        <v>0</v>
      </c>
      <c r="Y70" s="121">
        <v>0</v>
      </c>
      <c r="Z70" s="121"/>
      <c r="AA70" s="121">
        <v>0</v>
      </c>
      <c r="AB70" s="121">
        <v>0</v>
      </c>
      <c r="AC70" s="121">
        <v>0</v>
      </c>
      <c r="AD70" s="121">
        <v>0</v>
      </c>
      <c r="AE70" s="121">
        <v>0</v>
      </c>
      <c r="AF70" s="121">
        <v>0</v>
      </c>
      <c r="AG70" s="121">
        <v>0</v>
      </c>
      <c r="AH70" s="121">
        <v>0</v>
      </c>
      <c r="AI70" s="121">
        <v>0</v>
      </c>
      <c r="AJ70" s="121">
        <v>0</v>
      </c>
      <c r="AK70" s="121">
        <v>0</v>
      </c>
      <c r="AL70" s="121">
        <v>0</v>
      </c>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row>
    <row r="71" spans="1:131">
      <c r="A71" s="9"/>
      <c r="B71" s="9" t="s">
        <v>109</v>
      </c>
      <c r="C71" s="121">
        <v>0</v>
      </c>
      <c r="D71" s="121">
        <v>0</v>
      </c>
      <c r="E71" s="121">
        <v>0</v>
      </c>
      <c r="F71" s="121">
        <v>0</v>
      </c>
      <c r="G71" s="121">
        <v>0</v>
      </c>
      <c r="H71" s="121">
        <v>0</v>
      </c>
      <c r="I71" s="121">
        <v>0</v>
      </c>
      <c r="J71" s="121">
        <v>0</v>
      </c>
      <c r="K71" s="121">
        <v>0</v>
      </c>
      <c r="L71" s="122">
        <v>0</v>
      </c>
      <c r="M71" s="121">
        <v>0</v>
      </c>
      <c r="N71" s="121">
        <v>0</v>
      </c>
      <c r="O71" s="121">
        <v>0</v>
      </c>
      <c r="P71" s="121">
        <v>0</v>
      </c>
      <c r="Q71" s="121">
        <v>0</v>
      </c>
      <c r="R71" s="121">
        <v>0</v>
      </c>
      <c r="S71" s="121">
        <v>0</v>
      </c>
      <c r="T71" s="121">
        <v>0</v>
      </c>
      <c r="U71" s="121">
        <v>0</v>
      </c>
      <c r="V71" s="121">
        <v>0</v>
      </c>
      <c r="W71" s="121">
        <v>0</v>
      </c>
      <c r="X71" s="121">
        <v>0</v>
      </c>
      <c r="Y71" s="121">
        <v>0</v>
      </c>
      <c r="Z71" s="121"/>
      <c r="AA71" s="121">
        <v>0</v>
      </c>
      <c r="AB71" s="121">
        <v>0</v>
      </c>
      <c r="AC71" s="121">
        <v>0</v>
      </c>
      <c r="AD71" s="121">
        <v>0</v>
      </c>
      <c r="AE71" s="121">
        <v>0</v>
      </c>
      <c r="AF71" s="121">
        <v>0</v>
      </c>
      <c r="AG71" s="121">
        <v>0</v>
      </c>
      <c r="AH71" s="121">
        <v>0</v>
      </c>
      <c r="AI71" s="121">
        <v>0</v>
      </c>
      <c r="AJ71" s="121">
        <v>0</v>
      </c>
      <c r="AK71" s="121">
        <v>0</v>
      </c>
      <c r="AL71" s="121">
        <v>0</v>
      </c>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row>
    <row r="72" spans="1:131">
      <c r="A72" s="9"/>
      <c r="B72" s="9" t="s">
        <v>112</v>
      </c>
      <c r="C72" s="121">
        <v>0</v>
      </c>
      <c r="D72" s="121">
        <v>0</v>
      </c>
      <c r="E72" s="121">
        <v>0</v>
      </c>
      <c r="F72" s="121">
        <v>0</v>
      </c>
      <c r="G72" s="121">
        <v>0</v>
      </c>
      <c r="H72" s="121">
        <v>0</v>
      </c>
      <c r="I72" s="121">
        <v>0</v>
      </c>
      <c r="J72" s="121">
        <v>0</v>
      </c>
      <c r="K72" s="121">
        <v>0</v>
      </c>
      <c r="L72" s="122">
        <v>0</v>
      </c>
      <c r="M72" s="121">
        <v>0</v>
      </c>
      <c r="N72" s="121">
        <v>0</v>
      </c>
      <c r="O72" s="121">
        <v>0</v>
      </c>
      <c r="P72" s="121">
        <v>0</v>
      </c>
      <c r="Q72" s="121">
        <v>0</v>
      </c>
      <c r="R72" s="121">
        <v>0</v>
      </c>
      <c r="S72" s="121">
        <v>0</v>
      </c>
      <c r="T72" s="121">
        <v>0</v>
      </c>
      <c r="U72" s="121">
        <v>0</v>
      </c>
      <c r="V72" s="121">
        <v>0</v>
      </c>
      <c r="W72" s="121">
        <v>0</v>
      </c>
      <c r="X72" s="121">
        <v>0</v>
      </c>
      <c r="Y72" s="121">
        <v>0</v>
      </c>
      <c r="Z72" s="121"/>
      <c r="AA72" s="121">
        <v>0</v>
      </c>
      <c r="AB72" s="121">
        <v>0</v>
      </c>
      <c r="AC72" s="121">
        <v>0</v>
      </c>
      <c r="AD72" s="121">
        <v>0</v>
      </c>
      <c r="AE72" s="121">
        <v>0</v>
      </c>
      <c r="AF72" s="121">
        <v>0</v>
      </c>
      <c r="AG72" s="121">
        <v>0</v>
      </c>
      <c r="AH72" s="121">
        <v>0</v>
      </c>
      <c r="AI72" s="121">
        <v>0</v>
      </c>
      <c r="AJ72" s="121">
        <v>0</v>
      </c>
      <c r="AK72" s="121">
        <v>0</v>
      </c>
      <c r="AL72" s="121">
        <v>0</v>
      </c>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row>
    <row r="73" spans="1:131">
      <c r="A73" s="9"/>
      <c r="B73" s="9" t="s">
        <v>115</v>
      </c>
      <c r="C73" s="121">
        <v>0</v>
      </c>
      <c r="D73" s="121">
        <v>0</v>
      </c>
      <c r="E73" s="121">
        <v>0</v>
      </c>
      <c r="F73" s="121">
        <v>0</v>
      </c>
      <c r="G73" s="121">
        <v>0</v>
      </c>
      <c r="H73" s="121">
        <v>0</v>
      </c>
      <c r="I73" s="121">
        <v>0</v>
      </c>
      <c r="J73" s="121">
        <v>0</v>
      </c>
      <c r="K73" s="121">
        <v>0</v>
      </c>
      <c r="L73" s="122">
        <v>0</v>
      </c>
      <c r="M73" s="121">
        <v>0</v>
      </c>
      <c r="N73" s="121">
        <v>0</v>
      </c>
      <c r="O73" s="121">
        <v>0</v>
      </c>
      <c r="P73" s="121">
        <v>0</v>
      </c>
      <c r="Q73" s="121">
        <v>0</v>
      </c>
      <c r="R73" s="121">
        <v>0</v>
      </c>
      <c r="S73" s="121">
        <v>0</v>
      </c>
      <c r="T73" s="121">
        <v>0</v>
      </c>
      <c r="U73" s="121">
        <v>0</v>
      </c>
      <c r="V73" s="121">
        <v>0</v>
      </c>
      <c r="W73" s="121">
        <v>0</v>
      </c>
      <c r="X73" s="121">
        <v>0</v>
      </c>
      <c r="Y73" s="121">
        <v>0</v>
      </c>
      <c r="Z73" s="121"/>
      <c r="AA73" s="121">
        <v>0</v>
      </c>
      <c r="AB73" s="121">
        <v>0</v>
      </c>
      <c r="AC73" s="121">
        <v>0</v>
      </c>
      <c r="AD73" s="121">
        <v>0</v>
      </c>
      <c r="AE73" s="121">
        <v>0</v>
      </c>
      <c r="AF73" s="121">
        <v>0</v>
      </c>
      <c r="AG73" s="121">
        <v>0</v>
      </c>
      <c r="AH73" s="121">
        <v>0</v>
      </c>
      <c r="AI73" s="121">
        <v>0</v>
      </c>
      <c r="AJ73" s="121">
        <v>0</v>
      </c>
      <c r="AK73" s="121">
        <v>0</v>
      </c>
      <c r="AL73" s="121">
        <v>0</v>
      </c>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c r="CW73" s="36"/>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row>
    <row r="74" spans="1:131">
      <c r="A74" s="9"/>
      <c r="B74" s="9" t="s">
        <v>118</v>
      </c>
      <c r="C74" s="121">
        <v>0</v>
      </c>
      <c r="D74" s="121">
        <v>0</v>
      </c>
      <c r="E74" s="121">
        <v>0</v>
      </c>
      <c r="F74" s="121">
        <v>0</v>
      </c>
      <c r="G74" s="121">
        <v>0</v>
      </c>
      <c r="H74" s="121">
        <v>0</v>
      </c>
      <c r="I74" s="121">
        <v>0</v>
      </c>
      <c r="J74" s="121">
        <v>0</v>
      </c>
      <c r="K74" s="121">
        <v>0</v>
      </c>
      <c r="L74" s="122">
        <v>0</v>
      </c>
      <c r="M74" s="121">
        <v>0</v>
      </c>
      <c r="N74" s="121">
        <v>0</v>
      </c>
      <c r="O74" s="121">
        <v>0</v>
      </c>
      <c r="P74" s="121">
        <v>0</v>
      </c>
      <c r="Q74" s="121">
        <v>0</v>
      </c>
      <c r="R74" s="121">
        <v>0</v>
      </c>
      <c r="S74" s="121">
        <v>0</v>
      </c>
      <c r="T74" s="121">
        <v>0</v>
      </c>
      <c r="U74" s="121">
        <v>0</v>
      </c>
      <c r="V74" s="121">
        <v>0</v>
      </c>
      <c r="W74" s="121">
        <v>0</v>
      </c>
      <c r="X74" s="121">
        <v>0</v>
      </c>
      <c r="Y74" s="121">
        <v>0</v>
      </c>
      <c r="Z74" s="121"/>
      <c r="AA74" s="121">
        <v>0</v>
      </c>
      <c r="AB74" s="121">
        <v>0</v>
      </c>
      <c r="AC74" s="121">
        <v>0</v>
      </c>
      <c r="AD74" s="121">
        <v>0</v>
      </c>
      <c r="AE74" s="121">
        <v>0</v>
      </c>
      <c r="AF74" s="121">
        <v>0</v>
      </c>
      <c r="AG74" s="121">
        <v>0</v>
      </c>
      <c r="AH74" s="121">
        <v>0</v>
      </c>
      <c r="AI74" s="121">
        <v>0</v>
      </c>
      <c r="AJ74" s="121">
        <v>0</v>
      </c>
      <c r="AK74" s="121">
        <v>0</v>
      </c>
      <c r="AL74" s="121">
        <v>0</v>
      </c>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c r="CW74" s="36"/>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row>
    <row r="75" spans="1:131">
      <c r="A75" s="9"/>
      <c r="B75" s="9" t="s">
        <v>121</v>
      </c>
      <c r="C75" s="121">
        <v>0</v>
      </c>
      <c r="D75" s="121">
        <v>0</v>
      </c>
      <c r="E75" s="121">
        <v>0</v>
      </c>
      <c r="F75" s="121">
        <v>0</v>
      </c>
      <c r="G75" s="121">
        <v>0</v>
      </c>
      <c r="H75" s="121">
        <v>0</v>
      </c>
      <c r="I75" s="121">
        <v>0</v>
      </c>
      <c r="J75" s="121">
        <v>0</v>
      </c>
      <c r="K75" s="121">
        <v>0</v>
      </c>
      <c r="L75" s="122">
        <v>0</v>
      </c>
      <c r="M75" s="121">
        <v>0</v>
      </c>
      <c r="N75" s="121">
        <v>0</v>
      </c>
      <c r="O75" s="121">
        <v>0</v>
      </c>
      <c r="P75" s="121">
        <v>0</v>
      </c>
      <c r="Q75" s="121">
        <v>0</v>
      </c>
      <c r="R75" s="121">
        <v>0</v>
      </c>
      <c r="S75" s="121">
        <v>0</v>
      </c>
      <c r="T75" s="121">
        <v>0</v>
      </c>
      <c r="U75" s="121">
        <v>0</v>
      </c>
      <c r="V75" s="121">
        <v>0</v>
      </c>
      <c r="W75" s="121">
        <v>0</v>
      </c>
      <c r="X75" s="121">
        <v>0</v>
      </c>
      <c r="Y75" s="121">
        <v>0</v>
      </c>
      <c r="Z75" s="121"/>
      <c r="AA75" s="121">
        <v>0</v>
      </c>
      <c r="AB75" s="121">
        <v>0</v>
      </c>
      <c r="AC75" s="121">
        <v>0</v>
      </c>
      <c r="AD75" s="121">
        <v>0</v>
      </c>
      <c r="AE75" s="121">
        <v>0</v>
      </c>
      <c r="AF75" s="121">
        <v>0</v>
      </c>
      <c r="AG75" s="121">
        <v>0</v>
      </c>
      <c r="AH75" s="121">
        <v>0</v>
      </c>
      <c r="AI75" s="121">
        <v>0</v>
      </c>
      <c r="AJ75" s="121">
        <v>0</v>
      </c>
      <c r="AK75" s="121">
        <v>0</v>
      </c>
      <c r="AL75" s="121">
        <v>0</v>
      </c>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c r="CW75" s="36"/>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row>
    <row r="76" spans="1:131">
      <c r="A76" s="9"/>
      <c r="B76" s="9" t="s">
        <v>124</v>
      </c>
      <c r="C76" s="121">
        <v>0</v>
      </c>
      <c r="D76" s="121">
        <v>0</v>
      </c>
      <c r="E76" s="121">
        <v>0</v>
      </c>
      <c r="F76" s="121">
        <v>0</v>
      </c>
      <c r="G76" s="121">
        <v>0</v>
      </c>
      <c r="H76" s="121">
        <v>0</v>
      </c>
      <c r="I76" s="121">
        <v>0</v>
      </c>
      <c r="J76" s="121">
        <v>0</v>
      </c>
      <c r="K76" s="121">
        <v>0</v>
      </c>
      <c r="L76" s="122">
        <v>0</v>
      </c>
      <c r="M76" s="121">
        <v>0</v>
      </c>
      <c r="N76" s="121">
        <v>0</v>
      </c>
      <c r="O76" s="121">
        <v>0</v>
      </c>
      <c r="P76" s="121">
        <v>0</v>
      </c>
      <c r="Q76" s="121">
        <v>0</v>
      </c>
      <c r="R76" s="121">
        <v>0</v>
      </c>
      <c r="S76" s="121">
        <v>0</v>
      </c>
      <c r="T76" s="121">
        <v>0</v>
      </c>
      <c r="U76" s="121">
        <v>0</v>
      </c>
      <c r="V76" s="121">
        <v>0</v>
      </c>
      <c r="W76" s="121">
        <v>0</v>
      </c>
      <c r="X76" s="121">
        <v>0</v>
      </c>
      <c r="Y76" s="121">
        <v>0</v>
      </c>
      <c r="Z76" s="121"/>
      <c r="AA76" s="121">
        <v>0</v>
      </c>
      <c r="AB76" s="121">
        <v>0</v>
      </c>
      <c r="AC76" s="121">
        <v>0</v>
      </c>
      <c r="AD76" s="121">
        <v>0</v>
      </c>
      <c r="AE76" s="121">
        <v>0</v>
      </c>
      <c r="AF76" s="121">
        <v>0</v>
      </c>
      <c r="AG76" s="121">
        <v>0</v>
      </c>
      <c r="AH76" s="121">
        <v>0</v>
      </c>
      <c r="AI76" s="121">
        <v>0</v>
      </c>
      <c r="AJ76" s="121">
        <v>0</v>
      </c>
      <c r="AK76" s="121">
        <v>0</v>
      </c>
      <c r="AL76" s="121">
        <v>0</v>
      </c>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row>
    <row r="77" spans="1:131">
      <c r="A77" s="9"/>
      <c r="B77" s="9" t="s">
        <v>127</v>
      </c>
      <c r="C77" s="121">
        <v>0</v>
      </c>
      <c r="D77" s="121">
        <v>0</v>
      </c>
      <c r="E77" s="121">
        <v>0</v>
      </c>
      <c r="F77" s="121">
        <v>0</v>
      </c>
      <c r="G77" s="121">
        <v>0</v>
      </c>
      <c r="H77" s="121">
        <v>0</v>
      </c>
      <c r="I77" s="121">
        <v>0</v>
      </c>
      <c r="J77" s="121">
        <v>0</v>
      </c>
      <c r="K77" s="121">
        <v>0</v>
      </c>
      <c r="L77" s="122">
        <v>0</v>
      </c>
      <c r="M77" s="121">
        <v>0</v>
      </c>
      <c r="N77" s="121">
        <v>0</v>
      </c>
      <c r="O77" s="121">
        <v>0</v>
      </c>
      <c r="P77" s="121">
        <v>0</v>
      </c>
      <c r="Q77" s="121">
        <v>0</v>
      </c>
      <c r="R77" s="121">
        <v>0</v>
      </c>
      <c r="S77" s="121">
        <v>0</v>
      </c>
      <c r="T77" s="121">
        <v>0</v>
      </c>
      <c r="U77" s="121">
        <v>0</v>
      </c>
      <c r="V77" s="121">
        <v>0</v>
      </c>
      <c r="W77" s="121">
        <v>0</v>
      </c>
      <c r="X77" s="121">
        <v>0</v>
      </c>
      <c r="Y77" s="121">
        <v>0</v>
      </c>
      <c r="Z77" s="121"/>
      <c r="AA77" s="121">
        <v>0</v>
      </c>
      <c r="AB77" s="121">
        <v>0</v>
      </c>
      <c r="AC77" s="121">
        <v>0</v>
      </c>
      <c r="AD77" s="121">
        <v>0</v>
      </c>
      <c r="AE77" s="121">
        <v>0</v>
      </c>
      <c r="AF77" s="121">
        <v>0</v>
      </c>
      <c r="AG77" s="121">
        <v>0</v>
      </c>
      <c r="AH77" s="121">
        <v>0</v>
      </c>
      <c r="AI77" s="121">
        <v>0</v>
      </c>
      <c r="AJ77" s="121">
        <v>0</v>
      </c>
      <c r="AK77" s="121">
        <v>0</v>
      </c>
      <c r="AL77" s="121">
        <v>0</v>
      </c>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row>
    <row r="78" spans="1:131">
      <c r="A78" s="9"/>
      <c r="B78" s="9" t="s">
        <v>130</v>
      </c>
      <c r="C78" s="121">
        <v>0</v>
      </c>
      <c r="D78" s="121">
        <v>0</v>
      </c>
      <c r="E78" s="121">
        <v>0</v>
      </c>
      <c r="F78" s="121">
        <v>0</v>
      </c>
      <c r="G78" s="121">
        <v>0</v>
      </c>
      <c r="H78" s="121">
        <v>0</v>
      </c>
      <c r="I78" s="121">
        <v>0</v>
      </c>
      <c r="J78" s="121">
        <v>0</v>
      </c>
      <c r="K78" s="121">
        <v>0</v>
      </c>
      <c r="L78" s="122">
        <v>0</v>
      </c>
      <c r="M78" s="121">
        <v>0</v>
      </c>
      <c r="N78" s="121">
        <v>0</v>
      </c>
      <c r="O78" s="121">
        <v>0</v>
      </c>
      <c r="P78" s="121">
        <v>0</v>
      </c>
      <c r="Q78" s="121">
        <v>0</v>
      </c>
      <c r="R78" s="121">
        <v>0</v>
      </c>
      <c r="S78" s="121">
        <v>0</v>
      </c>
      <c r="T78" s="121">
        <v>0</v>
      </c>
      <c r="U78" s="121">
        <v>0</v>
      </c>
      <c r="V78" s="121">
        <v>0</v>
      </c>
      <c r="W78" s="121">
        <v>0</v>
      </c>
      <c r="X78" s="121">
        <v>0</v>
      </c>
      <c r="Y78" s="121">
        <v>0</v>
      </c>
      <c r="Z78" s="121"/>
      <c r="AA78" s="121">
        <v>0</v>
      </c>
      <c r="AB78" s="121">
        <v>0</v>
      </c>
      <c r="AC78" s="121">
        <v>0</v>
      </c>
      <c r="AD78" s="121">
        <v>0</v>
      </c>
      <c r="AE78" s="121">
        <v>0</v>
      </c>
      <c r="AF78" s="121">
        <v>0</v>
      </c>
      <c r="AG78" s="121">
        <v>0</v>
      </c>
      <c r="AH78" s="121">
        <v>0</v>
      </c>
      <c r="AI78" s="121">
        <v>0</v>
      </c>
      <c r="AJ78" s="121">
        <v>0</v>
      </c>
      <c r="AK78" s="121">
        <v>0</v>
      </c>
      <c r="AL78" s="121">
        <v>0</v>
      </c>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row>
    <row r="79" spans="1:131">
      <c r="A79" s="9"/>
      <c r="B79" s="9" t="s">
        <v>133</v>
      </c>
      <c r="C79" s="121">
        <v>0</v>
      </c>
      <c r="D79" s="121">
        <v>0</v>
      </c>
      <c r="E79" s="121">
        <v>0</v>
      </c>
      <c r="F79" s="121">
        <v>0</v>
      </c>
      <c r="G79" s="121">
        <v>0</v>
      </c>
      <c r="H79" s="121">
        <v>0</v>
      </c>
      <c r="I79" s="121">
        <v>0</v>
      </c>
      <c r="J79" s="121">
        <v>0</v>
      </c>
      <c r="K79" s="121">
        <v>0</v>
      </c>
      <c r="L79" s="122">
        <v>0</v>
      </c>
      <c r="M79" s="121">
        <v>0</v>
      </c>
      <c r="N79" s="121">
        <v>0</v>
      </c>
      <c r="O79" s="121">
        <v>0</v>
      </c>
      <c r="P79" s="121">
        <v>0</v>
      </c>
      <c r="Q79" s="121">
        <v>0</v>
      </c>
      <c r="R79" s="121">
        <v>0</v>
      </c>
      <c r="S79" s="121">
        <v>0</v>
      </c>
      <c r="T79" s="121">
        <v>0</v>
      </c>
      <c r="U79" s="121">
        <v>0</v>
      </c>
      <c r="V79" s="121">
        <v>0</v>
      </c>
      <c r="W79" s="121">
        <v>0</v>
      </c>
      <c r="X79" s="121">
        <v>0</v>
      </c>
      <c r="Y79" s="121">
        <v>0</v>
      </c>
      <c r="Z79" s="121"/>
      <c r="AA79" s="121">
        <v>0</v>
      </c>
      <c r="AB79" s="121">
        <v>0</v>
      </c>
      <c r="AC79" s="121">
        <v>0</v>
      </c>
      <c r="AD79" s="121">
        <v>0</v>
      </c>
      <c r="AE79" s="121">
        <v>0</v>
      </c>
      <c r="AF79" s="121">
        <v>0</v>
      </c>
      <c r="AG79" s="121">
        <v>0</v>
      </c>
      <c r="AH79" s="121">
        <v>0</v>
      </c>
      <c r="AI79" s="121">
        <v>0</v>
      </c>
      <c r="AJ79" s="121">
        <v>0</v>
      </c>
      <c r="AK79" s="121">
        <v>0</v>
      </c>
      <c r="AL79" s="121">
        <v>0</v>
      </c>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row>
    <row r="80" spans="1:131">
      <c r="A80" s="9"/>
      <c r="B80" s="9"/>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row>
    <row r="81" spans="1:131">
      <c r="A81" s="9"/>
      <c r="B81" s="9"/>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row>
    <row r="82" spans="1:131" ht="13.5" thickBot="1">
      <c r="A82" s="34" t="s">
        <v>45</v>
      </c>
      <c r="B82" s="35"/>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row>
    <row r="83" spans="1:131" ht="13.5" thickBot="1">
      <c r="A83" s="43"/>
      <c r="B83" s="44"/>
      <c r="C83" s="45"/>
      <c r="D83" s="45"/>
      <c r="E83" s="45"/>
      <c r="F83" s="45"/>
      <c r="G83" s="45"/>
      <c r="H83" s="45"/>
      <c r="I83" s="45"/>
      <c r="J83" s="45"/>
      <c r="K83" s="45"/>
      <c r="L83" s="45"/>
      <c r="M83" s="45"/>
      <c r="N83" s="45"/>
      <c r="O83" s="46" t="s">
        <v>437</v>
      </c>
      <c r="P83" s="47"/>
      <c r="Q83" s="47"/>
      <c r="R83" s="47"/>
      <c r="S83" s="47"/>
      <c r="T83" s="47"/>
      <c r="U83" s="47"/>
      <c r="V83" s="47"/>
      <c r="W83" s="47"/>
      <c r="X83" s="47"/>
      <c r="Y83" s="47"/>
      <c r="Z83" s="41"/>
      <c r="AA83" s="45"/>
      <c r="AB83" s="46" t="s">
        <v>438</v>
      </c>
      <c r="AC83" s="47"/>
      <c r="AD83" s="47"/>
      <c r="AE83" s="47"/>
      <c r="AF83" s="47"/>
      <c r="AG83" s="47"/>
      <c r="AH83" s="47"/>
      <c r="AI83" s="47"/>
      <c r="AJ83" s="47"/>
      <c r="AK83" s="47"/>
      <c r="AL83" s="47"/>
      <c r="AM83" s="41"/>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row>
    <row r="84" spans="1:131" ht="191.25">
      <c r="A84" s="37" t="s">
        <v>21</v>
      </c>
      <c r="B84" s="38" t="s">
        <v>22</v>
      </c>
      <c r="C84" s="39" t="s">
        <v>46</v>
      </c>
      <c r="D84" s="39" t="s">
        <v>25</v>
      </c>
      <c r="E84" s="39" t="s">
        <v>26</v>
      </c>
      <c r="F84" s="39" t="s">
        <v>27</v>
      </c>
      <c r="G84" s="39" t="s">
        <v>28</v>
      </c>
      <c r="H84" s="39" t="s">
        <v>29</v>
      </c>
      <c r="I84" s="39" t="s">
        <v>30</v>
      </c>
      <c r="J84" s="39" t="s">
        <v>31</v>
      </c>
      <c r="K84" s="39" t="s">
        <v>24</v>
      </c>
      <c r="L84" s="39" t="s">
        <v>23</v>
      </c>
      <c r="M84" s="39" t="s">
        <v>32</v>
      </c>
      <c r="N84" s="39" t="s">
        <v>439</v>
      </c>
      <c r="O84" s="39" t="s">
        <v>33</v>
      </c>
      <c r="P84" s="39" t="s">
        <v>34</v>
      </c>
      <c r="Q84" s="39" t="s">
        <v>35</v>
      </c>
      <c r="R84" s="39" t="s">
        <v>36</v>
      </c>
      <c r="S84" s="39" t="s">
        <v>37</v>
      </c>
      <c r="T84" s="39" t="s">
        <v>38</v>
      </c>
      <c r="U84" s="39" t="s">
        <v>39</v>
      </c>
      <c r="V84" s="39" t="s">
        <v>40</v>
      </c>
      <c r="W84" s="39" t="s">
        <v>41</v>
      </c>
      <c r="X84" s="39" t="s">
        <v>42</v>
      </c>
      <c r="Y84" s="39" t="s">
        <v>43</v>
      </c>
      <c r="Z84" s="39" t="s">
        <v>44</v>
      </c>
      <c r="AA84" s="39"/>
      <c r="AB84" s="39" t="s">
        <v>33</v>
      </c>
      <c r="AC84" s="39" t="s">
        <v>34</v>
      </c>
      <c r="AD84" s="39" t="s">
        <v>35</v>
      </c>
      <c r="AE84" s="39" t="s">
        <v>36</v>
      </c>
      <c r="AF84" s="39" t="s">
        <v>37</v>
      </c>
      <c r="AG84" s="39" t="s">
        <v>38</v>
      </c>
      <c r="AH84" s="39" t="s">
        <v>39</v>
      </c>
      <c r="AI84" s="39" t="s">
        <v>40</v>
      </c>
      <c r="AJ84" s="39" t="s">
        <v>41</v>
      </c>
      <c r="AK84" s="39" t="s">
        <v>42</v>
      </c>
      <c r="AL84" s="39" t="s">
        <v>43</v>
      </c>
      <c r="AM84" s="39" t="s">
        <v>44</v>
      </c>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row>
    <row r="85" spans="1:131">
      <c r="A85" s="9" t="s">
        <v>386</v>
      </c>
      <c r="B85" s="9"/>
      <c r="C85" s="42">
        <v>586.88081365683877</v>
      </c>
      <c r="D85" s="42">
        <v>250</v>
      </c>
      <c r="E85" s="42">
        <v>50</v>
      </c>
      <c r="F85" s="42">
        <v>300</v>
      </c>
      <c r="G85" s="42">
        <v>476.07475890410791</v>
      </c>
      <c r="H85" s="42">
        <v>463.22425200035593</v>
      </c>
      <c r="I85" s="42">
        <v>4477.910912822319</v>
      </c>
      <c r="J85" s="42">
        <v>7.1288109641077986</v>
      </c>
      <c r="K85" s="42">
        <v>39.85463196205346</v>
      </c>
      <c r="L85" s="113">
        <v>0.97300737612442845</v>
      </c>
      <c r="M85" s="42">
        <v>5.5754354858659392</v>
      </c>
      <c r="N85" s="42">
        <v>0.20502400217625977</v>
      </c>
      <c r="O85" s="42">
        <v>50.186332590109586</v>
      </c>
      <c r="P85" s="42">
        <v>36.647523967706121</v>
      </c>
      <c r="Q85" s="42">
        <v>29.688013080975235</v>
      </c>
      <c r="R85" s="42">
        <v>25.73886876062679</v>
      </c>
      <c r="S85" s="42">
        <v>9.4444232410154072</v>
      </c>
      <c r="T85" s="42">
        <v>6.106151503765334</v>
      </c>
      <c r="U85" s="42">
        <v>17.753537964398152</v>
      </c>
      <c r="V85" s="42">
        <v>17.706795333054107</v>
      </c>
      <c r="W85" s="42">
        <v>10.296908910903106</v>
      </c>
      <c r="X85" s="42">
        <v>23.390607597475871</v>
      </c>
      <c r="Y85" s="42">
        <v>36.319400833017859</v>
      </c>
      <c r="Z85" s="42">
        <v>63.376845425086984</v>
      </c>
      <c r="AA85" s="42"/>
      <c r="AB85" s="42">
        <v>47.61860826191684</v>
      </c>
      <c r="AC85" s="42">
        <v>33.727590607168324</v>
      </c>
      <c r="AD85" s="42">
        <v>24.906057309749091</v>
      </c>
      <c r="AE85" s="42">
        <v>23.230141166702214</v>
      </c>
      <c r="AF85" s="42">
        <v>9.1835019703428138</v>
      </c>
      <c r="AG85" s="42">
        <v>2.8369732995831041</v>
      </c>
      <c r="AH85" s="42">
        <v>8.7388795097484007</v>
      </c>
      <c r="AI85" s="42">
        <v>6.2563294799071949</v>
      </c>
      <c r="AJ85" s="42">
        <v>5.9161610584547049</v>
      </c>
      <c r="AK85" s="42">
        <v>14.369859315472233</v>
      </c>
      <c r="AL85" s="42">
        <v>28.598476519280521</v>
      </c>
      <c r="AM85" s="36">
        <v>54.842825950378845</v>
      </c>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row>
    <row r="86" spans="1:131">
      <c r="A86" s="9" t="s">
        <v>387</v>
      </c>
      <c r="B86" s="9"/>
      <c r="C86" s="42">
        <v>585.53310169638269</v>
      </c>
      <c r="D86" s="42">
        <v>250</v>
      </c>
      <c r="E86" s="42">
        <v>50</v>
      </c>
      <c r="F86" s="42">
        <v>300</v>
      </c>
      <c r="G86" s="42">
        <v>476.07475890410791</v>
      </c>
      <c r="H86" s="42">
        <v>462.16050472788271</v>
      </c>
      <c r="I86" s="42">
        <v>4488.2176471087032</v>
      </c>
      <c r="J86" s="42">
        <v>7.1908720060735698</v>
      </c>
      <c r="K86" s="42">
        <v>39.992017490793586</v>
      </c>
      <c r="L86" s="113">
        <v>0.97077296387597845</v>
      </c>
      <c r="M86" s="42">
        <v>5.5626320666465663</v>
      </c>
      <c r="N86" s="42">
        <v>0.20455318545592466</v>
      </c>
      <c r="O86" s="42">
        <v>50.071084793437421</v>
      </c>
      <c r="P86" s="42">
        <v>36.563366664855089</v>
      </c>
      <c r="Q86" s="42">
        <v>29.619837585405531</v>
      </c>
      <c r="R86" s="42">
        <v>25.679762072403058</v>
      </c>
      <c r="S86" s="42">
        <v>9.4227350858306842</v>
      </c>
      <c r="T86" s="42">
        <v>6.0921293493133861</v>
      </c>
      <c r="U86" s="42">
        <v>17.712768774303246</v>
      </c>
      <c r="V86" s="42">
        <v>17.666133482647016</v>
      </c>
      <c r="W86" s="42">
        <v>10.27326310928202</v>
      </c>
      <c r="X86" s="42">
        <v>23.336893451625659</v>
      </c>
      <c r="Y86" s="42">
        <v>36.235997031495941</v>
      </c>
      <c r="Z86" s="42">
        <v>63.231306960363362</v>
      </c>
      <c r="AA86" s="42"/>
      <c r="AB86" s="42">
        <v>47.509256982404089</v>
      </c>
      <c r="AC86" s="42">
        <v>33.650138633614411</v>
      </c>
      <c r="AD86" s="42">
        <v>24.848863088123405</v>
      </c>
      <c r="AE86" s="42">
        <v>23.176795515651925</v>
      </c>
      <c r="AF86" s="42">
        <v>9.1624129942572203</v>
      </c>
      <c r="AG86" s="42">
        <v>2.8304584796088084</v>
      </c>
      <c r="AH86" s="42">
        <v>8.7188115638176296</v>
      </c>
      <c r="AI86" s="42">
        <v>6.2419624570425576</v>
      </c>
      <c r="AJ86" s="42">
        <v>5.9025751976923075</v>
      </c>
      <c r="AK86" s="42">
        <v>14.336860398453867</v>
      </c>
      <c r="AL86" s="42">
        <v>28.532803033354647</v>
      </c>
      <c r="AM86" s="36">
        <v>54.716884991399468</v>
      </c>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row>
    <row r="87" spans="1:131">
      <c r="A87" s="9" t="s">
        <v>388</v>
      </c>
      <c r="B87" s="9"/>
      <c r="C87" s="42">
        <v>557.53255099314879</v>
      </c>
      <c r="D87" s="42">
        <v>250</v>
      </c>
      <c r="E87" s="42">
        <v>50</v>
      </c>
      <c r="F87" s="42">
        <v>300</v>
      </c>
      <c r="G87" s="42">
        <v>476.07475890410791</v>
      </c>
      <c r="H87" s="42">
        <v>440.05970699642438</v>
      </c>
      <c r="I87" s="42">
        <v>4713.62612876803</v>
      </c>
      <c r="J87" s="42">
        <v>8.5481482151032253</v>
      </c>
      <c r="K87" s="42">
        <v>42.996641707814867</v>
      </c>
      <c r="L87" s="113">
        <v>0.92435000756900498</v>
      </c>
      <c r="M87" s="42">
        <v>5.2966236022671547</v>
      </c>
      <c r="N87" s="42">
        <v>0.194771327138653</v>
      </c>
      <c r="O87" s="42">
        <v>47.676654923524524</v>
      </c>
      <c r="P87" s="42">
        <v>34.814884129514027</v>
      </c>
      <c r="Q87" s="42">
        <v>28.203398853369926</v>
      </c>
      <c r="R87" s="42">
        <v>24.451740158915829</v>
      </c>
      <c r="S87" s="42">
        <v>8.9721341364231257</v>
      </c>
      <c r="T87" s="42">
        <v>5.8008000013364693</v>
      </c>
      <c r="U87" s="42">
        <v>16.865733348427852</v>
      </c>
      <c r="V87" s="42">
        <v>16.821328184914332</v>
      </c>
      <c r="W87" s="42">
        <v>9.7819893900922334</v>
      </c>
      <c r="X87" s="42">
        <v>22.22090894715431</v>
      </c>
      <c r="Y87" s="42">
        <v>34.503169512055806</v>
      </c>
      <c r="Z87" s="42">
        <v>60.207547225096562</v>
      </c>
      <c r="AA87" s="42"/>
      <c r="AB87" s="42">
        <v>45.237335283776417</v>
      </c>
      <c r="AC87" s="42">
        <v>32.040968442806069</v>
      </c>
      <c r="AD87" s="42">
        <v>23.660575271771219</v>
      </c>
      <c r="AE87" s="42">
        <v>22.068466992303978</v>
      </c>
      <c r="AF87" s="42">
        <v>8.7242608063341205</v>
      </c>
      <c r="AG87" s="42">
        <v>2.6951042256100641</v>
      </c>
      <c r="AH87" s="42">
        <v>8.3018726673533134</v>
      </c>
      <c r="AI87" s="42">
        <v>5.9434679983010419</v>
      </c>
      <c r="AJ87" s="42">
        <v>5.6203104450697747</v>
      </c>
      <c r="AK87" s="42">
        <v>13.651262973903389</v>
      </c>
      <c r="AL87" s="42">
        <v>27.168346957812219</v>
      </c>
      <c r="AM87" s="36">
        <v>52.100290117282277</v>
      </c>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row>
    <row r="88" spans="1:131">
      <c r="A88" s="9"/>
      <c r="B88" s="9"/>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row>
  </sheetData>
  <mergeCells count="3">
    <mergeCell ref="I6:N6"/>
    <mergeCell ref="O6:P6"/>
    <mergeCell ref="R6:T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dimension ref="B1:DB223"/>
  <sheetViews>
    <sheetView workbookViewId="0">
      <selection activeCell="F8" sqref="F8"/>
    </sheetView>
  </sheetViews>
  <sheetFormatPr defaultRowHeight="12.75"/>
  <cols>
    <col min="1" max="1" width="9.140625" style="9"/>
    <col min="2" max="2" width="46.42578125" style="9" customWidth="1"/>
    <col min="3" max="3" width="25" style="9" customWidth="1"/>
    <col min="4" max="4" width="17.28515625" style="9" bestFit="1" customWidth="1"/>
    <col min="5" max="5" width="12" style="9" bestFit="1" customWidth="1"/>
    <col min="6" max="6" width="12.5703125" style="9" customWidth="1"/>
    <col min="7" max="7" width="13.7109375" style="9" customWidth="1"/>
    <col min="8" max="8" width="17.28515625" style="9" bestFit="1" customWidth="1"/>
    <col min="9" max="9" width="15.5703125" style="9" bestFit="1" customWidth="1"/>
    <col min="10" max="10" width="15.28515625" style="9" bestFit="1" customWidth="1"/>
    <col min="11" max="11" width="14.28515625" style="9" bestFit="1" customWidth="1"/>
    <col min="12" max="12" width="14.28515625" style="9" customWidth="1"/>
    <col min="13" max="13" width="12.5703125" style="9" customWidth="1"/>
    <col min="14" max="14" width="10.28515625" style="9" bestFit="1" customWidth="1"/>
    <col min="15" max="16" width="10.85546875" style="9" bestFit="1" customWidth="1"/>
    <col min="17" max="17" width="13.42578125" style="9" customWidth="1"/>
    <col min="18" max="18" width="11.85546875" style="9" bestFit="1" customWidth="1"/>
    <col min="19" max="19" width="11" style="9" bestFit="1" customWidth="1"/>
    <col min="20" max="20" width="14.28515625" style="9" bestFit="1" customWidth="1"/>
    <col min="21" max="21" width="10.7109375" style="9" customWidth="1"/>
    <col min="22" max="22" width="13.85546875" style="9" bestFit="1" customWidth="1"/>
    <col min="23" max="23" width="11.7109375" style="9" bestFit="1" customWidth="1"/>
    <col min="24" max="24" width="15.28515625" style="9" bestFit="1" customWidth="1"/>
    <col min="25" max="27" width="12.28515625" style="9" bestFit="1" customWidth="1"/>
    <col min="28" max="28" width="12.5703125" style="9" bestFit="1" customWidth="1"/>
    <col min="29" max="31" width="14.28515625" style="9" bestFit="1" customWidth="1"/>
    <col min="32" max="32" width="13.7109375" style="9" bestFit="1" customWidth="1"/>
    <col min="33" max="33" width="14" style="9" bestFit="1" customWidth="1"/>
    <col min="34" max="34" width="12.85546875" style="9" bestFit="1" customWidth="1"/>
    <col min="35" max="35" width="15.28515625" style="9" bestFit="1" customWidth="1"/>
    <col min="36" max="36" width="12.28515625" style="9" bestFit="1" customWidth="1"/>
    <col min="37" max="37" width="10.85546875" style="9" bestFit="1" customWidth="1"/>
    <col min="38" max="38" width="12.28515625" style="9" bestFit="1" customWidth="1"/>
    <col min="39" max="39" width="12.5703125" style="9" bestFit="1" customWidth="1"/>
    <col min="40" max="44" width="12.85546875" style="9" customWidth="1"/>
    <col min="45" max="45" width="12.5703125" style="9" customWidth="1"/>
    <col min="46" max="46" width="12.28515625" style="9" customWidth="1"/>
    <col min="47" max="47" width="12.7109375" style="9" customWidth="1"/>
    <col min="48" max="48" width="11.85546875" style="9" customWidth="1"/>
    <col min="49" max="49" width="12.5703125" style="9" bestFit="1" customWidth="1"/>
    <col min="50" max="50" width="13.42578125" style="9" customWidth="1"/>
    <col min="51" max="51" width="15.7109375" style="9" bestFit="1" customWidth="1"/>
    <col min="52" max="52" width="11" style="9" bestFit="1" customWidth="1"/>
    <col min="53" max="53" width="14.28515625" style="9" bestFit="1" customWidth="1"/>
    <col min="54" max="54" width="14.7109375" style="9" bestFit="1" customWidth="1"/>
    <col min="55" max="55" width="15" style="9" bestFit="1" customWidth="1"/>
    <col min="56" max="56" width="12.5703125" style="9" bestFit="1" customWidth="1"/>
    <col min="57" max="57" width="13.5703125" style="9" customWidth="1"/>
    <col min="58" max="59" width="14.5703125" style="9" bestFit="1" customWidth="1"/>
    <col min="60" max="60" width="14.85546875" style="9" bestFit="1" customWidth="1"/>
    <col min="61" max="61" width="12.5703125" style="9" bestFit="1" customWidth="1"/>
    <col min="62" max="62" width="13.28515625" style="9" bestFit="1" customWidth="1"/>
    <col min="63" max="63" width="14" style="9" bestFit="1" customWidth="1"/>
    <col min="64" max="64" width="13.28515625" style="9" bestFit="1" customWidth="1"/>
    <col min="65" max="65" width="11.140625" style="9" bestFit="1" customWidth="1"/>
    <col min="66" max="66" width="16.85546875" style="9" bestFit="1" customWidth="1"/>
    <col min="67" max="67" width="14.7109375" style="9" customWidth="1"/>
    <col min="68" max="68" width="12" style="9" customWidth="1"/>
    <col min="69" max="69" width="14" style="9" customWidth="1"/>
    <col min="70" max="70" width="12.5703125" style="9" customWidth="1"/>
    <col min="71" max="71" width="11.28515625" style="9" customWidth="1"/>
    <col min="72" max="72" width="14.42578125" style="9" customWidth="1"/>
    <col min="73" max="73" width="15.7109375" style="9" customWidth="1"/>
    <col min="74" max="74" width="12.85546875" style="9" customWidth="1"/>
    <col min="75" max="75" width="13" style="9" customWidth="1"/>
    <col min="76" max="76" width="11.7109375" style="9" customWidth="1"/>
    <col min="77" max="77" width="14" style="9" customWidth="1"/>
    <col min="78" max="78" width="14.85546875" style="9" customWidth="1"/>
    <col min="79" max="79" width="11.85546875" style="9" customWidth="1"/>
    <col min="80" max="80" width="13.85546875" style="9" customWidth="1"/>
    <col min="81" max="81" width="13.7109375" style="9" customWidth="1"/>
    <col min="82" max="82" width="13" style="9" customWidth="1"/>
    <col min="83" max="83" width="12.42578125" style="9" customWidth="1"/>
    <col min="84" max="84" width="13" style="9" customWidth="1"/>
    <col min="85" max="85" width="12.7109375" style="9" hidden="1" customWidth="1"/>
    <col min="86" max="86" width="12.42578125" style="9" hidden="1" customWidth="1"/>
    <col min="87" max="87" width="10.28515625" style="9" hidden="1" customWidth="1"/>
    <col min="88" max="91" width="9.85546875" style="9" hidden="1" customWidth="1"/>
    <col min="92" max="92" width="9.85546875" style="9" customWidth="1"/>
    <col min="93" max="100" width="10.7109375" style="9" customWidth="1"/>
    <col min="101" max="101" width="16.5703125" style="9" customWidth="1"/>
    <col min="102" max="106" width="10.7109375" style="9" customWidth="1"/>
    <col min="107" max="16384" width="9.140625" style="9"/>
  </cols>
  <sheetData>
    <row r="1" spans="2:106">
      <c r="B1" s="1"/>
      <c r="C1" s="2"/>
      <c r="D1" s="2"/>
      <c r="E1" s="2"/>
      <c r="F1" s="2"/>
      <c r="G1" s="2"/>
      <c r="H1" s="2"/>
      <c r="I1" s="3"/>
      <c r="J1" s="4"/>
      <c r="K1" s="4"/>
      <c r="L1" s="4"/>
      <c r="M1" s="4"/>
      <c r="N1" s="4"/>
      <c r="O1" s="5"/>
      <c r="P1" s="6"/>
      <c r="Q1" s="5"/>
      <c r="R1" s="5"/>
      <c r="S1" s="5"/>
      <c r="T1" s="3"/>
      <c r="U1" s="3"/>
      <c r="V1" s="3"/>
      <c r="W1" s="5"/>
      <c r="X1" s="3"/>
      <c r="Y1" s="3"/>
      <c r="Z1" s="3"/>
      <c r="AA1" s="3"/>
      <c r="AB1" s="3"/>
      <c r="AC1" s="3"/>
      <c r="AD1" s="3"/>
      <c r="AE1" s="3"/>
      <c r="AF1" s="3"/>
      <c r="AG1" s="3"/>
      <c r="AH1" s="3"/>
      <c r="AI1" s="3"/>
      <c r="AJ1" s="3"/>
      <c r="AK1" s="3"/>
      <c r="AL1" s="3"/>
      <c r="AM1" s="3"/>
      <c r="AN1" s="3"/>
      <c r="AO1" s="3"/>
      <c r="AP1" s="3"/>
      <c r="AQ1" s="7"/>
      <c r="AR1" s="3"/>
      <c r="AS1" s="3"/>
      <c r="AT1" s="3"/>
      <c r="AU1" s="3"/>
      <c r="AV1" s="3"/>
      <c r="AW1" s="7"/>
      <c r="AX1" s="3"/>
      <c r="AY1" s="3"/>
      <c r="AZ1" s="3"/>
      <c r="BA1" s="3"/>
      <c r="BB1" s="3"/>
      <c r="BC1" s="3"/>
      <c r="BD1" s="3"/>
      <c r="BE1" s="3"/>
      <c r="BF1" s="3"/>
      <c r="BG1" s="3"/>
      <c r="BH1" s="3"/>
      <c r="BI1" s="3"/>
      <c r="BJ1" s="3"/>
      <c r="BK1" s="3"/>
      <c r="BL1" s="3"/>
      <c r="BM1" s="3"/>
      <c r="BN1" s="8"/>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7"/>
      <c r="CR1" s="3"/>
      <c r="CS1" s="3"/>
      <c r="CT1" s="3"/>
      <c r="CU1" s="3"/>
      <c r="CV1" s="3"/>
      <c r="CW1" s="3"/>
      <c r="CX1" s="3"/>
      <c r="CY1" s="3"/>
      <c r="CZ1" s="3"/>
      <c r="DA1" s="3"/>
      <c r="DB1" s="3"/>
    </row>
    <row r="2" spans="2:106">
      <c r="B2" s="10"/>
      <c r="C2" s="3"/>
      <c r="D2" s="3"/>
      <c r="E2" s="3"/>
      <c r="F2" s="3"/>
      <c r="G2" s="3"/>
      <c r="H2" s="3"/>
      <c r="I2" s="3"/>
      <c r="J2" s="4"/>
      <c r="K2" s="4"/>
      <c r="L2" s="4"/>
      <c r="M2" s="4"/>
      <c r="N2" s="4"/>
      <c r="O2" s="5"/>
      <c r="P2" s="5"/>
      <c r="Q2" s="5"/>
      <c r="R2" s="5"/>
      <c r="S2" s="5"/>
      <c r="T2" s="3"/>
      <c r="U2" s="3"/>
      <c r="V2" s="3"/>
      <c r="W2" s="5"/>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7"/>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row>
    <row r="3" spans="2:106">
      <c r="B3" s="10"/>
      <c r="D3" s="10"/>
      <c r="K3" s="11"/>
      <c r="L3" s="12"/>
      <c r="CP3" s="12"/>
      <c r="CQ3" s="12"/>
    </row>
    <row r="5" spans="2:106">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row>
    <row r="6" spans="2:106">
      <c r="B6" s="14" t="s">
        <v>3</v>
      </c>
      <c r="C6" s="15"/>
      <c r="D6" s="15"/>
      <c r="E6" s="15"/>
      <c r="F6" s="15"/>
      <c r="G6" s="15"/>
      <c r="H6" s="16"/>
      <c r="I6" s="17"/>
      <c r="J6" s="162" t="s">
        <v>4</v>
      </c>
      <c r="K6" s="163"/>
      <c r="L6" s="163"/>
      <c r="M6" s="163"/>
      <c r="N6" s="163"/>
      <c r="O6" s="164"/>
      <c r="P6" s="165" t="s">
        <v>5</v>
      </c>
      <c r="Q6" s="166"/>
      <c r="R6" s="18"/>
      <c r="S6" s="19"/>
      <c r="T6" s="19"/>
      <c r="U6" s="19"/>
      <c r="V6" s="19"/>
      <c r="W6" s="19"/>
      <c r="X6" s="19"/>
      <c r="Y6" s="20"/>
      <c r="Z6" s="21"/>
      <c r="AA6" s="19"/>
      <c r="AB6" s="19"/>
      <c r="AC6" s="19"/>
      <c r="AD6" s="19"/>
      <c r="AE6" s="19"/>
      <c r="AF6" s="22"/>
      <c r="AG6" s="22"/>
      <c r="AH6" s="22"/>
      <c r="AI6" s="22"/>
      <c r="AJ6" s="22"/>
      <c r="AK6" s="22"/>
      <c r="AL6" s="22"/>
      <c r="AM6" s="22"/>
      <c r="AN6" s="22"/>
      <c r="AO6" s="22"/>
      <c r="AP6" s="22"/>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2:106" ht="25.5">
      <c r="B7" s="23" t="s">
        <v>6</v>
      </c>
      <c r="C7" s="23" t="s">
        <v>7</v>
      </c>
      <c r="D7" s="23" t="s">
        <v>8</v>
      </c>
      <c r="E7" s="23" t="s">
        <v>9</v>
      </c>
      <c r="F7" s="23" t="s">
        <v>10</v>
      </c>
      <c r="G7" s="23" t="s">
        <v>11</v>
      </c>
      <c r="H7" s="23" t="s">
        <v>12</v>
      </c>
      <c r="I7" s="23" t="s">
        <v>13</v>
      </c>
      <c r="J7" s="23" t="s">
        <v>14</v>
      </c>
      <c r="K7" s="23" t="s">
        <v>15</v>
      </c>
      <c r="L7" s="23" t="s">
        <v>16</v>
      </c>
      <c r="M7" s="23" t="s">
        <v>17</v>
      </c>
      <c r="N7" s="23" t="s">
        <v>18</v>
      </c>
      <c r="O7" s="23" t="s">
        <v>19</v>
      </c>
      <c r="P7" s="24" t="s">
        <v>20</v>
      </c>
      <c r="Q7" s="23" t="s">
        <v>12</v>
      </c>
      <c r="R7" s="25"/>
      <c r="S7" s="25"/>
      <c r="T7" s="25"/>
      <c r="U7" s="25"/>
      <c r="V7" s="25"/>
      <c r="W7" s="25"/>
      <c r="X7" s="25"/>
      <c r="Y7" s="25"/>
      <c r="Z7" s="25"/>
      <c r="AA7" s="25"/>
      <c r="AB7" s="25"/>
      <c r="AC7" s="25"/>
      <c r="AD7" s="25"/>
      <c r="AE7" s="25"/>
      <c r="AF7" s="22"/>
      <c r="AG7" s="22"/>
      <c r="AH7" s="22"/>
      <c r="AI7" s="22"/>
      <c r="AJ7" s="22"/>
      <c r="AK7" s="22"/>
      <c r="AL7" s="22"/>
      <c r="AM7" s="22"/>
      <c r="AN7" s="22"/>
      <c r="AO7" s="22"/>
      <c r="AP7" s="22"/>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row>
    <row r="8" spans="2:106" ht="25.5">
      <c r="B8" s="26" t="s">
        <v>386</v>
      </c>
      <c r="C8" s="26" t="s">
        <v>375</v>
      </c>
      <c r="D8" s="27">
        <f>Supporting!B27</f>
        <v>544.84424870463897</v>
      </c>
      <c r="E8" s="26">
        <f>Supporting!$B$39</f>
        <v>10</v>
      </c>
      <c r="F8" s="28">
        <f>Supporting!$F$34</f>
        <v>250</v>
      </c>
      <c r="G8" s="26"/>
      <c r="H8" s="26" t="s">
        <v>384</v>
      </c>
      <c r="I8" s="28"/>
      <c r="J8" s="26"/>
      <c r="K8" s="26"/>
      <c r="L8" s="26"/>
      <c r="M8" s="26"/>
      <c r="N8" s="26"/>
      <c r="O8" s="26"/>
      <c r="P8" s="29"/>
      <c r="Q8" s="26"/>
      <c r="R8" s="30"/>
      <c r="S8" s="31"/>
      <c r="T8" s="32"/>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row>
    <row r="9" spans="2:106" ht="25.5">
      <c r="B9" s="26" t="s">
        <v>387</v>
      </c>
      <c r="C9" s="26" t="s">
        <v>376</v>
      </c>
      <c r="D9" s="27">
        <f>Supporting!C27</f>
        <v>543.59306943028241</v>
      </c>
      <c r="E9" s="26">
        <f>Supporting!$B$39</f>
        <v>10</v>
      </c>
      <c r="F9" s="28">
        <f>Supporting!$F$34</f>
        <v>250</v>
      </c>
      <c r="G9" s="26"/>
      <c r="H9" s="26" t="s">
        <v>384</v>
      </c>
      <c r="I9" s="28"/>
      <c r="J9" s="26"/>
      <c r="K9" s="26"/>
      <c r="L9" s="26"/>
      <c r="M9" s="26"/>
      <c r="N9" s="26"/>
      <c r="O9" s="26"/>
      <c r="P9" s="29"/>
      <c r="Q9" s="26"/>
      <c r="R9" s="30"/>
      <c r="S9" s="31"/>
      <c r="T9" s="32"/>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row>
    <row r="10" spans="2:106" ht="25.5">
      <c r="B10" s="26" t="s">
        <v>388</v>
      </c>
      <c r="C10" s="26" t="s">
        <v>377</v>
      </c>
      <c r="D10" s="27">
        <f>Supporting!D27</f>
        <v>517.59811669676185</v>
      </c>
      <c r="E10" s="26">
        <f>Supporting!$B$39</f>
        <v>10</v>
      </c>
      <c r="F10" s="28">
        <f>Supporting!$F$34</f>
        <v>250</v>
      </c>
      <c r="G10" s="26"/>
      <c r="H10" s="26" t="s">
        <v>384</v>
      </c>
      <c r="I10" s="28"/>
      <c r="J10" s="26"/>
      <c r="K10" s="26"/>
      <c r="L10" s="26"/>
      <c r="M10" s="26"/>
      <c r="N10" s="26"/>
      <c r="O10" s="26"/>
      <c r="P10" s="29"/>
      <c r="Q10" s="26"/>
      <c r="R10" s="30"/>
      <c r="S10" s="31"/>
      <c r="T10" s="32"/>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row>
    <row r="11" spans="2:106">
      <c r="B11" s="26"/>
      <c r="C11" s="26"/>
      <c r="D11" s="27"/>
      <c r="E11" s="26"/>
      <c r="F11" s="28"/>
      <c r="G11" s="26"/>
      <c r="H11" s="26"/>
      <c r="I11" s="28"/>
      <c r="J11" s="26"/>
      <c r="K11" s="26"/>
      <c r="L11" s="26"/>
      <c r="M11" s="26"/>
      <c r="N11" s="26"/>
      <c r="O11" s="26"/>
      <c r="P11" s="29"/>
      <c r="Q11" s="26"/>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row>
    <row r="12" spans="2:106">
      <c r="B12" s="26"/>
      <c r="C12" s="26"/>
      <c r="D12" s="27"/>
      <c r="E12" s="26"/>
      <c r="F12" s="28"/>
      <c r="G12" s="26"/>
      <c r="H12" s="26"/>
      <c r="I12" s="28"/>
      <c r="J12" s="26"/>
      <c r="K12" s="26"/>
      <c r="L12" s="26"/>
      <c r="M12" s="26"/>
      <c r="N12" s="26"/>
      <c r="O12" s="26"/>
      <c r="P12" s="29"/>
      <c r="Q12" s="26"/>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row>
    <row r="13" spans="2:106">
      <c r="B13" s="26"/>
      <c r="C13" s="26"/>
      <c r="D13" s="27"/>
      <c r="E13" s="26"/>
      <c r="F13" s="28"/>
      <c r="G13" s="26"/>
      <c r="H13" s="26"/>
      <c r="I13" s="28"/>
      <c r="J13" s="26"/>
      <c r="K13" s="26"/>
      <c r="L13" s="26"/>
      <c r="M13" s="26"/>
      <c r="N13" s="26"/>
      <c r="O13" s="26"/>
      <c r="P13" s="29"/>
      <c r="Q13" s="26"/>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row>
    <row r="14" spans="2:106">
      <c r="B14" s="26"/>
      <c r="C14" s="26"/>
      <c r="D14" s="27"/>
      <c r="E14" s="26"/>
      <c r="F14" s="28"/>
      <c r="G14" s="26"/>
      <c r="H14" s="26"/>
      <c r="I14" s="28"/>
      <c r="J14" s="26"/>
      <c r="K14" s="26"/>
      <c r="L14" s="26"/>
      <c r="M14" s="26"/>
      <c r="N14" s="26"/>
      <c r="O14" s="26"/>
      <c r="P14" s="29"/>
      <c r="Q14" s="26"/>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row>
    <row r="15" spans="2:106">
      <c r="B15" s="26"/>
      <c r="C15" s="26"/>
      <c r="D15" s="27"/>
      <c r="E15" s="26"/>
      <c r="F15" s="28"/>
      <c r="G15" s="26"/>
      <c r="H15" s="26"/>
      <c r="I15" s="28"/>
      <c r="J15" s="26"/>
      <c r="K15" s="26"/>
      <c r="L15" s="26"/>
      <c r="M15" s="26"/>
      <c r="N15" s="26"/>
      <c r="O15" s="26"/>
      <c r="P15" s="29"/>
      <c r="Q15" s="26"/>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row>
    <row r="16" spans="2:106">
      <c r="B16" s="26"/>
      <c r="C16" s="26"/>
      <c r="D16" s="27"/>
      <c r="E16" s="26"/>
      <c r="F16" s="28"/>
      <c r="G16" s="26"/>
      <c r="H16" s="26"/>
      <c r="I16" s="28"/>
      <c r="J16" s="26"/>
      <c r="K16" s="26"/>
      <c r="L16" s="26"/>
      <c r="M16" s="26"/>
      <c r="N16" s="26"/>
      <c r="O16" s="26"/>
      <c r="P16" s="29"/>
      <c r="Q16" s="26"/>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row>
    <row r="17" spans="2:103">
      <c r="B17" s="26"/>
      <c r="C17" s="26"/>
      <c r="D17" s="27"/>
      <c r="E17" s="26"/>
      <c r="F17" s="28"/>
      <c r="G17" s="26"/>
      <c r="H17" s="26"/>
      <c r="I17" s="28"/>
      <c r="J17" s="26"/>
      <c r="K17" s="26"/>
      <c r="L17" s="26"/>
      <c r="M17" s="26"/>
      <c r="N17" s="26"/>
      <c r="O17" s="26"/>
      <c r="P17" s="29"/>
      <c r="Q17" s="26"/>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row>
    <row r="18" spans="2:103">
      <c r="B18" s="26"/>
      <c r="C18" s="26"/>
      <c r="D18" s="27"/>
      <c r="E18" s="26"/>
      <c r="F18" s="28"/>
      <c r="G18" s="26"/>
      <c r="H18" s="26"/>
      <c r="I18" s="28"/>
      <c r="J18" s="26"/>
      <c r="K18" s="26"/>
      <c r="L18" s="26"/>
      <c r="M18" s="26"/>
      <c r="N18" s="26"/>
      <c r="O18" s="26"/>
      <c r="P18" s="29"/>
      <c r="Q18" s="26"/>
      <c r="R18" s="33"/>
      <c r="S18" s="33"/>
      <c r="T18" s="33"/>
      <c r="U18" s="33"/>
      <c r="V18" s="33"/>
      <c r="W18" s="33"/>
      <c r="X18" s="33"/>
      <c r="Y18" s="33"/>
      <c r="Z18" s="33"/>
      <c r="AA18" s="33"/>
      <c r="AB18" s="33"/>
      <c r="AC18" s="33"/>
      <c r="AD18" s="33"/>
      <c r="AE18" s="33"/>
      <c r="AF18" s="33"/>
      <c r="AG18" s="33"/>
      <c r="AH18" s="33"/>
      <c r="AI18" s="33"/>
      <c r="AJ18" s="33"/>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row>
    <row r="19" spans="2:103">
      <c r="B19" s="26"/>
      <c r="C19" s="26"/>
      <c r="D19" s="27"/>
      <c r="E19" s="26"/>
      <c r="F19" s="28"/>
      <c r="G19" s="26"/>
      <c r="H19" s="26"/>
      <c r="I19" s="28"/>
      <c r="J19" s="26"/>
      <c r="K19" s="26"/>
      <c r="L19" s="26"/>
      <c r="M19" s="26"/>
      <c r="N19" s="26"/>
      <c r="O19" s="26"/>
      <c r="P19" s="29"/>
      <c r="Q19" s="26"/>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row>
    <row r="20" spans="2:103">
      <c r="B20" s="26"/>
      <c r="C20" s="26"/>
      <c r="D20" s="27"/>
      <c r="E20" s="26"/>
      <c r="F20" s="28"/>
      <c r="G20" s="26"/>
      <c r="H20" s="26"/>
      <c r="I20" s="28"/>
      <c r="J20" s="26"/>
      <c r="K20" s="26"/>
      <c r="L20" s="26"/>
      <c r="M20" s="26"/>
      <c r="N20" s="26"/>
      <c r="O20" s="26"/>
      <c r="P20" s="29"/>
      <c r="Q20" s="26"/>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row>
    <row r="21" spans="2:103">
      <c r="B21" s="26"/>
      <c r="C21" s="26"/>
      <c r="D21" s="27"/>
      <c r="E21" s="26"/>
      <c r="F21" s="28"/>
      <c r="G21" s="26"/>
      <c r="H21" s="26"/>
      <c r="I21" s="28"/>
      <c r="J21" s="26"/>
      <c r="K21" s="26"/>
      <c r="L21" s="26"/>
      <c r="M21" s="26"/>
      <c r="N21" s="26"/>
      <c r="O21" s="26"/>
      <c r="P21" s="29"/>
      <c r="Q21" s="26"/>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row>
    <row r="22" spans="2:103">
      <c r="B22" s="26"/>
      <c r="C22" s="26"/>
      <c r="D22" s="27"/>
      <c r="E22" s="26"/>
      <c r="F22" s="28"/>
      <c r="G22" s="26"/>
      <c r="H22" s="26"/>
      <c r="I22" s="28"/>
      <c r="J22" s="26"/>
      <c r="K22" s="26"/>
      <c r="L22" s="26"/>
      <c r="M22" s="26"/>
      <c r="N22" s="26"/>
      <c r="O22" s="26"/>
      <c r="P22" s="29"/>
      <c r="Q22" s="26"/>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row>
    <row r="25" spans="2:103" customFormat="1"/>
    <row r="26" spans="2:103" customFormat="1"/>
    <row r="27" spans="2:103" customFormat="1"/>
    <row r="28" spans="2:103" customFormat="1"/>
    <row r="29" spans="2:103" customFormat="1"/>
    <row r="30" spans="2:103" customFormat="1"/>
    <row r="31" spans="2:103" customFormat="1"/>
    <row r="32" spans="2:103"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spans="4:102" customFormat="1"/>
    <row r="178" spans="4:102" customFormat="1"/>
    <row r="179" spans="4:102" customFormat="1"/>
    <row r="180" spans="4:102" customFormat="1"/>
    <row r="181" spans="4:102">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c r="CF181" s="36"/>
      <c r="CG181" s="36"/>
      <c r="CH181" s="36"/>
      <c r="CI181" s="36"/>
      <c r="CJ181" s="36"/>
      <c r="CK181" s="36"/>
      <c r="CL181" s="36"/>
      <c r="CM181" s="36"/>
      <c r="CN181" s="36"/>
      <c r="CO181" s="36"/>
      <c r="CP181" s="36"/>
      <c r="CQ181" s="36"/>
      <c r="CR181" s="36"/>
      <c r="CS181" s="36"/>
      <c r="CT181" s="36"/>
      <c r="CU181" s="36"/>
      <c r="CV181" s="36"/>
      <c r="CW181" s="36"/>
      <c r="CX181" s="36"/>
    </row>
    <row r="182" spans="4:102">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c r="CF182" s="36"/>
      <c r="CG182" s="36"/>
      <c r="CH182" s="36"/>
      <c r="CI182" s="36"/>
      <c r="CJ182" s="36"/>
      <c r="CK182" s="36"/>
      <c r="CL182" s="36"/>
      <c r="CM182" s="36"/>
      <c r="CN182" s="36"/>
      <c r="CO182" s="36"/>
      <c r="CP182" s="36"/>
      <c r="CQ182" s="36"/>
      <c r="CR182" s="36"/>
      <c r="CS182" s="36"/>
      <c r="CT182" s="36"/>
      <c r="CU182" s="36"/>
      <c r="CV182" s="36"/>
      <c r="CW182" s="36"/>
      <c r="CX182" s="36"/>
    </row>
    <row r="183" spans="4:102">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c r="CF183" s="36"/>
      <c r="CG183" s="36"/>
      <c r="CH183" s="36"/>
      <c r="CI183" s="36"/>
      <c r="CJ183" s="36"/>
      <c r="CK183" s="36"/>
      <c r="CL183" s="36"/>
      <c r="CM183" s="36"/>
      <c r="CN183" s="36"/>
      <c r="CO183" s="36"/>
      <c r="CP183" s="36"/>
      <c r="CQ183" s="36"/>
      <c r="CR183" s="36"/>
      <c r="CS183" s="36"/>
      <c r="CT183" s="36"/>
      <c r="CU183" s="36"/>
      <c r="CV183" s="36"/>
      <c r="CW183" s="36"/>
      <c r="CX183" s="36"/>
    </row>
    <row r="184" spans="4:102">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c r="CF184" s="36"/>
      <c r="CG184" s="36"/>
      <c r="CH184" s="36"/>
      <c r="CI184" s="36"/>
      <c r="CJ184" s="36"/>
      <c r="CK184" s="36"/>
      <c r="CL184" s="36"/>
      <c r="CM184" s="36"/>
      <c r="CN184" s="36"/>
      <c r="CO184" s="36"/>
      <c r="CP184" s="36"/>
      <c r="CQ184" s="36"/>
      <c r="CR184" s="36"/>
      <c r="CS184" s="36"/>
      <c r="CT184" s="36"/>
      <c r="CU184" s="36"/>
      <c r="CV184" s="36"/>
      <c r="CW184" s="36"/>
      <c r="CX184" s="36"/>
    </row>
    <row r="185" spans="4:102">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c r="CF185" s="36"/>
      <c r="CG185" s="36"/>
      <c r="CH185" s="36"/>
      <c r="CI185" s="36"/>
      <c r="CJ185" s="36"/>
      <c r="CK185" s="36"/>
      <c r="CL185" s="36"/>
      <c r="CM185" s="36"/>
      <c r="CN185" s="36"/>
      <c r="CO185" s="36"/>
      <c r="CP185" s="36"/>
      <c r="CQ185" s="36"/>
      <c r="CR185" s="36"/>
      <c r="CS185" s="36"/>
      <c r="CT185" s="36"/>
      <c r="CU185" s="36"/>
      <c r="CV185" s="36"/>
      <c r="CW185" s="36"/>
      <c r="CX185" s="36"/>
    </row>
    <row r="186" spans="4:102">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c r="CF186" s="36"/>
      <c r="CG186" s="36"/>
      <c r="CH186" s="36"/>
      <c r="CI186" s="36"/>
      <c r="CJ186" s="36"/>
      <c r="CK186" s="36"/>
      <c r="CL186" s="36"/>
      <c r="CM186" s="36"/>
      <c r="CN186" s="36"/>
      <c r="CO186" s="36"/>
      <c r="CP186" s="36"/>
      <c r="CQ186" s="36"/>
      <c r="CR186" s="36"/>
      <c r="CS186" s="36"/>
      <c r="CT186" s="36"/>
      <c r="CU186" s="36"/>
      <c r="CV186" s="36"/>
      <c r="CW186" s="36"/>
      <c r="CX186" s="36"/>
    </row>
    <row r="187" spans="4:102">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c r="CA187" s="36"/>
      <c r="CB187" s="36"/>
      <c r="CC187" s="36"/>
      <c r="CD187" s="36"/>
      <c r="CE187" s="36"/>
      <c r="CF187" s="36"/>
      <c r="CG187" s="36"/>
      <c r="CH187" s="36"/>
      <c r="CI187" s="36"/>
      <c r="CJ187" s="36"/>
      <c r="CK187" s="36"/>
      <c r="CL187" s="36"/>
      <c r="CM187" s="36"/>
      <c r="CN187" s="36"/>
      <c r="CO187" s="36"/>
      <c r="CP187" s="36"/>
      <c r="CQ187" s="36"/>
      <c r="CR187" s="36"/>
      <c r="CS187" s="36"/>
      <c r="CT187" s="36"/>
      <c r="CU187" s="36"/>
      <c r="CV187" s="36"/>
      <c r="CW187" s="36"/>
      <c r="CX187" s="36"/>
    </row>
    <row r="188" spans="4:102">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c r="CE188" s="36"/>
      <c r="CF188" s="36"/>
      <c r="CG188" s="36"/>
      <c r="CH188" s="36"/>
      <c r="CI188" s="36"/>
      <c r="CJ188" s="36"/>
      <c r="CK188" s="36"/>
      <c r="CL188" s="36"/>
      <c r="CM188" s="36"/>
      <c r="CN188" s="36"/>
      <c r="CO188" s="36"/>
      <c r="CP188" s="36"/>
      <c r="CQ188" s="36"/>
      <c r="CR188" s="36"/>
      <c r="CS188" s="36"/>
      <c r="CT188" s="36"/>
      <c r="CU188" s="36"/>
      <c r="CV188" s="36"/>
      <c r="CW188" s="36"/>
      <c r="CX188" s="36"/>
    </row>
    <row r="189" spans="4:102">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c r="CF189" s="36"/>
      <c r="CG189" s="36"/>
      <c r="CH189" s="36"/>
      <c r="CI189" s="36"/>
      <c r="CJ189" s="36"/>
      <c r="CK189" s="36"/>
      <c r="CL189" s="36"/>
      <c r="CM189" s="36"/>
      <c r="CN189" s="36"/>
      <c r="CO189" s="36"/>
      <c r="CP189" s="36"/>
      <c r="CQ189" s="36"/>
      <c r="CR189" s="36"/>
      <c r="CS189" s="36"/>
      <c r="CT189" s="36"/>
      <c r="CU189" s="36"/>
      <c r="CV189" s="36"/>
      <c r="CW189" s="36"/>
      <c r="CX189" s="36"/>
    </row>
    <row r="190" spans="4:102">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c r="CA190" s="36"/>
      <c r="CB190" s="36"/>
      <c r="CC190" s="36"/>
      <c r="CD190" s="36"/>
      <c r="CE190" s="36"/>
      <c r="CF190" s="36"/>
      <c r="CG190" s="36"/>
      <c r="CH190" s="36"/>
      <c r="CI190" s="36"/>
      <c r="CJ190" s="36"/>
      <c r="CK190" s="36"/>
      <c r="CL190" s="36"/>
      <c r="CM190" s="36"/>
      <c r="CN190" s="36"/>
      <c r="CO190" s="36"/>
      <c r="CP190" s="36"/>
      <c r="CQ190" s="36"/>
      <c r="CR190" s="36"/>
      <c r="CS190" s="36"/>
      <c r="CT190" s="36"/>
      <c r="CU190" s="36"/>
      <c r="CV190" s="36"/>
      <c r="CW190" s="36"/>
      <c r="CX190" s="36"/>
    </row>
    <row r="191" spans="4:102">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c r="CA191" s="36"/>
      <c r="CB191" s="36"/>
      <c r="CC191" s="36"/>
      <c r="CD191" s="36"/>
      <c r="CE191" s="36"/>
      <c r="CF191" s="36"/>
      <c r="CG191" s="36"/>
      <c r="CH191" s="36"/>
      <c r="CI191" s="36"/>
      <c r="CJ191" s="36"/>
      <c r="CK191" s="36"/>
      <c r="CL191" s="36"/>
      <c r="CM191" s="36"/>
      <c r="CN191" s="36"/>
      <c r="CO191" s="36"/>
      <c r="CP191" s="36"/>
      <c r="CQ191" s="36"/>
      <c r="CR191" s="36"/>
      <c r="CS191" s="36"/>
      <c r="CT191" s="36"/>
      <c r="CU191" s="36"/>
      <c r="CV191" s="36"/>
      <c r="CW191" s="36"/>
      <c r="CX191" s="36"/>
    </row>
    <row r="192" spans="4:102">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c r="CC192" s="36"/>
      <c r="CD192" s="36"/>
      <c r="CE192" s="36"/>
      <c r="CF192" s="36"/>
      <c r="CG192" s="36"/>
      <c r="CH192" s="36"/>
      <c r="CI192" s="36"/>
      <c r="CJ192" s="36"/>
      <c r="CK192" s="36"/>
      <c r="CL192" s="36"/>
      <c r="CM192" s="36"/>
      <c r="CN192" s="36"/>
      <c r="CO192" s="36"/>
      <c r="CP192" s="36"/>
      <c r="CQ192" s="36"/>
      <c r="CR192" s="36"/>
      <c r="CS192" s="36"/>
      <c r="CT192" s="36"/>
      <c r="CU192" s="36"/>
      <c r="CV192" s="36"/>
      <c r="CW192" s="36"/>
      <c r="CX192" s="36"/>
    </row>
    <row r="193" spans="4:102">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c r="CC193" s="36"/>
      <c r="CD193" s="36"/>
      <c r="CE193" s="36"/>
      <c r="CF193" s="36"/>
      <c r="CG193" s="36"/>
      <c r="CH193" s="36"/>
      <c r="CI193" s="36"/>
      <c r="CJ193" s="36"/>
      <c r="CK193" s="36"/>
      <c r="CL193" s="36"/>
      <c r="CM193" s="36"/>
      <c r="CN193" s="36"/>
      <c r="CO193" s="36"/>
      <c r="CP193" s="36"/>
      <c r="CQ193" s="36"/>
      <c r="CR193" s="36"/>
      <c r="CS193" s="36"/>
      <c r="CT193" s="36"/>
      <c r="CU193" s="36"/>
      <c r="CV193" s="36"/>
      <c r="CW193" s="36"/>
      <c r="CX193" s="36"/>
    </row>
    <row r="194" spans="4:102">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c r="CA194" s="36"/>
      <c r="CB194" s="36"/>
      <c r="CC194" s="36"/>
      <c r="CD194" s="36"/>
      <c r="CE194" s="36"/>
      <c r="CF194" s="36"/>
      <c r="CG194" s="36"/>
      <c r="CH194" s="36"/>
      <c r="CI194" s="36"/>
      <c r="CJ194" s="36"/>
      <c r="CK194" s="36"/>
      <c r="CL194" s="36"/>
      <c r="CM194" s="36"/>
      <c r="CN194" s="36"/>
      <c r="CO194" s="36"/>
      <c r="CP194" s="36"/>
      <c r="CQ194" s="36"/>
      <c r="CR194" s="36"/>
      <c r="CS194" s="36"/>
      <c r="CT194" s="36"/>
      <c r="CU194" s="36"/>
      <c r="CV194" s="36"/>
      <c r="CW194" s="36"/>
      <c r="CX194" s="36"/>
    </row>
    <row r="195" spans="4:102">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c r="CE195" s="36"/>
      <c r="CF195" s="36"/>
      <c r="CG195" s="36"/>
      <c r="CH195" s="36"/>
      <c r="CI195" s="36"/>
      <c r="CJ195" s="36"/>
      <c r="CK195" s="36"/>
      <c r="CL195" s="36"/>
      <c r="CM195" s="36"/>
      <c r="CN195" s="36"/>
      <c r="CO195" s="36"/>
      <c r="CP195" s="36"/>
      <c r="CQ195" s="36"/>
      <c r="CR195" s="36"/>
      <c r="CS195" s="36"/>
      <c r="CT195" s="36"/>
      <c r="CU195" s="36"/>
      <c r="CV195" s="36"/>
      <c r="CW195" s="36"/>
      <c r="CX195" s="36"/>
    </row>
    <row r="196" spans="4:102">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c r="CA196" s="36"/>
      <c r="CB196" s="36"/>
      <c r="CC196" s="36"/>
      <c r="CD196" s="36"/>
      <c r="CE196" s="36"/>
      <c r="CF196" s="36"/>
      <c r="CG196" s="36"/>
      <c r="CH196" s="36"/>
      <c r="CI196" s="36"/>
      <c r="CJ196" s="36"/>
      <c r="CK196" s="36"/>
      <c r="CL196" s="36"/>
      <c r="CM196" s="36"/>
      <c r="CN196" s="36"/>
      <c r="CO196" s="36"/>
      <c r="CP196" s="36"/>
      <c r="CQ196" s="36"/>
      <c r="CR196" s="36"/>
      <c r="CS196" s="36"/>
      <c r="CT196" s="36"/>
      <c r="CU196" s="36"/>
      <c r="CV196" s="36"/>
      <c r="CW196" s="36"/>
      <c r="CX196" s="36"/>
    </row>
    <row r="197" spans="4:102">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c r="CA197" s="36"/>
      <c r="CB197" s="36"/>
      <c r="CC197" s="36"/>
      <c r="CD197" s="36"/>
      <c r="CE197" s="36"/>
      <c r="CF197" s="36"/>
      <c r="CG197" s="36"/>
      <c r="CH197" s="36"/>
      <c r="CI197" s="36"/>
      <c r="CJ197" s="36"/>
      <c r="CK197" s="36"/>
      <c r="CL197" s="36"/>
      <c r="CM197" s="36"/>
      <c r="CN197" s="36"/>
      <c r="CO197" s="36"/>
      <c r="CP197" s="36"/>
      <c r="CQ197" s="36"/>
      <c r="CR197" s="36"/>
      <c r="CS197" s="36"/>
      <c r="CT197" s="36"/>
      <c r="CU197" s="36"/>
      <c r="CV197" s="36"/>
      <c r="CW197" s="36"/>
      <c r="CX197" s="36"/>
    </row>
    <row r="198" spans="4:102">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c r="CE198" s="36"/>
      <c r="CF198" s="36"/>
      <c r="CG198" s="36"/>
      <c r="CH198" s="36"/>
      <c r="CI198" s="36"/>
      <c r="CJ198" s="36"/>
      <c r="CK198" s="36"/>
      <c r="CL198" s="36"/>
      <c r="CM198" s="36"/>
      <c r="CN198" s="36"/>
      <c r="CO198" s="36"/>
      <c r="CP198" s="36"/>
      <c r="CQ198" s="36"/>
      <c r="CR198" s="36"/>
      <c r="CS198" s="36"/>
      <c r="CT198" s="36"/>
      <c r="CU198" s="36"/>
      <c r="CV198" s="36"/>
      <c r="CW198" s="36"/>
      <c r="CX198" s="36"/>
    </row>
    <row r="199" spans="4:102">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c r="CF199" s="36"/>
      <c r="CG199" s="36"/>
      <c r="CH199" s="36"/>
      <c r="CI199" s="36"/>
      <c r="CJ199" s="36"/>
      <c r="CK199" s="36"/>
      <c r="CL199" s="36"/>
      <c r="CM199" s="36"/>
      <c r="CN199" s="36"/>
      <c r="CO199" s="36"/>
      <c r="CP199" s="36"/>
      <c r="CQ199" s="36"/>
      <c r="CR199" s="36"/>
      <c r="CS199" s="36"/>
      <c r="CT199" s="36"/>
      <c r="CU199" s="36"/>
      <c r="CV199" s="36"/>
      <c r="CW199" s="36"/>
      <c r="CX199" s="36"/>
    </row>
    <row r="200" spans="4:102">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c r="CA200" s="36"/>
      <c r="CB200" s="36"/>
      <c r="CC200" s="36"/>
      <c r="CD200" s="36"/>
      <c r="CE200" s="36"/>
      <c r="CF200" s="36"/>
      <c r="CG200" s="36"/>
      <c r="CH200" s="36"/>
      <c r="CI200" s="36"/>
      <c r="CJ200" s="36"/>
      <c r="CK200" s="36"/>
      <c r="CL200" s="36"/>
      <c r="CM200" s="36"/>
      <c r="CN200" s="36"/>
      <c r="CO200" s="36"/>
      <c r="CP200" s="36"/>
      <c r="CQ200" s="36"/>
      <c r="CR200" s="36"/>
      <c r="CS200" s="36"/>
      <c r="CT200" s="36"/>
      <c r="CU200" s="36"/>
      <c r="CV200" s="36"/>
      <c r="CW200" s="36"/>
      <c r="CX200" s="36"/>
    </row>
    <row r="201" spans="4:102">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c r="CA201" s="36"/>
      <c r="CB201" s="36"/>
      <c r="CC201" s="36"/>
      <c r="CD201" s="36"/>
      <c r="CE201" s="36"/>
      <c r="CF201" s="36"/>
      <c r="CG201" s="36"/>
      <c r="CH201" s="36"/>
      <c r="CI201" s="36"/>
      <c r="CJ201" s="36"/>
      <c r="CK201" s="36"/>
      <c r="CL201" s="36"/>
      <c r="CM201" s="36"/>
      <c r="CN201" s="36"/>
      <c r="CO201" s="36"/>
      <c r="CP201" s="36"/>
      <c r="CQ201" s="36"/>
      <c r="CR201" s="36"/>
      <c r="CS201" s="36"/>
      <c r="CT201" s="36"/>
      <c r="CU201" s="36"/>
      <c r="CV201" s="36"/>
      <c r="CW201" s="36"/>
      <c r="CX201" s="36"/>
    </row>
    <row r="202" spans="4:102">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c r="CA202" s="36"/>
      <c r="CB202" s="36"/>
      <c r="CC202" s="36"/>
      <c r="CD202" s="36"/>
      <c r="CE202" s="36"/>
      <c r="CF202" s="36"/>
      <c r="CG202" s="36"/>
      <c r="CH202" s="36"/>
      <c r="CI202" s="36"/>
      <c r="CJ202" s="36"/>
      <c r="CK202" s="36"/>
      <c r="CL202" s="36"/>
      <c r="CM202" s="36"/>
      <c r="CN202" s="36"/>
      <c r="CO202" s="36"/>
      <c r="CP202" s="36"/>
      <c r="CQ202" s="36"/>
      <c r="CR202" s="36"/>
      <c r="CS202" s="36"/>
      <c r="CT202" s="36"/>
      <c r="CU202" s="36"/>
      <c r="CV202" s="36"/>
      <c r="CW202" s="36"/>
      <c r="CX202" s="36"/>
    </row>
    <row r="203" spans="4:102">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c r="CA203" s="36"/>
      <c r="CB203" s="36"/>
      <c r="CC203" s="36"/>
      <c r="CD203" s="36"/>
      <c r="CE203" s="36"/>
      <c r="CF203" s="36"/>
      <c r="CG203" s="36"/>
      <c r="CH203" s="36"/>
      <c r="CI203" s="36"/>
      <c r="CJ203" s="36"/>
      <c r="CK203" s="36"/>
      <c r="CL203" s="36"/>
      <c r="CM203" s="36"/>
      <c r="CN203" s="36"/>
      <c r="CO203" s="36"/>
      <c r="CP203" s="36"/>
      <c r="CQ203" s="36"/>
      <c r="CR203" s="36"/>
      <c r="CS203" s="36"/>
      <c r="CT203" s="36"/>
      <c r="CU203" s="36"/>
      <c r="CV203" s="36"/>
      <c r="CW203" s="36"/>
      <c r="CX203" s="36"/>
    </row>
    <row r="204" spans="4:102">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c r="CA204" s="36"/>
      <c r="CB204" s="36"/>
      <c r="CC204" s="36"/>
      <c r="CD204" s="36"/>
      <c r="CE204" s="36"/>
      <c r="CF204" s="36"/>
      <c r="CG204" s="36"/>
      <c r="CH204" s="36"/>
      <c r="CI204" s="36"/>
      <c r="CJ204" s="36"/>
      <c r="CK204" s="36"/>
      <c r="CL204" s="36"/>
      <c r="CM204" s="36"/>
      <c r="CN204" s="36"/>
      <c r="CO204" s="36"/>
      <c r="CP204" s="36"/>
      <c r="CQ204" s="36"/>
      <c r="CR204" s="36"/>
      <c r="CS204" s="36"/>
      <c r="CT204" s="36"/>
      <c r="CU204" s="36"/>
      <c r="CV204" s="36"/>
      <c r="CW204" s="36"/>
      <c r="CX204" s="36"/>
    </row>
    <row r="205" spans="4:102">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c r="CA205" s="36"/>
      <c r="CB205" s="36"/>
      <c r="CC205" s="36"/>
      <c r="CD205" s="36"/>
      <c r="CE205" s="36"/>
      <c r="CF205" s="36"/>
      <c r="CG205" s="36"/>
      <c r="CH205" s="36"/>
      <c r="CI205" s="36"/>
      <c r="CJ205" s="36"/>
      <c r="CK205" s="36"/>
      <c r="CL205" s="36"/>
      <c r="CM205" s="36"/>
      <c r="CN205" s="36"/>
      <c r="CO205" s="36"/>
      <c r="CP205" s="36"/>
      <c r="CQ205" s="36"/>
      <c r="CR205" s="36"/>
      <c r="CS205" s="36"/>
      <c r="CT205" s="36"/>
      <c r="CU205" s="36"/>
      <c r="CV205" s="36"/>
      <c r="CW205" s="36"/>
      <c r="CX205" s="36"/>
    </row>
    <row r="206" spans="4:102">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c r="CA206" s="36"/>
      <c r="CB206" s="36"/>
      <c r="CC206" s="36"/>
      <c r="CD206" s="36"/>
      <c r="CE206" s="36"/>
      <c r="CF206" s="36"/>
      <c r="CG206" s="36"/>
      <c r="CH206" s="36"/>
      <c r="CI206" s="36"/>
      <c r="CJ206" s="36"/>
      <c r="CK206" s="36"/>
      <c r="CL206" s="36"/>
      <c r="CM206" s="36"/>
      <c r="CN206" s="36"/>
      <c r="CO206" s="36"/>
      <c r="CP206" s="36"/>
      <c r="CQ206" s="36"/>
      <c r="CR206" s="36"/>
      <c r="CS206" s="36"/>
      <c r="CT206" s="36"/>
      <c r="CU206" s="36"/>
      <c r="CV206" s="36"/>
      <c r="CW206" s="36"/>
      <c r="CX206" s="36"/>
    </row>
    <row r="207" spans="4:102">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c r="CA207" s="36"/>
      <c r="CB207" s="36"/>
      <c r="CC207" s="36"/>
      <c r="CD207" s="36"/>
      <c r="CE207" s="36"/>
      <c r="CF207" s="36"/>
      <c r="CG207" s="36"/>
      <c r="CH207" s="36"/>
      <c r="CI207" s="36"/>
      <c r="CJ207" s="36"/>
      <c r="CK207" s="36"/>
      <c r="CL207" s="36"/>
      <c r="CM207" s="36"/>
      <c r="CN207" s="36"/>
      <c r="CO207" s="36"/>
      <c r="CP207" s="36"/>
      <c r="CQ207" s="36"/>
      <c r="CR207" s="36"/>
      <c r="CS207" s="36"/>
      <c r="CT207" s="36"/>
      <c r="CU207" s="36"/>
      <c r="CV207" s="36"/>
      <c r="CW207" s="36"/>
      <c r="CX207" s="36"/>
    </row>
    <row r="208" spans="4:102">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c r="CA208" s="36"/>
      <c r="CB208" s="36"/>
      <c r="CC208" s="36"/>
      <c r="CD208" s="36"/>
      <c r="CE208" s="36"/>
      <c r="CF208" s="36"/>
      <c r="CG208" s="36"/>
      <c r="CH208" s="36"/>
      <c r="CI208" s="36"/>
      <c r="CJ208" s="36"/>
      <c r="CK208" s="36"/>
      <c r="CL208" s="36"/>
      <c r="CM208" s="36"/>
      <c r="CN208" s="36"/>
      <c r="CO208" s="36"/>
      <c r="CP208" s="36"/>
      <c r="CQ208" s="36"/>
      <c r="CR208" s="36"/>
      <c r="CS208" s="36"/>
      <c r="CT208" s="36"/>
      <c r="CU208" s="36"/>
      <c r="CV208" s="36"/>
      <c r="CW208" s="36"/>
      <c r="CX208" s="36"/>
    </row>
    <row r="209" spans="4:102">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c r="CA209" s="36"/>
      <c r="CB209" s="36"/>
      <c r="CC209" s="36"/>
      <c r="CD209" s="36"/>
      <c r="CE209" s="36"/>
      <c r="CF209" s="36"/>
      <c r="CG209" s="36"/>
      <c r="CH209" s="36"/>
      <c r="CI209" s="36"/>
      <c r="CJ209" s="36"/>
      <c r="CK209" s="36"/>
      <c r="CL209" s="36"/>
      <c r="CM209" s="36"/>
      <c r="CN209" s="36"/>
      <c r="CO209" s="36"/>
      <c r="CP209" s="36"/>
      <c r="CQ209" s="36"/>
      <c r="CR209" s="36"/>
      <c r="CS209" s="36"/>
      <c r="CT209" s="36"/>
      <c r="CU209" s="36"/>
      <c r="CV209" s="36"/>
      <c r="CW209" s="36"/>
      <c r="CX209" s="36"/>
    </row>
    <row r="210" spans="4:102">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c r="CA210" s="36"/>
      <c r="CB210" s="36"/>
      <c r="CC210" s="36"/>
      <c r="CD210" s="36"/>
      <c r="CE210" s="36"/>
      <c r="CF210" s="36"/>
      <c r="CG210" s="36"/>
      <c r="CH210" s="36"/>
      <c r="CI210" s="36"/>
      <c r="CJ210" s="36"/>
      <c r="CK210" s="36"/>
      <c r="CL210" s="36"/>
      <c r="CM210" s="36"/>
      <c r="CN210" s="36"/>
      <c r="CO210" s="36"/>
      <c r="CP210" s="36"/>
      <c r="CQ210" s="36"/>
      <c r="CR210" s="36"/>
      <c r="CS210" s="36"/>
      <c r="CT210" s="36"/>
      <c r="CU210" s="36"/>
      <c r="CV210" s="36"/>
      <c r="CW210" s="36"/>
      <c r="CX210" s="36"/>
    </row>
    <row r="211" spans="4:102">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c r="CA211" s="36"/>
      <c r="CB211" s="36"/>
      <c r="CC211" s="36"/>
      <c r="CD211" s="36"/>
      <c r="CE211" s="36"/>
      <c r="CF211" s="36"/>
      <c r="CG211" s="36"/>
      <c r="CH211" s="36"/>
      <c r="CI211" s="36"/>
      <c r="CJ211" s="36"/>
      <c r="CK211" s="36"/>
      <c r="CL211" s="36"/>
      <c r="CM211" s="36"/>
      <c r="CN211" s="36"/>
      <c r="CO211" s="36"/>
      <c r="CP211" s="36"/>
      <c r="CQ211" s="36"/>
      <c r="CR211" s="36"/>
      <c r="CS211" s="36"/>
      <c r="CT211" s="36"/>
      <c r="CU211" s="36"/>
      <c r="CV211" s="36"/>
      <c r="CW211" s="36"/>
      <c r="CX211" s="36"/>
    </row>
    <row r="212" spans="4:102">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c r="CA212" s="36"/>
      <c r="CB212" s="36"/>
      <c r="CC212" s="36"/>
      <c r="CD212" s="36"/>
      <c r="CE212" s="36"/>
      <c r="CF212" s="36"/>
      <c r="CG212" s="36"/>
      <c r="CH212" s="36"/>
      <c r="CI212" s="36"/>
      <c r="CJ212" s="36"/>
      <c r="CK212" s="36"/>
      <c r="CL212" s="36"/>
      <c r="CM212" s="36"/>
      <c r="CN212" s="36"/>
      <c r="CO212" s="36"/>
      <c r="CP212" s="36"/>
      <c r="CQ212" s="36"/>
      <c r="CR212" s="36"/>
      <c r="CS212" s="36"/>
      <c r="CT212" s="36"/>
      <c r="CU212" s="36"/>
      <c r="CV212" s="36"/>
      <c r="CW212" s="36"/>
      <c r="CX212" s="36"/>
    </row>
    <row r="213" spans="4:102">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6"/>
      <c r="BX213" s="36"/>
      <c r="BY213" s="36"/>
      <c r="BZ213" s="36"/>
      <c r="CA213" s="36"/>
      <c r="CB213" s="36"/>
      <c r="CC213" s="36"/>
      <c r="CD213" s="36"/>
      <c r="CE213" s="36"/>
      <c r="CF213" s="36"/>
      <c r="CG213" s="36"/>
      <c r="CH213" s="36"/>
      <c r="CI213" s="36"/>
      <c r="CJ213" s="36"/>
      <c r="CK213" s="36"/>
      <c r="CL213" s="36"/>
      <c r="CM213" s="36"/>
      <c r="CN213" s="36"/>
      <c r="CO213" s="36"/>
      <c r="CP213" s="36"/>
      <c r="CQ213" s="36"/>
      <c r="CR213" s="36"/>
      <c r="CS213" s="36"/>
      <c r="CT213" s="36"/>
      <c r="CU213" s="36"/>
      <c r="CV213" s="36"/>
      <c r="CW213" s="36"/>
      <c r="CX213" s="36"/>
    </row>
    <row r="214" spans="4:102">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c r="CA214" s="36"/>
      <c r="CB214" s="36"/>
      <c r="CC214" s="36"/>
      <c r="CD214" s="36"/>
      <c r="CE214" s="36"/>
      <c r="CF214" s="36"/>
      <c r="CG214" s="36"/>
      <c r="CH214" s="36"/>
      <c r="CI214" s="36"/>
      <c r="CJ214" s="36"/>
      <c r="CK214" s="36"/>
      <c r="CL214" s="36"/>
      <c r="CM214" s="36"/>
      <c r="CN214" s="36"/>
      <c r="CO214" s="36"/>
      <c r="CP214" s="36"/>
      <c r="CQ214" s="36"/>
      <c r="CR214" s="36"/>
      <c r="CS214" s="36"/>
      <c r="CT214" s="36"/>
      <c r="CU214" s="36"/>
      <c r="CV214" s="36"/>
      <c r="CW214" s="36"/>
      <c r="CX214" s="36"/>
    </row>
    <row r="215" spans="4:102">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c r="CA215" s="36"/>
      <c r="CB215" s="36"/>
      <c r="CC215" s="36"/>
      <c r="CD215" s="36"/>
      <c r="CE215" s="36"/>
      <c r="CF215" s="36"/>
      <c r="CG215" s="36"/>
      <c r="CH215" s="36"/>
      <c r="CI215" s="36"/>
      <c r="CJ215" s="36"/>
      <c r="CK215" s="36"/>
      <c r="CL215" s="36"/>
      <c r="CM215" s="36"/>
      <c r="CN215" s="36"/>
      <c r="CO215" s="36"/>
      <c r="CP215" s="36"/>
      <c r="CQ215" s="36"/>
      <c r="CR215" s="36"/>
      <c r="CS215" s="36"/>
      <c r="CT215" s="36"/>
      <c r="CU215" s="36"/>
      <c r="CV215" s="36"/>
      <c r="CW215" s="36"/>
      <c r="CX215" s="36"/>
    </row>
    <row r="216" spans="4:102">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c r="CA216" s="36"/>
      <c r="CB216" s="36"/>
      <c r="CC216" s="36"/>
      <c r="CD216" s="36"/>
      <c r="CE216" s="36"/>
      <c r="CF216" s="36"/>
      <c r="CG216" s="36"/>
      <c r="CH216" s="36"/>
      <c r="CI216" s="36"/>
      <c r="CJ216" s="36"/>
      <c r="CK216" s="36"/>
      <c r="CL216" s="36"/>
      <c r="CM216" s="36"/>
      <c r="CN216" s="36"/>
      <c r="CO216" s="36"/>
      <c r="CP216" s="36"/>
      <c r="CQ216" s="36"/>
      <c r="CR216" s="36"/>
      <c r="CS216" s="36"/>
      <c r="CT216" s="36"/>
      <c r="CU216" s="36"/>
      <c r="CV216" s="36"/>
      <c r="CW216" s="36"/>
      <c r="CX216" s="36"/>
    </row>
    <row r="217" spans="4:102">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c r="CA217" s="36"/>
      <c r="CB217" s="36"/>
      <c r="CC217" s="36"/>
      <c r="CD217" s="36"/>
      <c r="CE217" s="36"/>
      <c r="CF217" s="36"/>
      <c r="CG217" s="36"/>
      <c r="CH217" s="36"/>
      <c r="CI217" s="36"/>
      <c r="CJ217" s="36"/>
      <c r="CK217" s="36"/>
      <c r="CL217" s="36"/>
      <c r="CM217" s="36"/>
      <c r="CN217" s="36"/>
      <c r="CO217" s="36"/>
      <c r="CP217" s="36"/>
      <c r="CQ217" s="36"/>
      <c r="CR217" s="36"/>
      <c r="CS217" s="36"/>
      <c r="CT217" s="36"/>
      <c r="CU217" s="36"/>
      <c r="CV217" s="36"/>
      <c r="CW217" s="36"/>
      <c r="CX217" s="36"/>
    </row>
    <row r="218" spans="4:102">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36"/>
      <c r="BV218" s="36"/>
      <c r="BW218" s="36"/>
      <c r="BX218" s="36"/>
      <c r="BY218" s="36"/>
      <c r="BZ218" s="36"/>
      <c r="CA218" s="36"/>
      <c r="CB218" s="36"/>
      <c r="CC218" s="36"/>
      <c r="CD218" s="36"/>
      <c r="CE218" s="36"/>
      <c r="CF218" s="36"/>
      <c r="CG218" s="36"/>
      <c r="CH218" s="36"/>
      <c r="CI218" s="36"/>
      <c r="CJ218" s="36"/>
      <c r="CK218" s="36"/>
      <c r="CL218" s="36"/>
      <c r="CM218" s="36"/>
      <c r="CN218" s="36"/>
      <c r="CO218" s="36"/>
      <c r="CP218" s="36"/>
      <c r="CQ218" s="36"/>
      <c r="CR218" s="36"/>
      <c r="CS218" s="36"/>
      <c r="CT218" s="36"/>
      <c r="CU218" s="36"/>
      <c r="CV218" s="36"/>
      <c r="CW218" s="36"/>
      <c r="CX218" s="36"/>
    </row>
    <row r="219" spans="4:102">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c r="CA219" s="36"/>
      <c r="CB219" s="36"/>
      <c r="CC219" s="36"/>
      <c r="CD219" s="36"/>
      <c r="CE219" s="36"/>
      <c r="CF219" s="36"/>
      <c r="CG219" s="36"/>
      <c r="CH219" s="36"/>
      <c r="CI219" s="36"/>
      <c r="CJ219" s="36"/>
      <c r="CK219" s="36"/>
      <c r="CL219" s="36"/>
      <c r="CM219" s="36"/>
      <c r="CN219" s="36"/>
      <c r="CO219" s="36"/>
      <c r="CP219" s="36"/>
      <c r="CQ219" s="36"/>
      <c r="CR219" s="36"/>
      <c r="CS219" s="36"/>
      <c r="CT219" s="36"/>
      <c r="CU219" s="36"/>
      <c r="CV219" s="36"/>
      <c r="CW219" s="36"/>
      <c r="CX219" s="36"/>
    </row>
    <row r="220" spans="4:102">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36"/>
      <c r="BV220" s="36"/>
      <c r="BW220" s="36"/>
      <c r="BX220" s="36"/>
      <c r="BY220" s="36"/>
      <c r="BZ220" s="36"/>
      <c r="CA220" s="36"/>
      <c r="CB220" s="36"/>
      <c r="CC220" s="36"/>
      <c r="CD220" s="36"/>
      <c r="CE220" s="36"/>
      <c r="CF220" s="36"/>
      <c r="CG220" s="36"/>
      <c r="CH220" s="36"/>
      <c r="CI220" s="36"/>
      <c r="CJ220" s="36"/>
      <c r="CK220" s="36"/>
      <c r="CL220" s="36"/>
      <c r="CM220" s="36"/>
      <c r="CN220" s="36"/>
      <c r="CO220" s="36"/>
      <c r="CP220" s="36"/>
      <c r="CQ220" s="36"/>
      <c r="CR220" s="36"/>
      <c r="CS220" s="36"/>
      <c r="CT220" s="36"/>
      <c r="CU220" s="36"/>
      <c r="CV220" s="36"/>
      <c r="CW220" s="36"/>
      <c r="CX220" s="36"/>
    </row>
    <row r="221" spans="4:102">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c r="CA221" s="36"/>
      <c r="CB221" s="36"/>
      <c r="CC221" s="36"/>
      <c r="CD221" s="36"/>
      <c r="CE221" s="36"/>
      <c r="CF221" s="36"/>
      <c r="CG221" s="36"/>
      <c r="CH221" s="36"/>
      <c r="CI221" s="36"/>
      <c r="CJ221" s="36"/>
      <c r="CK221" s="36"/>
      <c r="CL221" s="36"/>
      <c r="CM221" s="36"/>
      <c r="CN221" s="36"/>
      <c r="CO221" s="36"/>
      <c r="CP221" s="36"/>
      <c r="CQ221" s="36"/>
      <c r="CR221" s="36"/>
      <c r="CS221" s="36"/>
      <c r="CT221" s="36"/>
      <c r="CU221" s="36"/>
      <c r="CV221" s="36"/>
      <c r="CW221" s="36"/>
      <c r="CX221" s="36"/>
    </row>
    <row r="222" spans="4:102">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36"/>
      <c r="BS222" s="36"/>
      <c r="BT222" s="36"/>
      <c r="BU222" s="36"/>
      <c r="BV222" s="36"/>
      <c r="BW222" s="36"/>
      <c r="BX222" s="36"/>
      <c r="BY222" s="36"/>
      <c r="BZ222" s="36"/>
      <c r="CA222" s="36"/>
      <c r="CB222" s="36"/>
      <c r="CC222" s="36"/>
      <c r="CD222" s="36"/>
      <c r="CE222" s="36"/>
      <c r="CF222" s="36"/>
      <c r="CG222" s="36"/>
      <c r="CH222" s="36"/>
      <c r="CI222" s="36"/>
      <c r="CJ222" s="36"/>
      <c r="CK222" s="36"/>
      <c r="CL222" s="36"/>
      <c r="CM222" s="36"/>
      <c r="CN222" s="36"/>
      <c r="CO222" s="36"/>
      <c r="CP222" s="36"/>
      <c r="CQ222" s="36"/>
      <c r="CR222" s="36"/>
      <c r="CS222" s="36"/>
      <c r="CT222" s="36"/>
      <c r="CU222" s="36"/>
      <c r="CV222" s="36"/>
      <c r="CW222" s="36"/>
      <c r="CX222" s="36"/>
    </row>
    <row r="223" spans="4:102">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c r="CA223" s="36"/>
      <c r="CB223" s="36"/>
      <c r="CC223" s="36"/>
      <c r="CD223" s="36"/>
      <c r="CE223" s="36"/>
      <c r="CF223" s="36"/>
      <c r="CG223" s="36"/>
      <c r="CH223" s="36"/>
      <c r="CI223" s="36"/>
      <c r="CJ223" s="36"/>
      <c r="CK223" s="36"/>
      <c r="CL223" s="36"/>
      <c r="CM223" s="36"/>
      <c r="CN223" s="36"/>
      <c r="CO223" s="36"/>
      <c r="CP223" s="36"/>
      <c r="CQ223" s="36"/>
      <c r="CR223" s="36"/>
      <c r="CS223" s="36"/>
      <c r="CT223" s="36"/>
      <c r="CU223" s="36"/>
      <c r="CV223" s="36"/>
      <c r="CW223" s="36"/>
      <c r="CX223" s="36"/>
    </row>
  </sheetData>
  <mergeCells count="2">
    <mergeCell ref="J6:O6"/>
    <mergeCell ref="P6:Q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dimension ref="A1:K42"/>
  <sheetViews>
    <sheetView workbookViewId="0">
      <selection activeCell="B13" sqref="B13"/>
    </sheetView>
  </sheetViews>
  <sheetFormatPr defaultRowHeight="12.75"/>
  <cols>
    <col min="1" max="1" width="13.7109375" customWidth="1"/>
    <col min="3" max="3" width="11.140625" customWidth="1"/>
    <col min="4" max="4" width="10.42578125" customWidth="1"/>
    <col min="6" max="6" width="11" customWidth="1"/>
    <col min="14" max="14" width="0" hidden="1" customWidth="1"/>
  </cols>
  <sheetData>
    <row r="1" spans="1:6">
      <c r="A1" t="s">
        <v>378</v>
      </c>
    </row>
    <row r="2" spans="1:6">
      <c r="A2" t="s">
        <v>360</v>
      </c>
    </row>
    <row r="3" spans="1:6">
      <c r="A3" t="s">
        <v>393</v>
      </c>
    </row>
    <row r="4" spans="1:6">
      <c r="A4" s="124">
        <v>4.7E-2</v>
      </c>
      <c r="B4" t="s">
        <v>392</v>
      </c>
    </row>
    <row r="5" spans="1:6">
      <c r="A5">
        <v>781</v>
      </c>
      <c r="B5" t="s">
        <v>394</v>
      </c>
      <c r="C5" t="s">
        <v>395</v>
      </c>
    </row>
    <row r="7" spans="1:6">
      <c r="A7" t="s">
        <v>385</v>
      </c>
    </row>
    <row r="8" spans="1:6" ht="13.5" thickBot="1"/>
    <row r="9" spans="1:6" ht="15.75" thickBot="1">
      <c r="A9" s="125" t="s">
        <v>396</v>
      </c>
      <c r="B9" s="126" t="s">
        <v>361</v>
      </c>
      <c r="C9" s="127" t="s">
        <v>362</v>
      </c>
      <c r="D9" s="127" t="s">
        <v>363</v>
      </c>
      <c r="E9" s="128" t="s">
        <v>364</v>
      </c>
    </row>
    <row r="10" spans="1:6" ht="15">
      <c r="B10" s="129">
        <f>'[3]typical home'!$BF$12*'[1]Res Forecast (Base Case)'!$BD$79</f>
        <v>12327.455300758393</v>
      </c>
      <c r="C10" s="130">
        <f>'[3]typical home'!$BF$56*'[1]Res Forecast (Base Case)'!$BD$69</f>
        <v>10235.635568943662</v>
      </c>
      <c r="D10" s="130">
        <f>'[3]typical home'!$BF$144*'[1]Res Forecast (Base Case)'!$BD$89</f>
        <v>11962.616985090519</v>
      </c>
      <c r="E10" s="131">
        <f>'[3]typical home'!$BF$100*'[1]Res Forecast (Base Case)'!$BD$99</f>
        <v>9936.6845413476931</v>
      </c>
      <c r="F10" t="s">
        <v>397</v>
      </c>
    </row>
    <row r="12" spans="1:6">
      <c r="B12" t="s">
        <v>361</v>
      </c>
      <c r="C12" t="s">
        <v>362</v>
      </c>
      <c r="D12" t="s">
        <v>363</v>
      </c>
      <c r="E12" t="s">
        <v>364</v>
      </c>
    </row>
    <row r="13" spans="1:6" ht="15">
      <c r="A13" s="133" t="s">
        <v>365</v>
      </c>
      <c r="B13" s="132">
        <f>$A$4*B10</f>
        <v>579.39039913564443</v>
      </c>
      <c r="C13" s="132">
        <f t="shared" ref="C13:E13" si="0">$A$4*C10</f>
        <v>481.07487174035214</v>
      </c>
      <c r="D13" s="132">
        <f t="shared" si="0"/>
        <v>562.2429982992544</v>
      </c>
      <c r="E13" s="132">
        <f t="shared" si="0"/>
        <v>467.02417344334157</v>
      </c>
    </row>
    <row r="16" spans="1:6">
      <c r="A16" s="134" t="s">
        <v>366</v>
      </c>
      <c r="B16" s="135"/>
      <c r="C16" s="135"/>
      <c r="D16" s="135"/>
      <c r="E16" s="136"/>
    </row>
    <row r="17" spans="1:11">
      <c r="A17" s="137" t="s">
        <v>367</v>
      </c>
      <c r="B17" s="138" t="s">
        <v>368</v>
      </c>
      <c r="C17" s="139"/>
      <c r="D17" s="139"/>
      <c r="E17" s="140"/>
    </row>
    <row r="18" spans="1:11">
      <c r="A18" s="141" t="s">
        <v>369</v>
      </c>
      <c r="B18" s="142">
        <v>1</v>
      </c>
      <c r="C18" s="142">
        <v>2</v>
      </c>
      <c r="D18" s="142">
        <v>3</v>
      </c>
      <c r="E18" s="143" t="s">
        <v>370</v>
      </c>
      <c r="J18" t="s">
        <v>372</v>
      </c>
      <c r="K18" s="154">
        <f>B23</f>
        <v>0.81852106902412791</v>
      </c>
    </row>
    <row r="19" spans="1:11">
      <c r="A19" s="141" t="s">
        <v>363</v>
      </c>
      <c r="B19" s="144">
        <v>5.75860680571346E-2</v>
      </c>
      <c r="C19" s="144">
        <v>4.8637616092827608E-2</v>
      </c>
      <c r="D19" s="144">
        <v>1.8266694013449592E-2</v>
      </c>
      <c r="E19" s="145">
        <v>0.1244903781634118</v>
      </c>
      <c r="J19" t="s">
        <v>373</v>
      </c>
      <c r="K19" s="154">
        <f>C23</f>
        <v>0.14285264028950351</v>
      </c>
    </row>
    <row r="20" spans="1:11">
      <c r="A20" s="141" t="s">
        <v>364</v>
      </c>
      <c r="B20" s="144">
        <v>0</v>
      </c>
      <c r="C20" s="144">
        <v>1.6823576505160719E-2</v>
      </c>
      <c r="D20" s="144">
        <v>1.6409942110688469E-2</v>
      </c>
      <c r="E20" s="145">
        <v>3.3233518615849188E-2</v>
      </c>
      <c r="J20" t="s">
        <v>374</v>
      </c>
      <c r="K20" s="154">
        <f>D23</f>
        <v>3.8626290686368622E-2</v>
      </c>
    </row>
    <row r="21" spans="1:11">
      <c r="A21" s="141" t="s">
        <v>362</v>
      </c>
      <c r="B21" s="144">
        <v>0.27756857246126432</v>
      </c>
      <c r="C21" s="144">
        <v>2.4302697993139846E-2</v>
      </c>
      <c r="D21" s="144">
        <v>2.3359187173308208E-3</v>
      </c>
      <c r="E21" s="145">
        <v>0.30420718917173495</v>
      </c>
    </row>
    <row r="22" spans="1:11">
      <c r="A22" s="141" t="s">
        <v>361</v>
      </c>
      <c r="B22" s="144">
        <v>0.48336642850572897</v>
      </c>
      <c r="C22" s="144">
        <v>5.3088749698375334E-2</v>
      </c>
      <c r="D22" s="144">
        <v>1.6137358448997405E-3</v>
      </c>
      <c r="E22" s="145">
        <v>0.53806891404900403</v>
      </c>
    </row>
    <row r="23" spans="1:11" ht="13.5" thickBot="1">
      <c r="A23" s="146" t="s">
        <v>370</v>
      </c>
      <c r="B23" s="147">
        <v>0.81852106902412791</v>
      </c>
      <c r="C23" s="147">
        <v>0.14285264028950351</v>
      </c>
      <c r="D23" s="147">
        <v>3.8626290686368622E-2</v>
      </c>
      <c r="E23" s="148">
        <v>1</v>
      </c>
    </row>
    <row r="26" spans="1:11">
      <c r="B26" t="s">
        <v>372</v>
      </c>
      <c r="C26" t="s">
        <v>373</v>
      </c>
      <c r="D26" t="s">
        <v>374</v>
      </c>
      <c r="E26" t="s">
        <v>177</v>
      </c>
    </row>
    <row r="27" spans="1:11">
      <c r="A27" t="s">
        <v>371</v>
      </c>
      <c r="B27" s="132">
        <f>($B$13*B$22+$C$13*B$21+$D$13*B$19+$E$13*B$20)/B$23</f>
        <v>544.84424870463897</v>
      </c>
      <c r="C27" s="132">
        <f t="shared" ref="C27:E27" si="1">($B$13*C$22+$C$13*C$21+$D$13*C$19+$E$13*C$20)/C$23</f>
        <v>543.59306943028241</v>
      </c>
      <c r="D27" s="132">
        <f t="shared" si="1"/>
        <v>517.59811669676185</v>
      </c>
      <c r="E27" s="132">
        <f t="shared" si="1"/>
        <v>543.61309742680612</v>
      </c>
    </row>
    <row r="34" spans="1:6">
      <c r="A34" t="s">
        <v>379</v>
      </c>
      <c r="F34" s="153">
        <v>250</v>
      </c>
    </row>
    <row r="35" spans="1:6">
      <c r="A35" s="149" t="s">
        <v>459</v>
      </c>
    </row>
    <row r="36" spans="1:6">
      <c r="A36" t="s">
        <v>398</v>
      </c>
    </row>
    <row r="39" spans="1:6">
      <c r="A39" s="150" t="s">
        <v>381</v>
      </c>
      <c r="B39">
        <v>10</v>
      </c>
      <c r="C39" t="s">
        <v>399</v>
      </c>
      <c r="D39" s="76" t="s">
        <v>380</v>
      </c>
    </row>
    <row r="40" spans="1:6">
      <c r="A40" s="151" t="s">
        <v>382</v>
      </c>
    </row>
    <row r="41" spans="1:6">
      <c r="A41" s="152" t="s">
        <v>383</v>
      </c>
    </row>
    <row r="42" spans="1:6">
      <c r="A42" t="s">
        <v>460</v>
      </c>
    </row>
  </sheetData>
  <hyperlinks>
    <hyperlink ref="D39" r:id="rId1"/>
  </hyperlinks>
  <pageMargins left="0.7" right="0.7" top="0.75" bottom="0.75" header="0.3" footer="0.3"/>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7PSourceSummary</vt:lpstr>
      <vt:lpstr>forRPM</vt:lpstr>
      <vt:lpstr>SC-New</vt:lpstr>
      <vt:lpstr>SC-Retro</vt:lpstr>
      <vt:lpstr>M_Input_Out</vt:lpstr>
      <vt:lpstr>M_Input</vt:lpstr>
      <vt:lpstr>Raw</vt:lpstr>
      <vt:lpstr>Supporting</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2015-03-12T23:48:28Z</dcterms:modified>
</cp:coreProperties>
</file>