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195" windowWidth="26940" windowHeight="10380"/>
  </bookViews>
  <sheets>
    <sheet name="Solar PV + Battery" sheetId="3" r:id="rId1"/>
    <sheet name="Enhanced Geothermal Systems" sheetId="2" r:id="rId2"/>
    <sheet name="Small Modular Reactor" sheetId="1" r:id="rId3"/>
  </sheets>
  <calcPr calcId="125725"/>
</workbook>
</file>

<file path=xl/calcChain.xml><?xml version="1.0" encoding="utf-8"?>
<calcChain xmlns="http://schemas.openxmlformats.org/spreadsheetml/2006/main">
  <c r="L22" i="3"/>
  <c r="O35"/>
  <c r="O34"/>
  <c r="O33"/>
  <c r="O32"/>
  <c r="O36" s="1"/>
  <c r="O37" s="1"/>
  <c r="U19" l="1"/>
  <c r="X18"/>
  <c r="W18"/>
  <c r="V18"/>
  <c r="U18"/>
  <c r="U10"/>
  <c r="X9"/>
  <c r="W9"/>
  <c r="V9"/>
  <c r="U9"/>
  <c r="P22"/>
  <c r="Q22" s="1"/>
  <c r="R22" s="1"/>
  <c r="X19" s="1"/>
  <c r="X10" l="1"/>
  <c r="W10"/>
  <c r="W19"/>
  <c r="V10"/>
  <c r="V19"/>
  <c r="P15" i="2"/>
  <c r="P16"/>
  <c r="P17"/>
  <c r="P14"/>
  <c r="U17"/>
  <c r="S15"/>
  <c r="Q6"/>
  <c r="P10" s="1"/>
  <c r="Q5"/>
  <c r="P9" s="1"/>
  <c r="L9" i="1"/>
  <c r="R15" i="2" l="1"/>
  <c r="R16"/>
  <c r="R14"/>
  <c r="S17"/>
  <c r="R17"/>
  <c r="T16"/>
  <c r="U16"/>
  <c r="S16"/>
  <c r="U15"/>
  <c r="T15"/>
  <c r="T17"/>
  <c r="L8" i="1"/>
  <c r="M15"/>
  <c r="P15" s="1"/>
  <c r="M14"/>
  <c r="Q14" s="1"/>
  <c r="M13"/>
  <c r="N14" l="1"/>
  <c r="N15"/>
  <c r="N13"/>
  <c r="O15"/>
  <c r="Q15"/>
  <c r="P13"/>
  <c r="Q13"/>
  <c r="O14"/>
  <c r="O13"/>
  <c r="P14"/>
</calcChain>
</file>

<file path=xl/comments1.xml><?xml version="1.0" encoding="utf-8"?>
<comments xmlns="http://schemas.openxmlformats.org/spreadsheetml/2006/main">
  <authors>
    <author>Steven Simmons</author>
  </authors>
  <commentList>
    <comment ref="N2" authorId="0">
      <text>
        <r>
          <rPr>
            <b/>
            <sz val="9"/>
            <color indexed="81"/>
            <rFont val="Tahoma"/>
            <family val="2"/>
          </rPr>
          <t>all dollars in 2012$</t>
        </r>
      </text>
    </comment>
    <comment ref="T2" authorId="0">
      <text>
        <r>
          <rPr>
            <b/>
            <sz val="9"/>
            <color indexed="81"/>
            <rFont val="Tahoma"/>
            <family val="2"/>
          </rPr>
          <t>all dollars in 2012$</t>
        </r>
      </text>
    </comment>
    <comment ref="T12" authorId="0">
      <text>
        <r>
          <rPr>
            <b/>
            <sz val="9"/>
            <color indexed="81"/>
            <rFont val="Tahoma"/>
            <family val="2"/>
          </rPr>
          <t>LCOE - levelized cost of energy</t>
        </r>
      </text>
    </comment>
    <comment ref="T21" authorId="0">
      <text>
        <r>
          <rPr>
            <b/>
            <sz val="9"/>
            <color indexed="81"/>
            <rFont val="Tahoma"/>
            <family val="2"/>
          </rPr>
          <t>LCOE - levelized cost of energy</t>
        </r>
      </text>
    </comment>
    <comment ref="O25" authorId="0">
      <text>
        <r>
          <rPr>
            <b/>
            <sz val="9"/>
            <color indexed="81"/>
            <rFont val="Tahoma"/>
            <family val="2"/>
          </rPr>
          <t>IPP - independent power producer</t>
        </r>
      </text>
    </comment>
    <comment ref="O27" authorId="0">
      <text>
        <r>
          <rPr>
            <b/>
            <sz val="9"/>
            <color indexed="81"/>
            <rFont val="Tahoma"/>
            <family val="2"/>
          </rPr>
          <t>ITC - federal investment tax credit</t>
        </r>
      </text>
    </comment>
  </commentList>
</comments>
</file>

<file path=xl/comments2.xml><?xml version="1.0" encoding="utf-8"?>
<comments xmlns="http://schemas.openxmlformats.org/spreadsheetml/2006/main">
  <authors>
    <author>Steven Simmons</author>
  </authors>
  <commentList>
    <comment ref="O8" authorId="0">
      <text>
        <r>
          <rPr>
            <b/>
            <sz val="9"/>
            <color indexed="81"/>
            <rFont val="Tahoma"/>
            <family val="2"/>
          </rPr>
          <t xml:space="preserve">based on intial, and mature cost estimates, and assumed project completions
</t>
        </r>
      </text>
    </comment>
    <comment ref="P13" authorId="0">
      <text>
        <r>
          <rPr>
            <b/>
            <sz val="9"/>
            <color indexed="81"/>
            <rFont val="Tahoma"/>
            <family val="2"/>
          </rPr>
          <t>estimated number of successful projects</t>
        </r>
      </text>
    </comment>
    <comment ref="Q13" authorId="0">
      <text>
        <r>
          <rPr>
            <b/>
            <sz val="9"/>
            <color indexed="81"/>
            <rFont val="Tahoma"/>
            <family val="2"/>
          </rPr>
          <t>assumes 20MW per project</t>
        </r>
      </text>
    </comment>
    <comment ref="S13" authorId="0">
      <text>
        <r>
          <rPr>
            <b/>
            <sz val="9"/>
            <color indexed="81"/>
            <rFont val="Tahoma"/>
            <family val="2"/>
          </rPr>
          <t>assuming 90% capacity factor</t>
        </r>
      </text>
    </comment>
  </commentList>
</comments>
</file>

<file path=xl/comments3.xml><?xml version="1.0" encoding="utf-8"?>
<comments xmlns="http://schemas.openxmlformats.org/spreadsheetml/2006/main">
  <authors>
    <author>Steven Simmons</author>
  </authors>
  <commentList>
    <comment ref="L3" authorId="0">
      <text>
        <r>
          <rPr>
            <b/>
            <sz val="9"/>
            <color indexed="81"/>
            <rFont val="Tahoma"/>
            <family val="2"/>
          </rPr>
          <t>LCOE - levelized cost of energy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as presented at Jan 27, 2015 GRAC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as presented at Jan 27, 2015 GRAC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 xml:space="preserve">based on intial, and mature cost estimates, and assumed project completions
</t>
        </r>
      </text>
    </comment>
    <comment ref="L12" authorId="0">
      <text>
        <r>
          <rPr>
            <b/>
            <sz val="9"/>
            <color indexed="81"/>
            <rFont val="Tahoma"/>
            <family val="2"/>
          </rPr>
          <t>estimate number of successfully completed projects</t>
        </r>
      </text>
    </comment>
    <comment ref="M12" authorId="0">
      <text>
        <r>
          <rPr>
            <b/>
            <sz val="9"/>
            <color indexed="81"/>
            <rFont val="Tahoma"/>
            <family val="2"/>
          </rPr>
          <t>assumes 570MW per project</t>
        </r>
      </text>
    </comment>
    <comment ref="O12" authorId="0">
      <text>
        <r>
          <rPr>
            <b/>
            <sz val="9"/>
            <color indexed="81"/>
            <rFont val="Tahoma"/>
            <family val="2"/>
          </rPr>
          <t>assuming 90% capacity factor</t>
        </r>
      </text>
    </comment>
  </commentList>
</comments>
</file>

<file path=xl/sharedStrings.xml><?xml version="1.0" encoding="utf-8"?>
<sst xmlns="http://schemas.openxmlformats.org/spreadsheetml/2006/main" count="91" uniqueCount="61">
  <si>
    <t>NuScale Power's internally projected cost for first of kind 12-pack</t>
  </si>
  <si>
    <t>LCOE $/MWh</t>
  </si>
  <si>
    <t>NuScale Power's internally projected cost for nth of kind</t>
  </si>
  <si>
    <t>Year</t>
  </si>
  <si>
    <t>Cost &amp; Capacity Estimation</t>
  </si>
  <si>
    <t xml:space="preserve">n </t>
  </si>
  <si>
    <t>Learning Rate b</t>
  </si>
  <si>
    <t>aMW</t>
  </si>
  <si>
    <t>Winter Peak MW</t>
  </si>
  <si>
    <t>Summer Peak MW</t>
  </si>
  <si>
    <t>cost of first project $/MWh</t>
  </si>
  <si>
    <t>cost of mature project $/MWh</t>
  </si>
  <si>
    <t>Intial estimate for Sisters OR area LCOE</t>
  </si>
  <si>
    <t>c/kWh</t>
  </si>
  <si>
    <t>$/MWh in 2012 dollars</t>
  </si>
  <si>
    <t>2004 to 2012 dollar conversion</t>
  </si>
  <si>
    <t>Mature estimate for Sisters OR area LCOE</t>
  </si>
  <si>
    <t>Assumed Learning Rate b</t>
  </si>
  <si>
    <t>MW Installed</t>
  </si>
  <si>
    <t>50 Mwac System</t>
  </si>
  <si>
    <t>c-Si modules</t>
  </si>
  <si>
    <t>single axis tracking system</t>
  </si>
  <si>
    <t xml:space="preserve">0.5% annual degrade </t>
  </si>
  <si>
    <t>Battery System</t>
  </si>
  <si>
    <t>Solar PV System</t>
  </si>
  <si>
    <t xml:space="preserve">10 MW </t>
  </si>
  <si>
    <t>Li-ion technology</t>
  </si>
  <si>
    <t>85% round trip efficiency</t>
  </si>
  <si>
    <t>10% minimum state of charge</t>
  </si>
  <si>
    <t>9MW max discharge output</t>
  </si>
  <si>
    <t>1 to 4 hour discharge possible</t>
  </si>
  <si>
    <t>20 year life</t>
  </si>
  <si>
    <t>Solar PV System Medium Cost</t>
  </si>
  <si>
    <t>Size MW</t>
  </si>
  <si>
    <t>Capital Cost $/kW</t>
  </si>
  <si>
    <t>Fixed O&amp;M $/kW-yr</t>
  </si>
  <si>
    <t>Solar PV System Low Cost</t>
  </si>
  <si>
    <t>Li-ion Battery System</t>
  </si>
  <si>
    <t>Solar PV + Battery System Descripton</t>
  </si>
  <si>
    <t>IPP Developer</t>
  </si>
  <si>
    <t>20 year economic life</t>
  </si>
  <si>
    <t>microfin finance model</t>
  </si>
  <si>
    <t>MicroFin LCOE Model</t>
  </si>
  <si>
    <t>Solar PV (Medium cost) + Battery System</t>
  </si>
  <si>
    <t>Location</t>
  </si>
  <si>
    <t>Kelso WA</t>
  </si>
  <si>
    <t>LCOE $/MWh Kelso WA</t>
  </si>
  <si>
    <t>Solar PV (Low cost) + Battery System</t>
  </si>
  <si>
    <t>System Costs and LCOE Estimates</t>
  </si>
  <si>
    <t xml:space="preserve"> </t>
  </si>
  <si>
    <t>Individual Capital &amp; O&amp;M Cost Estimates</t>
  </si>
  <si>
    <t>ITC - 30%/10% new ITC</t>
  </si>
  <si>
    <t>Capacity Factor of Solar+Battery System</t>
  </si>
  <si>
    <t>Solar annual gen MWh</t>
  </si>
  <si>
    <t>Battery Requirement annual MWh</t>
  </si>
  <si>
    <t>Battery annual gen MWh</t>
  </si>
  <si>
    <t>delta</t>
  </si>
  <si>
    <t>system annual gen MWh</t>
  </si>
  <si>
    <t>System capacity factor</t>
  </si>
  <si>
    <t>Capacity Factor (AC) for solar</t>
  </si>
  <si>
    <t>Capacity Factor (AC) for solar+battery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</si>
</sst>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1" fontId="0" fillId="0" borderId="8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2" fontId="0" fillId="0" borderId="14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0</xdr:rowOff>
    </xdr:from>
    <xdr:to>
      <xdr:col>9</xdr:col>
      <xdr:colOff>485774</xdr:colOff>
      <xdr:row>55</xdr:row>
      <xdr:rowOff>19050</xdr:rowOff>
    </xdr:to>
    <xdr:sp macro="" textlink="">
      <xdr:nvSpPr>
        <xdr:cNvPr id="2" name="TextBox 1"/>
        <xdr:cNvSpPr txBox="1"/>
      </xdr:nvSpPr>
      <xdr:spPr>
        <a:xfrm>
          <a:off x="609599" y="333375"/>
          <a:ext cx="5572125" cy="924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 u="sng"/>
        </a:p>
        <a:p>
          <a:endParaRPr lang="en-US" sz="1100" u="sng"/>
        </a:p>
        <a:p>
          <a:endParaRPr lang="en-US" sz="1100" u="sng"/>
        </a:p>
        <a:p>
          <a:endParaRPr lang="en-US" sz="1100" u="sng"/>
        </a:p>
        <a:p>
          <a:endParaRPr lang="en-US" sz="1100" u="sng"/>
        </a:p>
        <a:p>
          <a:endParaRPr lang="en-US" sz="1100" u="sng"/>
        </a:p>
        <a:p>
          <a:endParaRPr lang="en-US" sz="1100" u="sng"/>
        </a:p>
        <a:p>
          <a:endParaRPr lang="en-US" sz="1100" u="sng"/>
        </a:p>
        <a:p>
          <a:endParaRPr lang="en-US" sz="1100" u="sng"/>
        </a:p>
        <a:p>
          <a:endParaRPr lang="en-US" sz="1100" u="sng"/>
        </a:p>
        <a:p>
          <a:endParaRPr lang="en-US" sz="1100" u="sng"/>
        </a:p>
        <a:p>
          <a:endParaRPr lang="en-US" sz="1100" u="sng"/>
        </a:p>
        <a:p>
          <a:endParaRPr lang="en-US" sz="1100" b="1" u="none" baseline="0"/>
        </a:p>
        <a:p>
          <a:r>
            <a:rPr lang="en-US" sz="1100" b="1" u="none" baseline="0"/>
            <a:t>January 2016</a:t>
          </a:r>
          <a:endParaRPr lang="en-US" sz="1100" b="1" u="none"/>
        </a:p>
        <a:p>
          <a:r>
            <a:rPr lang="en-US" sz="1100" u="sng"/>
            <a:t>_________________________________________________________________________</a:t>
          </a:r>
        </a:p>
        <a:p>
          <a:endParaRPr lang="en-US" sz="1100" u="sng"/>
        </a:p>
        <a:p>
          <a:r>
            <a:rPr lang="en-US" sz="1100" u="sng"/>
            <a:t>Solar</a:t>
          </a:r>
          <a:r>
            <a:rPr lang="en-US" sz="1100" u="sng" baseline="0"/>
            <a:t> PV + Battery System</a:t>
          </a:r>
        </a:p>
        <a:p>
          <a:endParaRPr lang="en-US" sz="1100" u="sng" baseline="0"/>
        </a:p>
        <a:p>
          <a:r>
            <a:rPr lang="en-US" sz="1100" u="none" baseline="0"/>
            <a:t>1. Pairing of  utility scale solar pv with battery storage holds the potential to create firm, dispatchable renewable energy </a:t>
          </a:r>
        </a:p>
        <a:p>
          <a:endParaRPr lang="en-US" sz="1100" u="none" baseline="0"/>
        </a:p>
        <a:p>
          <a:r>
            <a:rPr lang="en-US" sz="1100" u="none" baseline="0"/>
            <a:t>2. Cost estimate was developed based on the Council solar pv cost forecast, paired with an estimate of Li-ion battery technology performance and cost.</a:t>
          </a:r>
        </a:p>
        <a:p>
          <a:endParaRPr lang="en-US" sz="1100" u="none" baseline="0"/>
        </a:p>
        <a:p>
          <a:r>
            <a:rPr lang="en-US" sz="1100" u="sng" baseline="0"/>
            <a:t>References</a:t>
          </a:r>
        </a:p>
        <a:p>
          <a:endParaRPr lang="en-US" sz="1100" u="sng" baseline="0"/>
        </a:p>
        <a:p>
          <a:r>
            <a:rPr lang="en-US" sz="1100" u="none" baseline="0"/>
            <a:t>PGE 2013 IRP Appendix G </a:t>
          </a:r>
        </a:p>
        <a:p>
          <a:r>
            <a:rPr lang="en-US" sz="1100" u="none" baseline="0"/>
            <a:t>Grid Energy Storage, U.S. Department of Energy, December 2013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u="non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Levelized</a:t>
          </a:r>
          <a:r>
            <a:rPr lang="en-US" sz="110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 cost of energy estimates (LCOE $/MWh)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u="none" baseline="0"/>
        </a:p>
        <a:p>
          <a:r>
            <a:rPr lang="en-US" sz="1100" u="none" baseline="0"/>
            <a:t>* all costs expressed in 2012 dollars</a:t>
          </a:r>
        </a:p>
        <a:p>
          <a:endParaRPr lang="en-US" sz="1100" u="sng" baseline="0"/>
        </a:p>
        <a:p>
          <a:r>
            <a:rPr lang="en-US" sz="1100" u="none" baseline="0"/>
            <a:t>Li-ion battery capital cost and fixed O&amp;M cost estimates were derived from the Black and Veatch report for PGE (10 MW Li-ion battery  -  capital cost $2,380/kW, fixed O&amp;M $10/kW-yr for near term.  The US DOE published  capital cost estimates for Li-ion systems  - $1,750/kW in mid term, and $1,250/kW in the longer term. </a:t>
          </a:r>
        </a:p>
        <a:p>
          <a:endParaRPr lang="en-US" sz="1100" u="sng" baseline="0"/>
        </a:p>
        <a:p>
          <a:r>
            <a:rPr lang="en-US" sz="1100" u="none" baseline="0"/>
            <a:t>To develop LCOE estimates for full solar+battery systems, the Li-ion capital and O&amp;M costs were combined with the Council solar capital  and O&amp;M cost estimates and run through the financel model Microfin.</a:t>
          </a:r>
        </a:p>
        <a:p>
          <a:endParaRPr lang="en-US" sz="1100" u="none" baseline="0"/>
        </a:p>
        <a:p>
          <a:r>
            <a:rPr lang="en-US" sz="1100" u="none" baseline="0"/>
            <a:t>The federal investment tax credit  of 10% was applied for the entire solar + battery system.  It is assumed that long as the battery system  is charged by solar generated electricity, that the ITC would apply to the entire system.</a:t>
          </a:r>
        </a:p>
        <a:p>
          <a:endParaRPr lang="en-US" sz="1100" u="none" baseline="0"/>
        </a:p>
        <a:p>
          <a:r>
            <a:rPr lang="en-US" sz="1100" u="none" baseline="0"/>
            <a:t>Estimates were made for two locations - Kelso WA area</a:t>
          </a:r>
        </a:p>
        <a:p>
          <a:r>
            <a:rPr lang="en-US" sz="1100" u="none" baseline="0"/>
            <a:t>Capacity factors derived from NREL PVWATTS program.</a:t>
          </a:r>
        </a:p>
      </xdr:txBody>
    </xdr:sp>
    <xdr:clientData/>
  </xdr:twoCellAnchor>
  <xdr:twoCellAnchor editAs="oneCell">
    <xdr:from>
      <xdr:col>1</xdr:col>
      <xdr:colOff>85725</xdr:colOff>
      <xdr:row>2</xdr:row>
      <xdr:rowOff>38100</xdr:rowOff>
    </xdr:from>
    <xdr:to>
      <xdr:col>3</xdr:col>
      <xdr:colOff>319831</xdr:colOff>
      <xdr:row>13</xdr:row>
      <xdr:rowOff>0</xdr:rowOff>
    </xdr:to>
    <xdr:pic>
      <xdr:nvPicPr>
        <xdr:cNvPr id="3" name="Picture 2" descr="logo 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" y="371475"/>
          <a:ext cx="1453306" cy="2066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</xdr:row>
      <xdr:rowOff>0</xdr:rowOff>
    </xdr:from>
    <xdr:to>
      <xdr:col>12</xdr:col>
      <xdr:colOff>285750</xdr:colOff>
      <xdr:row>60</xdr:row>
      <xdr:rowOff>85725</xdr:rowOff>
    </xdr:to>
    <xdr:sp macro="" textlink="">
      <xdr:nvSpPr>
        <xdr:cNvPr id="2" name="TextBox 1"/>
        <xdr:cNvSpPr txBox="1"/>
      </xdr:nvSpPr>
      <xdr:spPr>
        <a:xfrm>
          <a:off x="590550" y="323850"/>
          <a:ext cx="7010400" cy="9505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/>
          <a:endParaRPr lang="en-US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lang="en-US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lang="en-US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lang="en-US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lang="en-US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lang="en-US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lang="en-US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lang="en-US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lang="en-US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lang="en-US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lang="en-US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lang="en-US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Enhanced Geothermal Systems (EGS)</a:t>
          </a:r>
        </a:p>
        <a:p>
          <a:pPr lvl="0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1.No commerically proven systems have been developed to date - however the potential for clean, renewable baseload power is huge, especially in Oregon and Idaho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2. Northwest is the premier region in the United States, and the most promising project site is at Newberry Crater Oregon</a:t>
          </a:r>
        </a:p>
        <a:p>
          <a:pPr lvl="1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3. Unique renewable resource – could provide baseload, dispatchable power</a:t>
          </a:r>
        </a:p>
        <a:p>
          <a:pPr lvl="1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4. Highly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s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peculative,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but could have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wide-spread success after what has occurred with hydraulic fracking in the oil and gas industry</a:t>
          </a:r>
        </a:p>
        <a:p>
          <a:endParaRPr 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Note: this is an emerging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tech -  meaning any cost estimate is preliminary, and highly speculative and should only be considered as a rough estimate for an unproven technology.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  <a:p>
          <a:r>
            <a:rPr lang="en-US" sz="1100" u="sng"/>
            <a:t>Reference Sources:</a:t>
          </a:r>
        </a:p>
        <a:p>
          <a:r>
            <a:rPr lang="en-US" sz="1100" u="none"/>
            <a:t>The</a:t>
          </a:r>
          <a:r>
            <a:rPr lang="en-US" sz="1100" u="none" baseline="0"/>
            <a:t> Future of Geothermal Energy, Impact of Enhanced Geothermal Systems (EGS) on the United States in the 21st Centure, MIT, 2006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USGS Assessment of Geothermal Resources Fact Sheet- 2008</a:t>
          </a:r>
          <a:r>
            <a:rPr lang="en-US"/>
            <a:t> </a:t>
          </a:r>
          <a:endParaRPr lang="en-US" sz="1100" u="none"/>
        </a:p>
        <a:p>
          <a:endParaRPr lang="en-US" sz="1100" u="sng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Levelized</a:t>
          </a:r>
          <a:r>
            <a:rPr lang="en-US" sz="110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 cost of energy estimates (LCOE $/MWh)</a:t>
          </a:r>
          <a:endParaRPr lang="en-US"/>
        </a:p>
        <a:p>
          <a:endParaRPr lang="en-US" sz="1100" u="sng"/>
        </a:p>
        <a:p>
          <a:r>
            <a:rPr lang="en-US" sz="1100" u="none" baseline="0"/>
            <a:t> 1. Used the GETEM model estimate (Geothermal Electric Technology Evaluation Model ) for Sisters Oregon as a proxy for the Northwest - inital cost and mature technology cost (from Table 1.3)</a:t>
          </a:r>
        </a:p>
        <a:p>
          <a:endParaRPr lang="en-US" sz="1100" u="none" baseline="0"/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2. Quick estimate of number of projects completed.  Assumes conservative growth.  *Note- the estimated total potential in the Northwest for  EGS (see USGS  2008 Fact sheet) is  huge - over 100,000 MW, so actual successful  intallations could be much larger (or even zero).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3. Learning curve fit to supply cost estimate through time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Y(x)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= Kx^(log</a:t>
          </a:r>
          <a:r>
            <a:rPr lang="en-US" sz="1100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(b))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Y(x) = price of unit x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K = cost of first unit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b = learning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rate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u="none" baseline="0"/>
        </a:p>
        <a:p>
          <a:endParaRPr lang="en-US" sz="1100" u="none"/>
        </a:p>
      </xdr:txBody>
    </xdr:sp>
    <xdr:clientData/>
  </xdr:twoCellAnchor>
  <xdr:twoCellAnchor editAs="oneCell">
    <xdr:from>
      <xdr:col>0</xdr:col>
      <xdr:colOff>590550</xdr:colOff>
      <xdr:row>2</xdr:row>
      <xdr:rowOff>0</xdr:rowOff>
    </xdr:from>
    <xdr:to>
      <xdr:col>3</xdr:col>
      <xdr:colOff>215056</xdr:colOff>
      <xdr:row>13</xdr:row>
      <xdr:rowOff>104775</xdr:rowOff>
    </xdr:to>
    <xdr:pic>
      <xdr:nvPicPr>
        <xdr:cNvPr id="3" name="Picture 2" descr="logo 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323850"/>
          <a:ext cx="1453306" cy="190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47625</xdr:rowOff>
    </xdr:from>
    <xdr:to>
      <xdr:col>9</xdr:col>
      <xdr:colOff>152400</xdr:colOff>
      <xdr:row>35</xdr:row>
      <xdr:rowOff>104775</xdr:rowOff>
    </xdr:to>
    <xdr:sp macro="" textlink="">
      <xdr:nvSpPr>
        <xdr:cNvPr id="2" name="TextBox 1"/>
        <xdr:cNvSpPr txBox="1"/>
      </xdr:nvSpPr>
      <xdr:spPr>
        <a:xfrm>
          <a:off x="628649" y="209550"/>
          <a:ext cx="5010151" cy="6076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/>
          <a:r>
            <a:rPr lang="en-US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Small Module Nuclear Reactors (SMR)</a:t>
          </a:r>
        </a:p>
        <a:p>
          <a:pPr lvl="0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1. Northwest based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NuScale Power is working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design and development of small reactor modules</a:t>
          </a:r>
        </a:p>
        <a:p>
          <a:pPr lvl="1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2. Carbon free, baseload power</a:t>
          </a:r>
        </a:p>
        <a:p>
          <a:pPr lvl="1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3. NuScale Power and Energy Northwest are collaborating on a project with the Utah Association of Municipal Power Systems (UAMPS) to install a plant at the Idaho National Lab</a:t>
          </a: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Note: this is an emerging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tech -  meaning any cost estimate is preliminary, and highly speculative and should only be considered as a rough estimate for an unproven technology.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Reference Source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January 27, 2015 GRAC meeting - NuScale Power Presentation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/>
            <a:t>www.nwcouncil.org/media/7148728/nuscale_smr.pdf</a:t>
          </a:r>
        </a:p>
        <a:p>
          <a:endParaRPr lang="en-US" sz="1100"/>
        </a:p>
        <a:p>
          <a:r>
            <a:rPr lang="en-US" sz="1100" u="sng"/>
            <a:t>Levelized</a:t>
          </a:r>
          <a:r>
            <a:rPr lang="en-US" sz="1100" u="sng" baseline="0"/>
            <a:t> cost of energy estimates (LCOE $/MWh)</a:t>
          </a:r>
        </a:p>
        <a:p>
          <a:r>
            <a:rPr lang="en-US" sz="1100" baseline="0"/>
            <a:t>1. Assumed NuScale projections for intial project cost, as well as mature project cost.</a:t>
          </a:r>
        </a:p>
        <a:p>
          <a:r>
            <a:rPr lang="en-US" sz="1100" baseline="0"/>
            <a:t>  </a:t>
          </a:r>
        </a:p>
        <a:p>
          <a:r>
            <a:rPr lang="en-US" sz="1100" baseline="0"/>
            <a:t>2. Quick estimate of number of projects completed.</a:t>
          </a:r>
        </a:p>
        <a:p>
          <a:endParaRPr lang="en-US" sz="1100" baseline="0"/>
        </a:p>
        <a:p>
          <a:r>
            <a:rPr lang="en-US" sz="1100" baseline="0"/>
            <a:t>3. Learning curve fit to supply cost estimate through time</a:t>
          </a:r>
        </a:p>
        <a:p>
          <a:endParaRPr lang="en-US" sz="1100" baseline="0"/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Y(x)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= Kx^(log</a:t>
          </a:r>
          <a:r>
            <a:rPr lang="en-US" sz="1100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(b))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Y(x) = price of unit x</a:t>
          </a:r>
          <a:endParaRPr lang="en-US"/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K = cost of first unit</a:t>
          </a:r>
          <a:endParaRPr lang="en-US"/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b = learning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rate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I2:X49"/>
  <sheetViews>
    <sheetView tabSelected="1" workbookViewId="0">
      <selection activeCell="L26" sqref="L26"/>
    </sheetView>
  </sheetViews>
  <sheetFormatPr defaultRowHeight="12.75"/>
  <cols>
    <col min="1" max="7" width="9.140625" style="2"/>
    <col min="8" max="8" width="12.28515625" style="2" bestFit="1" customWidth="1"/>
    <col min="9" max="10" width="9.140625" style="2"/>
    <col min="11" max="11" width="15.5703125" style="2" bestFit="1" customWidth="1"/>
    <col min="12" max="12" width="37.85546875" style="2" customWidth="1"/>
    <col min="13" max="13" width="9.140625" style="2"/>
    <col min="14" max="14" width="36" style="2" bestFit="1" customWidth="1"/>
    <col min="15" max="15" width="19.7109375" style="2" bestFit="1" customWidth="1"/>
    <col min="16" max="18" width="5.5703125" style="2" bestFit="1" customWidth="1"/>
    <col min="19" max="19" width="9.140625" style="2"/>
    <col min="20" max="20" width="31.5703125" style="2" customWidth="1"/>
    <col min="21" max="21" width="19.7109375" style="2" bestFit="1" customWidth="1"/>
    <col min="22" max="16384" width="9.140625" style="2"/>
  </cols>
  <sheetData>
    <row r="2" spans="9:24" ht="13.5" thickBot="1">
      <c r="K2" s="59" t="s">
        <v>38</v>
      </c>
      <c r="L2" s="59"/>
      <c r="N2" s="59" t="s">
        <v>50</v>
      </c>
      <c r="O2" s="59"/>
      <c r="P2" s="59"/>
      <c r="Q2" s="59"/>
      <c r="R2" s="59"/>
      <c r="T2" s="59" t="s">
        <v>48</v>
      </c>
      <c r="U2" s="59"/>
      <c r="V2" s="59"/>
      <c r="W2" s="59"/>
      <c r="X2" s="59"/>
    </row>
    <row r="3" spans="9:24">
      <c r="I3" s="2" t="s">
        <v>49</v>
      </c>
    </row>
    <row r="4" spans="9:24">
      <c r="K4" s="46" t="s">
        <v>24</v>
      </c>
      <c r="L4" s="38"/>
      <c r="N4" s="1"/>
    </row>
    <row r="5" spans="9:24">
      <c r="K5" s="39"/>
      <c r="L5" s="40" t="s">
        <v>19</v>
      </c>
    </row>
    <row r="6" spans="9:24" ht="25.5">
      <c r="K6" s="39"/>
      <c r="L6" s="40" t="s">
        <v>20</v>
      </c>
      <c r="N6" s="36" t="s">
        <v>32</v>
      </c>
      <c r="O6" s="37"/>
      <c r="P6" s="37"/>
      <c r="Q6" s="37"/>
      <c r="R6" s="38"/>
      <c r="T6" s="36" t="s">
        <v>43</v>
      </c>
      <c r="U6" s="37"/>
      <c r="V6" s="37"/>
      <c r="W6" s="37"/>
      <c r="X6" s="38"/>
    </row>
    <row r="7" spans="9:24">
      <c r="K7" s="39"/>
      <c r="L7" s="40" t="s">
        <v>21</v>
      </c>
      <c r="N7" s="48" t="s">
        <v>3</v>
      </c>
      <c r="O7" s="7">
        <v>2020</v>
      </c>
      <c r="P7" s="7">
        <v>2025</v>
      </c>
      <c r="Q7" s="7">
        <v>2030</v>
      </c>
      <c r="R7" s="40">
        <v>2035</v>
      </c>
      <c r="T7" s="48" t="s">
        <v>3</v>
      </c>
      <c r="U7" s="7">
        <v>2020</v>
      </c>
      <c r="V7" s="7">
        <v>2025</v>
      </c>
      <c r="W7" s="7">
        <v>2030</v>
      </c>
      <c r="X7" s="40">
        <v>2035</v>
      </c>
    </row>
    <row r="8" spans="9:24">
      <c r="K8" s="42"/>
      <c r="L8" s="49" t="s">
        <v>22</v>
      </c>
      <c r="N8" s="39" t="s">
        <v>33</v>
      </c>
      <c r="O8" s="7">
        <v>48</v>
      </c>
      <c r="P8" s="7">
        <v>48</v>
      </c>
      <c r="Q8" s="7">
        <v>48</v>
      </c>
      <c r="R8" s="40">
        <v>48</v>
      </c>
      <c r="T8" s="39" t="s">
        <v>33</v>
      </c>
      <c r="U8" s="7">
        <v>48</v>
      </c>
      <c r="V8" s="7">
        <v>48</v>
      </c>
      <c r="W8" s="7">
        <v>48</v>
      </c>
      <c r="X8" s="40">
        <v>48</v>
      </c>
    </row>
    <row r="9" spans="9:24">
      <c r="N9" s="39" t="s">
        <v>34</v>
      </c>
      <c r="O9" s="10">
        <v>2161.5874901218235</v>
      </c>
      <c r="P9" s="10">
        <v>1987.9884948011581</v>
      </c>
      <c r="Q9" s="10">
        <v>1881.5891105723638</v>
      </c>
      <c r="R9" s="41">
        <v>1798.5413080076332</v>
      </c>
      <c r="T9" s="39" t="s">
        <v>34</v>
      </c>
      <c r="U9" s="10">
        <f>((O9*O8*1000) + (O21*O20*1000))/(U8*1000)</f>
        <v>2657.420823455157</v>
      </c>
      <c r="V9" s="10">
        <f>((P9*P8*1000) + (P21*P20*1000))/(V8*1000)</f>
        <v>2352.5718281344916</v>
      </c>
      <c r="W9" s="10">
        <f>((Q9*Q8*1000) + (Q21*Q20*1000))/(W8*1000)</f>
        <v>2142.0057772390301</v>
      </c>
      <c r="X9" s="41">
        <f>((R9*R8*1000) + (R21*R20*1000))/(X8*1000)</f>
        <v>2058.9579746743002</v>
      </c>
    </row>
    <row r="10" spans="9:24">
      <c r="K10" s="46" t="s">
        <v>23</v>
      </c>
      <c r="L10" s="38"/>
      <c r="N10" s="42" t="s">
        <v>35</v>
      </c>
      <c r="O10" s="43">
        <v>14.903094939006762</v>
      </c>
      <c r="P10" s="43">
        <v>13.706214257376677</v>
      </c>
      <c r="Q10" s="43">
        <v>12.972642226700181</v>
      </c>
      <c r="R10" s="44">
        <v>12.400067999770176</v>
      </c>
      <c r="T10" s="39" t="s">
        <v>35</v>
      </c>
      <c r="U10" s="53">
        <f>((O10*O8*1000) + (O22*O20*1000))/(1000*U8)</f>
        <v>16.986428272340095</v>
      </c>
      <c r="V10" s="53">
        <f>((P10*P8*1000) + (P22*P20*1000))/(1000*V8)</f>
        <v>15.238077002474716</v>
      </c>
      <c r="W10" s="53">
        <f>((Q10*Q8*1000) + (Q22*Q20*1000))/(1000*W8)</f>
        <v>14.066829901770209</v>
      </c>
      <c r="X10" s="54">
        <f>((R10*R8*1000) + (R22*R20*1000))/(1000*X8)</f>
        <v>13.494255674840204</v>
      </c>
    </row>
    <row r="11" spans="9:24">
      <c r="K11" s="39"/>
      <c r="L11" s="40" t="s">
        <v>25</v>
      </c>
      <c r="T11" s="39"/>
      <c r="U11" s="7"/>
      <c r="V11" s="7"/>
      <c r="W11" s="7"/>
      <c r="X11" s="40"/>
    </row>
    <row r="12" spans="9:24">
      <c r="K12" s="39"/>
      <c r="L12" s="40" t="s">
        <v>26</v>
      </c>
      <c r="N12" s="36" t="s">
        <v>36</v>
      </c>
      <c r="O12" s="37"/>
      <c r="P12" s="37"/>
      <c r="Q12" s="37"/>
      <c r="R12" s="38"/>
      <c r="T12" s="39" t="s">
        <v>46</v>
      </c>
      <c r="U12" s="55">
        <v>173.94</v>
      </c>
      <c r="V12" s="55">
        <v>170.85</v>
      </c>
      <c r="W12" s="55">
        <v>156.02000000000001</v>
      </c>
      <c r="X12" s="51">
        <v>148.31</v>
      </c>
    </row>
    <row r="13" spans="9:24">
      <c r="K13" s="39"/>
      <c r="L13" s="40" t="s">
        <v>27</v>
      </c>
      <c r="N13" s="48" t="s">
        <v>3</v>
      </c>
      <c r="O13" s="7">
        <v>2020</v>
      </c>
      <c r="P13" s="7">
        <v>2025</v>
      </c>
      <c r="Q13" s="7">
        <v>2030</v>
      </c>
      <c r="R13" s="40">
        <v>2035</v>
      </c>
      <c r="T13" s="42"/>
      <c r="U13" s="56"/>
      <c r="V13" s="56"/>
      <c r="W13" s="56"/>
      <c r="X13" s="52"/>
    </row>
    <row r="14" spans="9:24">
      <c r="K14" s="39"/>
      <c r="L14" s="40" t="s">
        <v>28</v>
      </c>
      <c r="N14" s="39" t="s">
        <v>33</v>
      </c>
      <c r="O14" s="7">
        <v>48</v>
      </c>
      <c r="P14" s="7">
        <v>48</v>
      </c>
      <c r="Q14" s="7">
        <v>48</v>
      </c>
      <c r="R14" s="40">
        <v>48</v>
      </c>
    </row>
    <row r="15" spans="9:24" ht="25.5">
      <c r="K15" s="39"/>
      <c r="L15" s="40" t="s">
        <v>29</v>
      </c>
      <c r="N15" s="39" t="s">
        <v>34</v>
      </c>
      <c r="O15" s="9">
        <v>1340.7621174998505</v>
      </c>
      <c r="P15" s="9">
        <v>1127.4873992742928</v>
      </c>
      <c r="Q15" s="9">
        <v>971.58482747198468</v>
      </c>
      <c r="R15" s="45">
        <v>971.58482747198468</v>
      </c>
      <c r="T15" s="36" t="s">
        <v>47</v>
      </c>
      <c r="U15" s="37"/>
      <c r="V15" s="37"/>
      <c r="W15" s="37"/>
      <c r="X15" s="38"/>
    </row>
    <row r="16" spans="9:24">
      <c r="K16" s="39"/>
      <c r="L16" s="40" t="s">
        <v>30</v>
      </c>
      <c r="N16" s="42" t="s">
        <v>35</v>
      </c>
      <c r="O16" s="43">
        <v>9.2439030199040833</v>
      </c>
      <c r="P16" s="43">
        <v>7.7734775162728296</v>
      </c>
      <c r="Q16" s="43">
        <v>6.6986050720979371</v>
      </c>
      <c r="R16" s="44">
        <v>6.6986050720979371</v>
      </c>
      <c r="T16" s="48" t="s">
        <v>3</v>
      </c>
      <c r="U16" s="7">
        <v>2020</v>
      </c>
      <c r="V16" s="7">
        <v>2025</v>
      </c>
      <c r="W16" s="7">
        <v>2030</v>
      </c>
      <c r="X16" s="40">
        <v>2035</v>
      </c>
    </row>
    <row r="17" spans="11:24">
      <c r="K17" s="42"/>
      <c r="L17" s="49" t="s">
        <v>31</v>
      </c>
      <c r="T17" s="39" t="s">
        <v>33</v>
      </c>
      <c r="U17" s="7">
        <v>48</v>
      </c>
      <c r="V17" s="7">
        <v>48</v>
      </c>
      <c r="W17" s="7">
        <v>48</v>
      </c>
      <c r="X17" s="40">
        <v>48</v>
      </c>
    </row>
    <row r="18" spans="11:24">
      <c r="N18" s="46" t="s">
        <v>37</v>
      </c>
      <c r="O18" s="37"/>
      <c r="P18" s="37"/>
      <c r="Q18" s="37"/>
      <c r="R18" s="38"/>
      <c r="T18" s="39" t="s">
        <v>34</v>
      </c>
      <c r="U18" s="10">
        <f>((O15*O14*1000) + (O21*O20*1000))/(U17*1000)</f>
        <v>1836.595450833184</v>
      </c>
      <c r="V18" s="10">
        <f>((P15*P14*1000) + (P21*P20*1000))/(V17*1000)</f>
        <v>1492.070732607626</v>
      </c>
      <c r="W18" s="10">
        <f>((Q15*Q14*1000) + (Q21*Q20*1000))/(W17*1000)</f>
        <v>1232.0014941386514</v>
      </c>
      <c r="X18" s="41">
        <f>((R15*R14*1000) + (R21*R20*1000))/(X17*1000)</f>
        <v>1232.0014941386514</v>
      </c>
    </row>
    <row r="19" spans="11:24">
      <c r="K19" s="46" t="s">
        <v>44</v>
      </c>
      <c r="L19" s="50" t="s">
        <v>59</v>
      </c>
      <c r="N19" s="48" t="s">
        <v>3</v>
      </c>
      <c r="O19" s="7">
        <v>2020</v>
      </c>
      <c r="P19" s="7">
        <v>2025</v>
      </c>
      <c r="Q19" s="7">
        <v>2030</v>
      </c>
      <c r="R19" s="40">
        <v>2035</v>
      </c>
      <c r="T19" s="39" t="s">
        <v>35</v>
      </c>
      <c r="U19" s="53">
        <f>((O16*O14*1000) + (O22*O20*1000))/(U17*1000)</f>
        <v>11.327236353237417</v>
      </c>
      <c r="V19" s="53">
        <f t="shared" ref="V19:X19" si="0">((P16*P14*1000) + (P22*P20*1000))/(V17*1000)</f>
        <v>9.3053402613708691</v>
      </c>
      <c r="W19" s="53">
        <f t="shared" si="0"/>
        <v>7.7927927471679652</v>
      </c>
      <c r="X19" s="54">
        <f t="shared" si="0"/>
        <v>7.7927927471679652</v>
      </c>
    </row>
    <row r="20" spans="11:24">
      <c r="K20" s="39" t="s">
        <v>45</v>
      </c>
      <c r="L20" s="57">
        <v>0.192</v>
      </c>
      <c r="N20" s="39" t="s">
        <v>33</v>
      </c>
      <c r="O20" s="7">
        <v>10</v>
      </c>
      <c r="P20" s="7">
        <v>10</v>
      </c>
      <c r="Q20" s="7">
        <v>10</v>
      </c>
      <c r="R20" s="40">
        <v>10</v>
      </c>
      <c r="T20" s="39"/>
      <c r="U20" s="7"/>
      <c r="V20" s="53"/>
      <c r="W20" s="7"/>
      <c r="X20" s="40"/>
    </row>
    <row r="21" spans="11:24">
      <c r="K21" s="39"/>
      <c r="L21" s="57" t="s">
        <v>60</v>
      </c>
      <c r="N21" s="39" t="s">
        <v>34</v>
      </c>
      <c r="O21" s="7">
        <v>2380</v>
      </c>
      <c r="P21" s="7">
        <v>1750</v>
      </c>
      <c r="Q21" s="7">
        <v>1250</v>
      </c>
      <c r="R21" s="40">
        <v>1250</v>
      </c>
      <c r="T21" s="39" t="s">
        <v>46</v>
      </c>
      <c r="U21" s="55">
        <v>124.12</v>
      </c>
      <c r="V21" s="55">
        <v>113.08</v>
      </c>
      <c r="W21" s="55">
        <v>95.32</v>
      </c>
      <c r="X21" s="51">
        <v>94.01</v>
      </c>
    </row>
    <row r="22" spans="11:24">
      <c r="K22" s="42"/>
      <c r="L22" s="49">
        <f>0.191</f>
        <v>0.191</v>
      </c>
      <c r="N22" s="42" t="s">
        <v>35</v>
      </c>
      <c r="O22" s="47">
        <v>10</v>
      </c>
      <c r="P22" s="43">
        <f>O22*(P21/O21)</f>
        <v>7.3529411764705888</v>
      </c>
      <c r="Q22" s="43">
        <f>P22*(Q21/P21)</f>
        <v>5.2521008403361353</v>
      </c>
      <c r="R22" s="44">
        <f>Q22</f>
        <v>5.2521008403361353</v>
      </c>
      <c r="T22" s="42"/>
      <c r="U22" s="56"/>
      <c r="V22" s="56"/>
      <c r="W22" s="56"/>
      <c r="X22" s="52"/>
    </row>
    <row r="24" spans="11:24">
      <c r="N24" s="46" t="s">
        <v>42</v>
      </c>
      <c r="O24" s="38"/>
    </row>
    <row r="25" spans="11:24">
      <c r="N25" s="39"/>
      <c r="O25" s="40" t="s">
        <v>39</v>
      </c>
      <c r="T25" s="58"/>
    </row>
    <row r="26" spans="11:24">
      <c r="N26" s="39"/>
      <c r="O26" s="40" t="s">
        <v>40</v>
      </c>
    </row>
    <row r="27" spans="11:24">
      <c r="N27" s="39"/>
      <c r="O27" s="40" t="s">
        <v>51</v>
      </c>
    </row>
    <row r="28" spans="11:24">
      <c r="N28" s="39"/>
      <c r="O28" s="40" t="s">
        <v>41</v>
      </c>
    </row>
    <row r="29" spans="11:24">
      <c r="N29" s="42"/>
      <c r="O29" s="49"/>
    </row>
    <row r="31" spans="11:24">
      <c r="N31" s="46" t="s">
        <v>52</v>
      </c>
      <c r="O31" s="38"/>
      <c r="T31" s="2" t="s">
        <v>49</v>
      </c>
    </row>
    <row r="32" spans="11:24">
      <c r="N32" s="39" t="s">
        <v>53</v>
      </c>
      <c r="O32" s="40">
        <f>L20*47.57*8760</f>
        <v>80008.934399999998</v>
      </c>
    </row>
    <row r="33" spans="14:15">
      <c r="N33" s="39" t="s">
        <v>54</v>
      </c>
      <c r="O33" s="40">
        <f>(9/0.85)*365</f>
        <v>3864.705882352941</v>
      </c>
    </row>
    <row r="34" spans="14:15">
      <c r="N34" s="39" t="s">
        <v>55</v>
      </c>
      <c r="O34" s="40">
        <f>9*365</f>
        <v>3285</v>
      </c>
    </row>
    <row r="35" spans="14:15">
      <c r="N35" s="39" t="s">
        <v>56</v>
      </c>
      <c r="O35" s="40">
        <f>O34-O33</f>
        <v>-579.70588235294099</v>
      </c>
    </row>
    <row r="36" spans="14:15">
      <c r="N36" s="39" t="s">
        <v>57</v>
      </c>
      <c r="O36" s="40">
        <f>O32+O35</f>
        <v>79429.228517647061</v>
      </c>
    </row>
    <row r="37" spans="14:15">
      <c r="N37" s="42" t="s">
        <v>58</v>
      </c>
      <c r="O37" s="49">
        <f>(O36/8760)/47.57</f>
        <v>0.19060886124472912</v>
      </c>
    </row>
    <row r="42" spans="14:15">
      <c r="O42" s="58"/>
    </row>
    <row r="44" spans="14:15">
      <c r="O44" s="58"/>
    </row>
    <row r="48" spans="14:15">
      <c r="O48" s="58"/>
    </row>
    <row r="49" spans="15:15">
      <c r="O49" s="58"/>
    </row>
  </sheetData>
  <mergeCells count="3">
    <mergeCell ref="K2:L2"/>
    <mergeCell ref="N2:R2"/>
    <mergeCell ref="T2:X2"/>
  </mergeCells>
  <pageMargins left="0.7" right="0.7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O4:U17"/>
  <sheetViews>
    <sheetView workbookViewId="0">
      <selection activeCell="O29" sqref="O29"/>
    </sheetView>
  </sheetViews>
  <sheetFormatPr defaultRowHeight="12.75"/>
  <cols>
    <col min="1" max="14" width="9.140625" style="2"/>
    <col min="15" max="15" width="37.28515625" style="2" bestFit="1" customWidth="1"/>
    <col min="16" max="16" width="6.42578125" style="2" bestFit="1" customWidth="1"/>
    <col min="17" max="17" width="19.85546875" style="2" bestFit="1" customWidth="1"/>
    <col min="18" max="18" width="26.5703125" style="2" bestFit="1" customWidth="1"/>
    <col min="19" max="19" width="5.5703125" style="2" bestFit="1" customWidth="1"/>
    <col min="20" max="20" width="16.28515625" style="2" bestFit="1" customWidth="1"/>
    <col min="21" max="21" width="18.140625" style="2" bestFit="1" customWidth="1"/>
    <col min="22" max="16384" width="9.140625" style="2"/>
  </cols>
  <sheetData>
    <row r="4" spans="15:21">
      <c r="O4" s="4"/>
      <c r="P4" s="4" t="s">
        <v>13</v>
      </c>
      <c r="Q4" s="4" t="s">
        <v>14</v>
      </c>
      <c r="R4" s="2" t="s">
        <v>15</v>
      </c>
    </row>
    <row r="5" spans="15:21">
      <c r="O5" s="4" t="s">
        <v>12</v>
      </c>
      <c r="P5" s="6">
        <v>15.7</v>
      </c>
      <c r="Q5" s="6">
        <f>P5*$R$5*(0.01*1000)</f>
        <v>187.12882727270477</v>
      </c>
      <c r="R5" s="3">
        <v>1.1919033584248711</v>
      </c>
    </row>
    <row r="6" spans="15:21">
      <c r="O6" s="4" t="s">
        <v>16</v>
      </c>
      <c r="P6" s="4">
        <v>4.9000000000000004</v>
      </c>
      <c r="Q6" s="6">
        <f>P6*$R$5*(0.01*1000)</f>
        <v>58.403264562818684</v>
      </c>
    </row>
    <row r="7" spans="15:21" ht="13.5" thickBot="1"/>
    <row r="8" spans="15:21">
      <c r="O8" s="12" t="s">
        <v>17</v>
      </c>
      <c r="P8" s="24">
        <v>0.86336693220407446</v>
      </c>
      <c r="Q8" s="13"/>
      <c r="R8" s="13"/>
      <c r="S8" s="13"/>
      <c r="T8" s="13"/>
      <c r="U8" s="14"/>
    </row>
    <row r="9" spans="15:21">
      <c r="O9" s="15" t="s">
        <v>10</v>
      </c>
      <c r="P9" s="25">
        <f>Q5</f>
        <v>187.12882727270477</v>
      </c>
      <c r="Q9" s="7"/>
      <c r="R9" s="7"/>
      <c r="S9" s="7"/>
      <c r="T9" s="7"/>
      <c r="U9" s="16"/>
    </row>
    <row r="10" spans="15:21" ht="13.5" thickBot="1">
      <c r="O10" s="18" t="s">
        <v>11</v>
      </c>
      <c r="P10" s="26">
        <f>Q6</f>
        <v>58.403264562818684</v>
      </c>
      <c r="Q10" s="7"/>
      <c r="R10" s="7"/>
      <c r="S10" s="7"/>
      <c r="T10" s="7"/>
      <c r="U10" s="16"/>
    </row>
    <row r="11" spans="15:21">
      <c r="O11" s="15"/>
      <c r="P11" s="7"/>
      <c r="Q11" s="7"/>
      <c r="R11" s="7"/>
      <c r="S11" s="7"/>
      <c r="T11" s="7"/>
      <c r="U11" s="16"/>
    </row>
    <row r="12" spans="15:21">
      <c r="O12" s="15" t="s">
        <v>4</v>
      </c>
      <c r="P12" s="7"/>
      <c r="Q12" s="7"/>
      <c r="R12" s="7"/>
      <c r="S12" s="7"/>
      <c r="T12" s="7"/>
      <c r="U12" s="16"/>
    </row>
    <row r="13" spans="15:21">
      <c r="O13" s="27" t="s">
        <v>3</v>
      </c>
      <c r="P13" s="28" t="s">
        <v>5</v>
      </c>
      <c r="Q13" s="28" t="s">
        <v>18</v>
      </c>
      <c r="R13" s="28" t="s">
        <v>1</v>
      </c>
      <c r="S13" s="28" t="s">
        <v>7</v>
      </c>
      <c r="T13" s="28" t="s">
        <v>8</v>
      </c>
      <c r="U13" s="29" t="s">
        <v>9</v>
      </c>
    </row>
    <row r="14" spans="15:21">
      <c r="O14" s="31">
        <v>2020</v>
      </c>
      <c r="P14" s="8">
        <f>Q14/20</f>
        <v>1</v>
      </c>
      <c r="Q14" s="30">
        <v>20</v>
      </c>
      <c r="R14" s="32">
        <f>P9</f>
        <v>187.12882727270477</v>
      </c>
      <c r="S14" s="28"/>
      <c r="T14" s="28"/>
      <c r="U14" s="29"/>
    </row>
    <row r="15" spans="15:21">
      <c r="O15" s="15">
        <v>2025</v>
      </c>
      <c r="P15" s="8">
        <f t="shared" ref="P15:P17" si="0">Q15/20</f>
        <v>17.25</v>
      </c>
      <c r="Q15" s="9">
        <v>345</v>
      </c>
      <c r="R15" s="33">
        <f>$P$9*P15^(LOG($P$8,2))</f>
        <v>102.32882337959501</v>
      </c>
      <c r="S15" s="10">
        <f>0.9*Q15</f>
        <v>310.5</v>
      </c>
      <c r="T15" s="10">
        <f>Q15</f>
        <v>345</v>
      </c>
      <c r="U15" s="17">
        <f>Q15</f>
        <v>345</v>
      </c>
    </row>
    <row r="16" spans="15:21">
      <c r="O16" s="15">
        <v>2030</v>
      </c>
      <c r="P16" s="8">
        <f t="shared" si="0"/>
        <v>82.5</v>
      </c>
      <c r="Q16" s="9">
        <v>1650</v>
      </c>
      <c r="R16" s="33">
        <f>$P$9*P16^(LOG($P$8,2))</f>
        <v>73.44126044595501</v>
      </c>
      <c r="S16" s="10">
        <f>0.9*Q16</f>
        <v>1485</v>
      </c>
      <c r="T16" s="10">
        <f>Q16</f>
        <v>1650</v>
      </c>
      <c r="U16" s="17">
        <f t="shared" ref="U16:U17" si="1">Q16</f>
        <v>1650</v>
      </c>
    </row>
    <row r="17" spans="15:21" ht="13.5" thickBot="1">
      <c r="O17" s="18">
        <v>2035</v>
      </c>
      <c r="P17" s="34">
        <f t="shared" si="0"/>
        <v>251.25</v>
      </c>
      <c r="Q17" s="20">
        <v>5025</v>
      </c>
      <c r="R17" s="35">
        <f>$P$9*P17^(LOG($P$8,2))</f>
        <v>58.000000250672841</v>
      </c>
      <c r="S17" s="21">
        <f>0.9*Q17</f>
        <v>4522.5</v>
      </c>
      <c r="T17" s="21">
        <f>Q17</f>
        <v>5025</v>
      </c>
      <c r="U17" s="23">
        <f t="shared" si="1"/>
        <v>5025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2:Q15"/>
  <sheetViews>
    <sheetView workbookViewId="0">
      <selection activeCell="P24" sqref="P24"/>
    </sheetView>
  </sheetViews>
  <sheetFormatPr defaultRowHeight="12.75"/>
  <cols>
    <col min="1" max="10" width="9.140625" style="2"/>
    <col min="11" max="11" width="26.140625" style="2" bestFit="1" customWidth="1"/>
    <col min="12" max="12" width="12.5703125" style="2" bestFit="1" customWidth="1"/>
    <col min="13" max="13" width="18.7109375" style="2" bestFit="1" customWidth="1"/>
    <col min="14" max="14" width="12.7109375" style="2" bestFit="1" customWidth="1"/>
    <col min="15" max="15" width="5.5703125" style="2" bestFit="1" customWidth="1"/>
    <col min="16" max="16" width="16.28515625" style="2" bestFit="1" customWidth="1"/>
    <col min="17" max="17" width="18.140625" style="2" bestFit="1" customWidth="1"/>
    <col min="18" max="16384" width="9.140625" style="2"/>
  </cols>
  <sheetData>
    <row r="2" spans="11:17">
      <c r="K2" s="1"/>
    </row>
    <row r="3" spans="11:17">
      <c r="K3" s="4"/>
      <c r="L3" s="4" t="s">
        <v>1</v>
      </c>
    </row>
    <row r="4" spans="11:17" ht="38.25">
      <c r="K4" s="5" t="s">
        <v>0</v>
      </c>
      <c r="L4" s="4">
        <v>95</v>
      </c>
    </row>
    <row r="5" spans="11:17" ht="25.5">
      <c r="K5" s="5" t="s">
        <v>2</v>
      </c>
      <c r="L5" s="4">
        <v>81</v>
      </c>
    </row>
    <row r="6" spans="11:17" ht="13.5" thickBot="1"/>
    <row r="7" spans="11:17">
      <c r="K7" s="12" t="s">
        <v>6</v>
      </c>
      <c r="L7" s="24">
        <v>0.92338051882684324</v>
      </c>
      <c r="M7" s="13"/>
      <c r="N7" s="13"/>
      <c r="O7" s="13"/>
      <c r="P7" s="13"/>
      <c r="Q7" s="14"/>
    </row>
    <row r="8" spans="11:17">
      <c r="K8" s="15" t="s">
        <v>10</v>
      </c>
      <c r="L8" s="25">
        <f>L4</f>
        <v>95</v>
      </c>
      <c r="M8" s="7"/>
      <c r="N8" s="7"/>
      <c r="O8" s="7"/>
      <c r="P8" s="7"/>
      <c r="Q8" s="16"/>
    </row>
    <row r="9" spans="11:17" ht="13.5" thickBot="1">
      <c r="K9" s="18" t="s">
        <v>11</v>
      </c>
      <c r="L9" s="26">
        <f>L5</f>
        <v>81</v>
      </c>
      <c r="M9" s="7"/>
      <c r="N9" s="7"/>
      <c r="O9" s="7"/>
      <c r="P9" s="7"/>
      <c r="Q9" s="16"/>
    </row>
    <row r="10" spans="11:17">
      <c r="K10" s="15"/>
      <c r="L10" s="7"/>
      <c r="M10" s="7"/>
      <c r="N10" s="7"/>
      <c r="O10" s="7"/>
      <c r="P10" s="7"/>
      <c r="Q10" s="16"/>
    </row>
    <row r="11" spans="11:17">
      <c r="K11" s="15" t="s">
        <v>4</v>
      </c>
      <c r="L11" s="7"/>
      <c r="M11" s="7"/>
      <c r="N11" s="7"/>
      <c r="O11" s="7"/>
      <c r="P11" s="7"/>
      <c r="Q11" s="16"/>
    </row>
    <row r="12" spans="11:17">
      <c r="K12" s="27" t="s">
        <v>3</v>
      </c>
      <c r="L12" s="28" t="s">
        <v>5</v>
      </c>
      <c r="M12" s="28" t="s">
        <v>18</v>
      </c>
      <c r="N12" s="28" t="s">
        <v>1</v>
      </c>
      <c r="O12" s="28" t="s">
        <v>7</v>
      </c>
      <c r="P12" s="28" t="s">
        <v>8</v>
      </c>
      <c r="Q12" s="29" t="s">
        <v>9</v>
      </c>
    </row>
    <row r="13" spans="11:17">
      <c r="K13" s="15">
        <v>2025</v>
      </c>
      <c r="L13" s="7">
        <v>1</v>
      </c>
      <c r="M13" s="9">
        <f>L13*570</f>
        <v>570</v>
      </c>
      <c r="N13" s="8">
        <f>L8</f>
        <v>95</v>
      </c>
      <c r="O13" s="10">
        <f>0.9*M13</f>
        <v>513</v>
      </c>
      <c r="P13" s="10">
        <f>M13</f>
        <v>570</v>
      </c>
      <c r="Q13" s="17">
        <f>M13</f>
        <v>570</v>
      </c>
    </row>
    <row r="14" spans="11:17">
      <c r="K14" s="15">
        <v>2030</v>
      </c>
      <c r="L14" s="7">
        <v>2</v>
      </c>
      <c r="M14" s="9">
        <f>570*L14</f>
        <v>1140</v>
      </c>
      <c r="N14" s="11">
        <f>$L$8*L14^(LOG($L$7,2))</f>
        <v>87.721149288550109</v>
      </c>
      <c r="O14" s="10">
        <f>0.9*M14</f>
        <v>1026</v>
      </c>
      <c r="P14" s="10">
        <f>M14</f>
        <v>1140</v>
      </c>
      <c r="Q14" s="17">
        <f t="shared" ref="Q14:Q15" si="0">M14</f>
        <v>1140</v>
      </c>
    </row>
    <row r="15" spans="11:17" ht="13.5" thickBot="1">
      <c r="K15" s="18">
        <v>2035</v>
      </c>
      <c r="L15" s="19">
        <v>4</v>
      </c>
      <c r="M15" s="20">
        <f>570*L15</f>
        <v>2280</v>
      </c>
      <c r="N15" s="22">
        <f>$L$8*L15^(LOG($L$7,2))</f>
        <v>81.000000342148383</v>
      </c>
      <c r="O15" s="21">
        <f>0.9*M15</f>
        <v>2052</v>
      </c>
      <c r="P15" s="21">
        <f>M15</f>
        <v>2280</v>
      </c>
      <c r="Q15" s="23">
        <f t="shared" si="0"/>
        <v>2280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Solar PV + Battery</vt:lpstr>
      <vt:lpstr>Enhanced Geothermal Systems</vt:lpstr>
      <vt:lpstr>Small Modular Reactor</vt:lpstr>
    </vt:vector>
  </TitlesOfParts>
  <Company>Northwest Power and Conservation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Simmons</dc:creator>
  <cp:lastModifiedBy>Steven Simmons</cp:lastModifiedBy>
  <cp:lastPrinted>2016-01-28T21:42:59Z</cp:lastPrinted>
  <dcterms:created xsi:type="dcterms:W3CDTF">2015-10-22T17:12:39Z</dcterms:created>
  <dcterms:modified xsi:type="dcterms:W3CDTF">2016-02-19T18:07:42Z</dcterms:modified>
</cp:coreProperties>
</file>