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9020" windowHeight="9090" activeTab="4"/>
  </bookViews>
  <sheets>
    <sheet name="7P" sheetId="3" r:id="rId1"/>
    <sheet name="SnoPUD 2013 T&amp;D Avoided Cost" sheetId="5" r:id="rId2"/>
    <sheet name="PSE D Cost" sheetId="1" r:id="rId3"/>
    <sheet name="CA T&amp;D Cost" sheetId="2" r:id="rId4"/>
    <sheet name="References" sheetId="6" r:id="rId5"/>
  </sheets>
  <definedNames>
    <definedName name="Annual_Payment">'PSE D Cost'!$B$11</definedName>
    <definedName name="Busbar_Savings">'PSE D Cost'!$B$12</definedName>
    <definedName name="CRF">'PSE D Cost'!$B$27</definedName>
    <definedName name="Levelized_Cost">'PSE D Cost'!$B$14</definedName>
    <definedName name="Life_Discount">'PSE D Cost'!$B$7</definedName>
    <definedName name="Life_Finance">'PSE D Cost'!$B$4</definedName>
    <definedName name="Line_Losses">'PSE D Cost'!$B$9</definedName>
    <definedName name="PV_Cap">'PSE D Cost'!$B$3</definedName>
    <definedName name="PV_CapFinanced">'PSE D Cost'!$B$13</definedName>
    <definedName name="Rate_Discount">'PSE D Cost'!$B$6</definedName>
    <definedName name="Rate_Finance">'PSE D Cost'!$B$5</definedName>
    <definedName name="Site_Savings">'PSE D Cost'!$B$8</definedName>
  </definedNames>
  <calcPr calcId="125725" calcMode="manual"/>
</workbook>
</file>

<file path=xl/calcChain.xml><?xml version="1.0" encoding="utf-8"?>
<calcChain xmlns="http://schemas.openxmlformats.org/spreadsheetml/2006/main">
  <c r="B6" i="6"/>
  <c r="B5"/>
  <c r="D36" i="1"/>
  <c r="C27" i="5"/>
  <c r="C28" s="1"/>
  <c r="C29" s="1"/>
  <c r="C30" s="1"/>
  <c r="C31" s="1"/>
  <c r="C32" s="1"/>
  <c r="C33" s="1"/>
  <c r="C34" s="1"/>
  <c r="C35" s="1"/>
  <c r="C36" s="1"/>
  <c r="C37" s="1"/>
  <c r="C38" s="1"/>
  <c r="C39" s="1"/>
  <c r="C40" s="1"/>
  <c r="C41" s="1"/>
  <c r="C42" s="1"/>
  <c r="C43" s="1"/>
  <c r="C44" s="1"/>
  <c r="C45" s="1"/>
  <c r="C46" s="1"/>
  <c r="C47" s="1"/>
  <c r="C48" s="1"/>
  <c r="C49" s="1"/>
  <c r="C26"/>
  <c r="K16"/>
  <c r="K15"/>
  <c r="G13"/>
  <c r="H13" s="1"/>
  <c r="I13" s="1"/>
  <c r="J13" s="1"/>
  <c r="F13"/>
  <c r="E13"/>
  <c r="K17" l="1"/>
  <c r="D21" s="1"/>
  <c r="D22" s="1"/>
  <c r="D82" l="1"/>
  <c r="D81"/>
  <c r="D74"/>
  <c r="D73"/>
  <c r="D66"/>
  <c r="D65"/>
  <c r="D58"/>
  <c r="D67"/>
  <c r="D91"/>
  <c r="D89"/>
  <c r="D87"/>
  <c r="D85"/>
  <c r="D83"/>
  <c r="D80"/>
  <c r="D75"/>
  <c r="D72"/>
  <c r="D78"/>
  <c r="D77"/>
  <c r="D70"/>
  <c r="D69"/>
  <c r="D88"/>
  <c r="D79"/>
  <c r="D68"/>
  <c r="D64"/>
  <c r="D63"/>
  <c r="D62"/>
  <c r="D92"/>
  <c r="D90"/>
  <c r="D76"/>
  <c r="D71"/>
  <c r="D61"/>
  <c r="D59"/>
  <c r="D84"/>
  <c r="D86"/>
  <c r="D60"/>
  <c r="E92" l="1"/>
  <c r="E90"/>
  <c r="E88"/>
  <c r="E86"/>
  <c r="E84"/>
  <c r="E79"/>
  <c r="E76"/>
  <c r="E71"/>
  <c r="E68"/>
  <c r="E63"/>
  <c r="E60"/>
  <c r="E66"/>
  <c r="E65"/>
  <c r="E93"/>
  <c r="E82"/>
  <c r="E81"/>
  <c r="E74"/>
  <c r="E73"/>
  <c r="E119"/>
  <c r="D25" s="1"/>
  <c r="E91"/>
  <c r="E89"/>
  <c r="E87"/>
  <c r="E85"/>
  <c r="E83"/>
  <c r="E80"/>
  <c r="E75"/>
  <c r="E72"/>
  <c r="E77"/>
  <c r="E59"/>
  <c r="E67"/>
  <c r="E64"/>
  <c r="E62"/>
  <c r="E70"/>
  <c r="E61"/>
  <c r="E78"/>
  <c r="E69"/>
  <c r="F78" l="1"/>
  <c r="F77"/>
  <c r="F70"/>
  <c r="F69"/>
  <c r="F62"/>
  <c r="F61"/>
  <c r="F92"/>
  <c r="F90"/>
  <c r="F88"/>
  <c r="F86"/>
  <c r="F84"/>
  <c r="F79"/>
  <c r="F76"/>
  <c r="F71"/>
  <c r="F68"/>
  <c r="F94"/>
  <c r="F93"/>
  <c r="F82"/>
  <c r="F81"/>
  <c r="F74"/>
  <c r="F73"/>
  <c r="F91"/>
  <c r="F83"/>
  <c r="F60"/>
  <c r="F85"/>
  <c r="F75"/>
  <c r="F72"/>
  <c r="F66"/>
  <c r="F65"/>
  <c r="F63"/>
  <c r="F64"/>
  <c r="F89"/>
  <c r="F119"/>
  <c r="D26" s="1"/>
  <c r="F87"/>
  <c r="F80"/>
  <c r="F67"/>
  <c r="G91" l="1"/>
  <c r="G89"/>
  <c r="G87"/>
  <c r="G85"/>
  <c r="G83"/>
  <c r="G80"/>
  <c r="G75"/>
  <c r="G72"/>
  <c r="G67"/>
  <c r="G64"/>
  <c r="G69"/>
  <c r="G78"/>
  <c r="G77"/>
  <c r="G70"/>
  <c r="G95"/>
  <c r="G92"/>
  <c r="G90"/>
  <c r="G88"/>
  <c r="G86"/>
  <c r="G84"/>
  <c r="G79"/>
  <c r="G76"/>
  <c r="G71"/>
  <c r="G68"/>
  <c r="G119" s="1"/>
  <c r="D27" s="1"/>
  <c r="G81"/>
  <c r="G65"/>
  <c r="G63"/>
  <c r="G93"/>
  <c r="G74"/>
  <c r="G73"/>
  <c r="G66"/>
  <c r="G94"/>
  <c r="G61"/>
  <c r="G82"/>
  <c r="G62"/>
  <c r="H94" l="1"/>
  <c r="H93"/>
  <c r="H82"/>
  <c r="H81"/>
  <c r="H74"/>
  <c r="H73"/>
  <c r="H66"/>
  <c r="H65"/>
  <c r="H64"/>
  <c r="H96"/>
  <c r="H91"/>
  <c r="H89"/>
  <c r="H87"/>
  <c r="H85"/>
  <c r="H83"/>
  <c r="H80"/>
  <c r="H75"/>
  <c r="H72"/>
  <c r="H67"/>
  <c r="H78"/>
  <c r="H77"/>
  <c r="H70"/>
  <c r="H69"/>
  <c r="H86"/>
  <c r="H95"/>
  <c r="H88"/>
  <c r="H79"/>
  <c r="H68"/>
  <c r="H76"/>
  <c r="H92"/>
  <c r="H84"/>
  <c r="H63"/>
  <c r="H62"/>
  <c r="H90"/>
  <c r="H71"/>
  <c r="I95" l="1"/>
  <c r="I92"/>
  <c r="I90"/>
  <c r="I88"/>
  <c r="I86"/>
  <c r="I84"/>
  <c r="I79"/>
  <c r="I76"/>
  <c r="I71"/>
  <c r="I68"/>
  <c r="I63"/>
  <c r="I66"/>
  <c r="I94"/>
  <c r="I93"/>
  <c r="I82"/>
  <c r="I81"/>
  <c r="I74"/>
  <c r="I73"/>
  <c r="I65"/>
  <c r="I96"/>
  <c r="I91"/>
  <c r="I89"/>
  <c r="I87"/>
  <c r="I85"/>
  <c r="I83"/>
  <c r="I80"/>
  <c r="I75"/>
  <c r="I72"/>
  <c r="I67"/>
  <c r="I97"/>
  <c r="I78"/>
  <c r="I69"/>
  <c r="I77"/>
  <c r="I70"/>
  <c r="I64"/>
  <c r="I119" s="1"/>
  <c r="D29" s="1"/>
  <c r="H119"/>
  <c r="D28" s="1"/>
  <c r="J98" l="1"/>
  <c r="J97"/>
  <c r="J78"/>
  <c r="J77"/>
  <c r="J70"/>
  <c r="J69"/>
  <c r="J68"/>
  <c r="J95"/>
  <c r="J92"/>
  <c r="J90"/>
  <c r="J88"/>
  <c r="J86"/>
  <c r="J84"/>
  <c r="J79"/>
  <c r="J76"/>
  <c r="J71"/>
  <c r="J94"/>
  <c r="J93"/>
  <c r="J82"/>
  <c r="J81"/>
  <c r="J74"/>
  <c r="J73"/>
  <c r="J89"/>
  <c r="J64"/>
  <c r="J72"/>
  <c r="J91"/>
  <c r="J83"/>
  <c r="J119"/>
  <c r="D30" s="1"/>
  <c r="J96"/>
  <c r="J87"/>
  <c r="J80"/>
  <c r="J67"/>
  <c r="J66"/>
  <c r="J65"/>
  <c r="J85"/>
  <c r="J75"/>
  <c r="K119" l="1"/>
  <c r="D31" s="1"/>
  <c r="K99"/>
  <c r="K96"/>
  <c r="K91"/>
  <c r="K89"/>
  <c r="K87"/>
  <c r="K85"/>
  <c r="K83"/>
  <c r="K80"/>
  <c r="K75"/>
  <c r="K72"/>
  <c r="K67"/>
  <c r="K70"/>
  <c r="K98"/>
  <c r="K97"/>
  <c r="K78"/>
  <c r="K77"/>
  <c r="K69"/>
  <c r="K95"/>
  <c r="K92"/>
  <c r="K90"/>
  <c r="K88"/>
  <c r="K86"/>
  <c r="K84"/>
  <c r="K79"/>
  <c r="K76"/>
  <c r="K71"/>
  <c r="K68"/>
  <c r="K94"/>
  <c r="K66"/>
  <c r="K65"/>
  <c r="K74"/>
  <c r="K81"/>
  <c r="K73"/>
  <c r="K82"/>
  <c r="K93"/>
  <c r="L94" l="1"/>
  <c r="L93"/>
  <c r="L82"/>
  <c r="L81"/>
  <c r="L74"/>
  <c r="L73"/>
  <c r="L66"/>
  <c r="L67"/>
  <c r="L119"/>
  <c r="D32" s="1"/>
  <c r="L99"/>
  <c r="L96"/>
  <c r="L91"/>
  <c r="L89"/>
  <c r="L87"/>
  <c r="L85"/>
  <c r="L83"/>
  <c r="L80"/>
  <c r="L75"/>
  <c r="L72"/>
  <c r="L98"/>
  <c r="L97"/>
  <c r="L78"/>
  <c r="L77"/>
  <c r="L70"/>
  <c r="L69"/>
  <c r="L92"/>
  <c r="L84"/>
  <c r="L88"/>
  <c r="L68"/>
  <c r="L86"/>
  <c r="L79"/>
  <c r="L100"/>
  <c r="L90"/>
  <c r="L76"/>
  <c r="L71"/>
  <c r="L95"/>
  <c r="M100" l="1"/>
  <c r="M95"/>
  <c r="M92"/>
  <c r="M90"/>
  <c r="M88"/>
  <c r="M86"/>
  <c r="M84"/>
  <c r="M79"/>
  <c r="M76"/>
  <c r="M71"/>
  <c r="M68"/>
  <c r="M101"/>
  <c r="M94"/>
  <c r="M93"/>
  <c r="M82"/>
  <c r="M81"/>
  <c r="M74"/>
  <c r="M73"/>
  <c r="M99"/>
  <c r="M96"/>
  <c r="M91"/>
  <c r="M89"/>
  <c r="M87"/>
  <c r="M85"/>
  <c r="M83"/>
  <c r="M80"/>
  <c r="M75"/>
  <c r="M72"/>
  <c r="M67"/>
  <c r="M119" s="1"/>
  <c r="D33" s="1"/>
  <c r="M77"/>
  <c r="M70"/>
  <c r="M97"/>
  <c r="M78"/>
  <c r="M69"/>
  <c r="M98"/>
  <c r="N98" l="1"/>
  <c r="N97"/>
  <c r="N78"/>
  <c r="N77"/>
  <c r="N70"/>
  <c r="N69"/>
  <c r="N100"/>
  <c r="N95"/>
  <c r="N92"/>
  <c r="N90"/>
  <c r="N88"/>
  <c r="N86"/>
  <c r="N84"/>
  <c r="N79"/>
  <c r="N76"/>
  <c r="N71"/>
  <c r="N68"/>
  <c r="N102"/>
  <c r="N101"/>
  <c r="N94"/>
  <c r="N93"/>
  <c r="N82"/>
  <c r="N81"/>
  <c r="N74"/>
  <c r="N73"/>
  <c r="N96"/>
  <c r="N87"/>
  <c r="N80"/>
  <c r="N91"/>
  <c r="N89"/>
  <c r="N99"/>
  <c r="N85"/>
  <c r="N75"/>
  <c r="N72"/>
  <c r="N83"/>
  <c r="O119" l="1"/>
  <c r="D35" s="1"/>
  <c r="O99"/>
  <c r="O96"/>
  <c r="O91"/>
  <c r="O89"/>
  <c r="O87"/>
  <c r="O85"/>
  <c r="O83"/>
  <c r="O80"/>
  <c r="O75"/>
  <c r="O72"/>
  <c r="O98"/>
  <c r="O97"/>
  <c r="O78"/>
  <c r="O77"/>
  <c r="O70"/>
  <c r="O69"/>
  <c r="O103"/>
  <c r="O100"/>
  <c r="O95"/>
  <c r="O92"/>
  <c r="O90"/>
  <c r="O88"/>
  <c r="O86"/>
  <c r="O84"/>
  <c r="O79"/>
  <c r="O76"/>
  <c r="O71"/>
  <c r="O102"/>
  <c r="O101"/>
  <c r="O82"/>
  <c r="O94"/>
  <c r="O81"/>
  <c r="O93"/>
  <c r="O74"/>
  <c r="O73"/>
  <c r="N119"/>
  <c r="D34" s="1"/>
  <c r="P102" l="1"/>
  <c r="P101"/>
  <c r="P94"/>
  <c r="P93"/>
  <c r="P82"/>
  <c r="P81"/>
  <c r="P74"/>
  <c r="P73"/>
  <c r="P119"/>
  <c r="D36" s="1"/>
  <c r="P104"/>
  <c r="P99"/>
  <c r="P96"/>
  <c r="P91"/>
  <c r="P89"/>
  <c r="P87"/>
  <c r="P85"/>
  <c r="P83"/>
  <c r="P80"/>
  <c r="P75"/>
  <c r="P72"/>
  <c r="P98"/>
  <c r="P97"/>
  <c r="P78"/>
  <c r="P77"/>
  <c r="P70"/>
  <c r="P103"/>
  <c r="P100"/>
  <c r="P90"/>
  <c r="P76"/>
  <c r="P71"/>
  <c r="P86"/>
  <c r="P92"/>
  <c r="P84"/>
  <c r="P95"/>
  <c r="P88"/>
  <c r="P79"/>
  <c r="Q103" l="1"/>
  <c r="Q100"/>
  <c r="Q95"/>
  <c r="Q92"/>
  <c r="Q90"/>
  <c r="Q88"/>
  <c r="Q86"/>
  <c r="Q84"/>
  <c r="Q79"/>
  <c r="Q76"/>
  <c r="Q71"/>
  <c r="Q102"/>
  <c r="Q101"/>
  <c r="Q94"/>
  <c r="Q93"/>
  <c r="Q82"/>
  <c r="Q81"/>
  <c r="Q74"/>
  <c r="Q73"/>
  <c r="Q119"/>
  <c r="D37" s="1"/>
  <c r="Q104"/>
  <c r="Q99"/>
  <c r="Q96"/>
  <c r="Q91"/>
  <c r="Q89"/>
  <c r="Q87"/>
  <c r="Q85"/>
  <c r="Q83"/>
  <c r="Q80"/>
  <c r="Q75"/>
  <c r="Q72"/>
  <c r="Q78"/>
  <c r="Q77"/>
  <c r="Q105"/>
  <c r="Q98"/>
  <c r="Q97"/>
  <c r="R106" l="1"/>
  <c r="R105"/>
  <c r="R98"/>
  <c r="R97"/>
  <c r="R78"/>
  <c r="R77"/>
  <c r="R103"/>
  <c r="R100"/>
  <c r="R95"/>
  <c r="R92"/>
  <c r="R90"/>
  <c r="R88"/>
  <c r="R86"/>
  <c r="R84"/>
  <c r="R79"/>
  <c r="R76"/>
  <c r="R102"/>
  <c r="R101"/>
  <c r="R94"/>
  <c r="R93"/>
  <c r="R82"/>
  <c r="R81"/>
  <c r="R74"/>
  <c r="R73"/>
  <c r="R104"/>
  <c r="R99"/>
  <c r="R85"/>
  <c r="R75"/>
  <c r="R72"/>
  <c r="R89"/>
  <c r="R119"/>
  <c r="D38" s="1"/>
  <c r="R96"/>
  <c r="R87"/>
  <c r="R80"/>
  <c r="R91"/>
  <c r="R83"/>
  <c r="S107" l="1"/>
  <c r="S104"/>
  <c r="S99"/>
  <c r="S96"/>
  <c r="S91"/>
  <c r="S89"/>
  <c r="S87"/>
  <c r="S85"/>
  <c r="S83"/>
  <c r="S80"/>
  <c r="S75"/>
  <c r="S106"/>
  <c r="S105"/>
  <c r="S98"/>
  <c r="S97"/>
  <c r="S78"/>
  <c r="S119" s="1"/>
  <c r="D39" s="1"/>
  <c r="S77"/>
  <c r="S103"/>
  <c r="S100"/>
  <c r="S95"/>
  <c r="S92"/>
  <c r="S90"/>
  <c r="S88"/>
  <c r="S86"/>
  <c r="S84"/>
  <c r="S79"/>
  <c r="S76"/>
  <c r="S93"/>
  <c r="S74"/>
  <c r="S73"/>
  <c r="S102"/>
  <c r="S101"/>
  <c r="S82"/>
  <c r="S94"/>
  <c r="S81"/>
  <c r="T102" l="1"/>
  <c r="T101"/>
  <c r="T94"/>
  <c r="T93"/>
  <c r="T82"/>
  <c r="T81"/>
  <c r="T74"/>
  <c r="T107"/>
  <c r="T104"/>
  <c r="T99"/>
  <c r="T96"/>
  <c r="T91"/>
  <c r="T89"/>
  <c r="T87"/>
  <c r="T85"/>
  <c r="T83"/>
  <c r="T80"/>
  <c r="T75"/>
  <c r="T106"/>
  <c r="T105"/>
  <c r="T98"/>
  <c r="T97"/>
  <c r="T78"/>
  <c r="T77"/>
  <c r="T108"/>
  <c r="T95"/>
  <c r="T88"/>
  <c r="T79"/>
  <c r="T84"/>
  <c r="T103"/>
  <c r="T100"/>
  <c r="T90"/>
  <c r="T76"/>
  <c r="T119" s="1"/>
  <c r="D40" s="1"/>
  <c r="T92"/>
  <c r="T86"/>
  <c r="U108" l="1"/>
  <c r="U103"/>
  <c r="U100"/>
  <c r="U95"/>
  <c r="U92"/>
  <c r="U90"/>
  <c r="U88"/>
  <c r="U86"/>
  <c r="U84"/>
  <c r="U79"/>
  <c r="U76"/>
  <c r="U109"/>
  <c r="U102"/>
  <c r="U101"/>
  <c r="U94"/>
  <c r="U93"/>
  <c r="U82"/>
  <c r="U81"/>
  <c r="U119"/>
  <c r="D41" s="1"/>
  <c r="U107"/>
  <c r="U104"/>
  <c r="U99"/>
  <c r="U96"/>
  <c r="U91"/>
  <c r="U89"/>
  <c r="U87"/>
  <c r="U85"/>
  <c r="U83"/>
  <c r="U80"/>
  <c r="U75"/>
  <c r="U105"/>
  <c r="U98"/>
  <c r="U106"/>
  <c r="U97"/>
  <c r="U78"/>
  <c r="U77"/>
  <c r="V106" l="1"/>
  <c r="V105"/>
  <c r="V98"/>
  <c r="V97"/>
  <c r="V78"/>
  <c r="V77"/>
  <c r="V108"/>
  <c r="V103"/>
  <c r="V100"/>
  <c r="V95"/>
  <c r="V92"/>
  <c r="V90"/>
  <c r="V88"/>
  <c r="V86"/>
  <c r="V84"/>
  <c r="V79"/>
  <c r="V76"/>
  <c r="V119" s="1"/>
  <c r="D42" s="1"/>
  <c r="V110"/>
  <c r="V109"/>
  <c r="V102"/>
  <c r="V101"/>
  <c r="V94"/>
  <c r="V93"/>
  <c r="V82"/>
  <c r="V81"/>
  <c r="V91"/>
  <c r="V83"/>
  <c r="V107"/>
  <c r="V96"/>
  <c r="V80"/>
  <c r="V104"/>
  <c r="V99"/>
  <c r="V85"/>
  <c r="V87"/>
  <c r="V89"/>
  <c r="W119" l="1"/>
  <c r="D43" s="1"/>
  <c r="W107"/>
  <c r="W104"/>
  <c r="W99"/>
  <c r="W96"/>
  <c r="W91"/>
  <c r="W89"/>
  <c r="W87"/>
  <c r="W85"/>
  <c r="W83"/>
  <c r="W80"/>
  <c r="W106"/>
  <c r="W105"/>
  <c r="W98"/>
  <c r="W97"/>
  <c r="W78"/>
  <c r="W77"/>
  <c r="W111"/>
  <c r="W108"/>
  <c r="W103"/>
  <c r="W100"/>
  <c r="W95"/>
  <c r="W92"/>
  <c r="W90"/>
  <c r="W88"/>
  <c r="W86"/>
  <c r="W84"/>
  <c r="W79"/>
  <c r="W81"/>
  <c r="W82"/>
  <c r="W110"/>
  <c r="W93"/>
  <c r="W101"/>
  <c r="W109"/>
  <c r="W94"/>
  <c r="W102"/>
  <c r="X110" l="1"/>
  <c r="X109"/>
  <c r="X102"/>
  <c r="X101"/>
  <c r="X94"/>
  <c r="X93"/>
  <c r="X82"/>
  <c r="X81"/>
  <c r="X119"/>
  <c r="D44" s="1"/>
  <c r="X112"/>
  <c r="X107"/>
  <c r="X104"/>
  <c r="X99"/>
  <c r="X96"/>
  <c r="X91"/>
  <c r="X89"/>
  <c r="X87"/>
  <c r="X85"/>
  <c r="X83"/>
  <c r="X80"/>
  <c r="X106"/>
  <c r="X105"/>
  <c r="X98"/>
  <c r="X97"/>
  <c r="X78"/>
  <c r="X86"/>
  <c r="X103"/>
  <c r="X100"/>
  <c r="X108"/>
  <c r="X95"/>
  <c r="X88"/>
  <c r="X79"/>
  <c r="X90"/>
  <c r="X111"/>
  <c r="X92"/>
  <c r="X84"/>
  <c r="Y111" l="1"/>
  <c r="Y108"/>
  <c r="Y103"/>
  <c r="Y100"/>
  <c r="Y95"/>
  <c r="Y92"/>
  <c r="Y90"/>
  <c r="Y88"/>
  <c r="Y86"/>
  <c r="Y84"/>
  <c r="Y79"/>
  <c r="Y110"/>
  <c r="Y109"/>
  <c r="Y102"/>
  <c r="Y101"/>
  <c r="Y94"/>
  <c r="Y93"/>
  <c r="Y82"/>
  <c r="Y81"/>
  <c r="Y112"/>
  <c r="Y107"/>
  <c r="Y104"/>
  <c r="Y99"/>
  <c r="Y96"/>
  <c r="Y91"/>
  <c r="Y89"/>
  <c r="Y87"/>
  <c r="Y85"/>
  <c r="Y83"/>
  <c r="Y80"/>
  <c r="Y106"/>
  <c r="Y97"/>
  <c r="Y113"/>
  <c r="Y105"/>
  <c r="Y98"/>
  <c r="Z114" l="1"/>
  <c r="Z113"/>
  <c r="Z106"/>
  <c r="Z105"/>
  <c r="Z98"/>
  <c r="Z97"/>
  <c r="Z111"/>
  <c r="Z108"/>
  <c r="Z103"/>
  <c r="Z100"/>
  <c r="Z95"/>
  <c r="Z92"/>
  <c r="Z90"/>
  <c r="Z88"/>
  <c r="Z86"/>
  <c r="Z84"/>
  <c r="Z110"/>
  <c r="Z109"/>
  <c r="Z102"/>
  <c r="Z101"/>
  <c r="Z94"/>
  <c r="Z93"/>
  <c r="Z82"/>
  <c r="Z81"/>
  <c r="Z89"/>
  <c r="Z104"/>
  <c r="Z112"/>
  <c r="Z91"/>
  <c r="Z83"/>
  <c r="Z85"/>
  <c r="Z107"/>
  <c r="Z96"/>
  <c r="Z87"/>
  <c r="Z80"/>
  <c r="Z99"/>
  <c r="Y119"/>
  <c r="D45" s="1"/>
  <c r="AA115" l="1"/>
  <c r="AA112"/>
  <c r="AA107"/>
  <c r="AA104"/>
  <c r="AA99"/>
  <c r="AA96"/>
  <c r="AA91"/>
  <c r="AA89"/>
  <c r="AA119" s="1"/>
  <c r="D47" s="1"/>
  <c r="AA87"/>
  <c r="AA85"/>
  <c r="AA83"/>
  <c r="AA114"/>
  <c r="AA113"/>
  <c r="AA106"/>
  <c r="AA105"/>
  <c r="AA98"/>
  <c r="AA97"/>
  <c r="AA111"/>
  <c r="AA108"/>
  <c r="AA103"/>
  <c r="AA100"/>
  <c r="AA95"/>
  <c r="AA92"/>
  <c r="AA90"/>
  <c r="AA88"/>
  <c r="AA86"/>
  <c r="AA84"/>
  <c r="AA109"/>
  <c r="AA94"/>
  <c r="AA93"/>
  <c r="AA81"/>
  <c r="AA102"/>
  <c r="AA101"/>
  <c r="AA82"/>
  <c r="AA110"/>
  <c r="Z119"/>
  <c r="D46" s="1"/>
  <c r="AB110" l="1"/>
  <c r="AB109"/>
  <c r="AB102"/>
  <c r="AB101"/>
  <c r="AB94"/>
  <c r="AB93"/>
  <c r="AB82"/>
  <c r="AB119"/>
  <c r="D48" s="1"/>
  <c r="AB115"/>
  <c r="AB112"/>
  <c r="AB107"/>
  <c r="AB104"/>
  <c r="AB99"/>
  <c r="AB96"/>
  <c r="AB91"/>
  <c r="AB89"/>
  <c r="AB87"/>
  <c r="AB85"/>
  <c r="AB83"/>
  <c r="AB114"/>
  <c r="AB113"/>
  <c r="AB106"/>
  <c r="AB105"/>
  <c r="AB98"/>
  <c r="AB97"/>
  <c r="AB111"/>
  <c r="AB92"/>
  <c r="AB84"/>
  <c r="AB108"/>
  <c r="AB95"/>
  <c r="AB116"/>
  <c r="AB86"/>
  <c r="AB103"/>
  <c r="AB100"/>
  <c r="AB90"/>
  <c r="AB88"/>
  <c r="I8" i="3"/>
  <c r="I9"/>
  <c r="I10"/>
  <c r="I11"/>
  <c r="I12"/>
  <c r="I13"/>
  <c r="I7"/>
  <c r="I15" s="1"/>
  <c r="D8"/>
  <c r="D9"/>
  <c r="D10"/>
  <c r="D11"/>
  <c r="D12"/>
  <c r="D13"/>
  <c r="D14"/>
  <c r="D15"/>
  <c r="D7"/>
  <c r="AC116" i="5" l="1"/>
  <c r="AC111"/>
  <c r="AC108"/>
  <c r="AC103"/>
  <c r="AC100"/>
  <c r="AC95"/>
  <c r="AC92"/>
  <c r="AC90"/>
  <c r="AC88"/>
  <c r="AC86"/>
  <c r="AC84"/>
  <c r="AC117"/>
  <c r="AC110"/>
  <c r="AC109"/>
  <c r="AC102"/>
  <c r="AC101"/>
  <c r="AC94"/>
  <c r="AC93"/>
  <c r="AC115"/>
  <c r="AC112"/>
  <c r="AC107"/>
  <c r="AC104"/>
  <c r="AC99"/>
  <c r="AC96"/>
  <c r="AC91"/>
  <c r="AC89"/>
  <c r="AC87"/>
  <c r="AC85"/>
  <c r="AC83"/>
  <c r="AC119" s="1"/>
  <c r="D49" s="1"/>
  <c r="AC114"/>
  <c r="AC98"/>
  <c r="AC106"/>
  <c r="AC97"/>
  <c r="AC113"/>
  <c r="AC105"/>
  <c r="C54" i="1"/>
  <c r="B54"/>
  <c r="B8"/>
  <c r="B3"/>
  <c r="B12"/>
  <c r="B33"/>
  <c r="B25" s="1"/>
  <c r="C33"/>
  <c r="B39" i="2"/>
  <c r="B32" s="1"/>
  <c r="B34" s="1"/>
  <c r="C39"/>
  <c r="C37" i="1"/>
  <c r="C38"/>
  <c r="C39"/>
  <c r="C36"/>
  <c r="C25" i="2" l="1"/>
  <c r="E13"/>
  <c r="E9"/>
  <c r="E5"/>
  <c r="C4"/>
  <c r="C8"/>
  <c r="C12"/>
  <c r="C22"/>
  <c r="C24"/>
  <c r="E14"/>
  <c r="E10"/>
  <c r="E6"/>
  <c r="C3"/>
  <c r="C16" s="1"/>
  <c r="C7"/>
  <c r="C11"/>
  <c r="C15"/>
  <c r="E15"/>
  <c r="E11"/>
  <c r="E7"/>
  <c r="E3"/>
  <c r="C6"/>
  <c r="C10"/>
  <c r="C14"/>
  <c r="C21"/>
  <c r="C26"/>
  <c r="E12"/>
  <c r="E8"/>
  <c r="E4"/>
  <c r="C5"/>
  <c r="C9"/>
  <c r="C13"/>
  <c r="C23"/>
  <c r="B5" i="1"/>
  <c r="B11" s="1"/>
  <c r="B13" s="1"/>
  <c r="B14" s="1"/>
  <c r="B15" s="1"/>
  <c r="B27"/>
  <c r="D38" s="1"/>
  <c r="E16" i="2" l="1"/>
  <c r="B22" i="1"/>
  <c r="D22"/>
  <c r="C22"/>
  <c r="D37"/>
  <c r="D39"/>
</calcChain>
</file>

<file path=xl/comments1.xml><?xml version="1.0" encoding="utf-8"?>
<comments xmlns="http://schemas.openxmlformats.org/spreadsheetml/2006/main">
  <authors>
    <author>Felicienne Ng</author>
  </authors>
  <commentList>
    <comment ref="E6" authorId="0">
      <text>
        <r>
          <rPr>
            <sz val="8"/>
            <color indexed="81"/>
            <rFont val="Tahoma"/>
            <family val="2"/>
          </rPr>
          <t xml:space="preserve">From Small Area Electric System Forecast 2013-2021 </t>
        </r>
      </text>
    </comment>
  </commentList>
</comments>
</file>

<file path=xl/comments2.xml><?xml version="1.0" encoding="utf-8"?>
<comments xmlns="http://schemas.openxmlformats.org/spreadsheetml/2006/main">
  <authors>
    <author>Tom Eckman</author>
    <author>grist</author>
  </authors>
  <commentList>
    <comment ref="A7" authorId="0">
      <text>
        <r>
          <rPr>
            <b/>
            <sz val="8"/>
            <color indexed="81"/>
            <rFont val="Tahoma"/>
          </rPr>
          <t>Tom Eckman:</t>
        </r>
        <r>
          <rPr>
            <sz val="8"/>
            <color indexed="81"/>
            <rFont val="Tahoma"/>
          </rPr>
          <t xml:space="preserve">
Assumed to be same as discount period</t>
        </r>
      </text>
    </comment>
    <comment ref="B34" authorId="1">
      <text>
        <r>
          <rPr>
            <b/>
            <sz val="8"/>
            <color indexed="81"/>
            <rFont val="Tahoma"/>
          </rPr>
          <t>grist:</t>
        </r>
        <r>
          <rPr>
            <sz val="8"/>
            <color indexed="81"/>
            <rFont val="Tahoma"/>
          </rPr>
          <t xml:space="preserve">
Inflator for 2000 to 2006 from Morlan</t>
        </r>
      </text>
    </comment>
  </commentList>
</comments>
</file>

<file path=xl/sharedStrings.xml><?xml version="1.0" encoding="utf-8"?>
<sst xmlns="http://schemas.openxmlformats.org/spreadsheetml/2006/main" count="150" uniqueCount="111">
  <si>
    <t>Alternative Distribution Cost</t>
  </si>
  <si>
    <t>PSE</t>
  </si>
  <si>
    <t>Base</t>
  </si>
  <si>
    <t>Low</t>
  </si>
  <si>
    <t>High</t>
  </si>
  <si>
    <t>Note</t>
  </si>
  <si>
    <t>Capital Recovery Factor T&amp;D</t>
  </si>
  <si>
    <t>WACC</t>
  </si>
  <si>
    <t>Years for Recovery of T&amp;D</t>
  </si>
  <si>
    <t>Public</t>
  </si>
  <si>
    <t>Coop</t>
  </si>
  <si>
    <t>IOU</t>
  </si>
  <si>
    <t>E^3 /PEA Paper</t>
  </si>
  <si>
    <t>CPL</t>
  </si>
  <si>
    <t>KCP&amp;L</t>
  </si>
  <si>
    <t>PG&amp;E</t>
  </si>
  <si>
    <t>PSI</t>
  </si>
  <si>
    <t>2000$</t>
  </si>
  <si>
    <t>2006$</t>
  </si>
  <si>
    <t>GDP</t>
  </si>
  <si>
    <t>PSE - Low</t>
  </si>
  <si>
    <t>PSE - Average</t>
  </si>
  <si>
    <t>PSE - High</t>
  </si>
  <si>
    <t>Transmission</t>
  </si>
  <si>
    <t>Distribution</t>
  </si>
  <si>
    <t>Source: E^3 Evaluation of CA - PNW Transmission System Expansion, based on NTAC work</t>
  </si>
  <si>
    <t>BPA</t>
  </si>
  <si>
    <t>Average $/KW-yr</t>
  </si>
  <si>
    <t>Average $/KW</t>
  </si>
  <si>
    <t>Northeast CA</t>
  </si>
  <si>
    <t>Geysers/Lake</t>
  </si>
  <si>
    <t>Bay Delta</t>
  </si>
  <si>
    <t>Tehachapi</t>
  </si>
  <si>
    <t>San Bernardino</t>
  </si>
  <si>
    <t>Mono/Inyo</t>
  </si>
  <si>
    <t xml:space="preserve">San Diego </t>
  </si>
  <si>
    <t>Imperial</t>
  </si>
  <si>
    <t>Riverside</t>
  </si>
  <si>
    <t>Santa Barbara</t>
  </si>
  <si>
    <t>CA - Distributed</t>
  </si>
  <si>
    <t>CFE</t>
  </si>
  <si>
    <t>Reno Area/Dixie Valley</t>
  </si>
  <si>
    <t>Average</t>
  </si>
  <si>
    <t>Area</t>
  </si>
  <si>
    <t>Cal</t>
  </si>
  <si>
    <t>S. Cal</t>
  </si>
  <si>
    <t>N. Cal</t>
  </si>
  <si>
    <t>SDG&amp;E</t>
  </si>
  <si>
    <t>SCE</t>
  </si>
  <si>
    <t>Share of Financing</t>
  </si>
  <si>
    <t>PacifiCorp</t>
  </si>
  <si>
    <t>PGE</t>
  </si>
  <si>
    <t>Current RTF</t>
  </si>
  <si>
    <t>Utility/Area</t>
  </si>
  <si>
    <t>Share</t>
  </si>
  <si>
    <t>Muni/PUD</t>
  </si>
  <si>
    <t>Weighted</t>
  </si>
  <si>
    <t>Levelized Cost Calculator</t>
  </si>
  <si>
    <t>Input Assumptions</t>
  </si>
  <si>
    <t>Enter Measure Capital Cost</t>
  </si>
  <si>
    <t>Enter Finance Life</t>
  </si>
  <si>
    <t>Enter Interest Rate</t>
  </si>
  <si>
    <t>Enter Discount Rate</t>
  </si>
  <si>
    <t>Enter Measure Life</t>
  </si>
  <si>
    <t>Enter Site Savings (kWh/yr)</t>
  </si>
  <si>
    <t>Enter Line Losses</t>
  </si>
  <si>
    <t>Results</t>
  </si>
  <si>
    <t>Bus-Bar Savings (kWh/yr)</t>
  </si>
  <si>
    <t>Present Value Capital Cost</t>
  </si>
  <si>
    <t>Levelized Cost ($/kWh)</t>
  </si>
  <si>
    <t>Levelized Cost (Mills/kWh)</t>
  </si>
  <si>
    <t>Years for Recovery of D</t>
  </si>
  <si>
    <t>Capital Recovery Factor D</t>
  </si>
  <si>
    <t>Annual Payment for Capital</t>
  </si>
  <si>
    <t>Annualized  Cost ($/kW-yr)</t>
  </si>
  <si>
    <t>Average Loading</t>
  </si>
  <si>
    <t>2012$</t>
  </si>
  <si>
    <t>2006-2012 Deflator</t>
  </si>
  <si>
    <t>CA - Avg.</t>
  </si>
  <si>
    <t>From RTF Presentation July 2008</t>
  </si>
  <si>
    <t>Estimated Value of Deferred Transmission and Distribution Cost</t>
  </si>
  <si>
    <t>Average 2006$/KW-yr</t>
  </si>
  <si>
    <t>2000$, Low/High based on 1-standard deviation from average cost over 10-yr period.</t>
  </si>
  <si>
    <t>2012$/kW-Year</t>
  </si>
  <si>
    <t>Price Deflator Year 2006$ to Year 2012$</t>
  </si>
  <si>
    <t>SnohPUD 2013</t>
  </si>
  <si>
    <t>SYSTEM AVOIDED COSTS</t>
  </si>
  <si>
    <t>IRP 2013</t>
  </si>
  <si>
    <t>Assumptions:</t>
  </si>
  <si>
    <t>Peak Load Growth</t>
  </si>
  <si>
    <t>MW</t>
  </si>
  <si>
    <t>Lifetime</t>
  </si>
  <si>
    <t>Years</t>
  </si>
  <si>
    <t>Inflation</t>
  </si>
  <si>
    <t>Borrowing Rate</t>
  </si>
  <si>
    <t>ELECTRIC SYSTEM COSTS</t>
  </si>
  <si>
    <t>TOTAL</t>
  </si>
  <si>
    <t>In 2013 $000's</t>
  </si>
  <si>
    <t>Major Expansion</t>
  </si>
  <si>
    <t>Major Upgrades</t>
  </si>
  <si>
    <t>T&amp;D DEFERRED VALUE</t>
  </si>
  <si>
    <t>Dollar per kW</t>
  </si>
  <si>
    <t>Annual Debt Service</t>
  </si>
  <si>
    <t>per kW</t>
  </si>
  <si>
    <t>Year</t>
  </si>
  <si>
    <t>Delay Value 
($ / kW-Yr)</t>
  </si>
  <si>
    <t>CALCULATION TABLE</t>
  </si>
  <si>
    <t>NPV Difference</t>
  </si>
  <si>
    <t>Related Papers</t>
  </si>
  <si>
    <t>PEA 2000 CostMethodFinal.pdf</t>
  </si>
  <si>
    <t>Distribution System Benefits.doc</t>
  </si>
</sst>
</file>

<file path=xl/styles.xml><?xml version="1.0" encoding="utf-8"?>
<styleSheet xmlns="http://schemas.openxmlformats.org/spreadsheetml/2006/main">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quot;$&quot;* #,##0.000_);_(&quot;$&quot;* \(#,##0.000\);_(&quot;$&quot;* &quot;-&quot;??_);_(@_)"/>
    <numFmt numFmtId="166" formatCode="_(* #,##0_);_(* \(#,##0\);_(* &quot;-&quot;??_);_(@_)"/>
    <numFmt numFmtId="167" formatCode="0.000%"/>
    <numFmt numFmtId="168" formatCode="&quot;$&quot;#,##0.000_);[Red]\(&quot;$&quot;#,##0.000\)"/>
    <numFmt numFmtId="169" formatCode="&quot;$&quot;#,##0.0000_);[Red]\(&quot;$&quot;#,##0.0000\)"/>
    <numFmt numFmtId="170" formatCode="_(&quot;$&quot;* #,##0.0000_);_(&quot;$&quot;* \(#,##0.0000\);_(&quot;$&quot;* &quot;-&quot;??_);_(@_)"/>
    <numFmt numFmtId="171" formatCode="0.0"/>
    <numFmt numFmtId="172" formatCode="0.0%"/>
  </numFmts>
  <fonts count="18">
    <font>
      <sz val="10"/>
      <name val="Arial"/>
    </font>
    <font>
      <sz val="10"/>
      <color theme="1"/>
      <name val="Arial"/>
      <family val="2"/>
    </font>
    <font>
      <sz val="10"/>
      <name val="Arial"/>
    </font>
    <font>
      <sz val="8"/>
      <name val="Arial"/>
    </font>
    <font>
      <sz val="10"/>
      <name val="Arial"/>
      <family val="2"/>
    </font>
    <font>
      <b/>
      <sz val="10"/>
      <name val="Arial"/>
      <family val="2"/>
    </font>
    <font>
      <b/>
      <sz val="8"/>
      <color indexed="81"/>
      <name val="Tahoma"/>
    </font>
    <font>
      <sz val="8"/>
      <color indexed="81"/>
      <name val="Tahoma"/>
    </font>
    <font>
      <b/>
      <sz val="12"/>
      <name val="Arial"/>
      <family val="2"/>
    </font>
    <font>
      <b/>
      <sz val="14"/>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u/>
      <sz val="10"/>
      <color theme="1"/>
      <name val="Calibri"/>
      <family val="2"/>
      <scheme val="minor"/>
    </font>
    <font>
      <sz val="8"/>
      <color theme="1"/>
      <name val="Calibri"/>
      <family val="2"/>
      <scheme val="minor"/>
    </font>
    <font>
      <b/>
      <sz val="9"/>
      <color theme="1"/>
      <name val="Calibri"/>
      <family val="2"/>
      <scheme val="minor"/>
    </font>
    <font>
      <sz val="8"/>
      <color indexed="81"/>
      <name val="Tahoma"/>
      <family val="2"/>
    </font>
    <font>
      <u/>
      <sz val="10"/>
      <color theme="10"/>
      <name val="Arial"/>
    </font>
  </fonts>
  <fills count="9">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13"/>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4" fillId="2" borderId="0" applyNumberFormat="0" applyAlignment="0">
      <alignment horizontal="right"/>
    </xf>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03">
    <xf numFmtId="0" fontId="0" fillId="0" borderId="0" xfId="0"/>
    <xf numFmtId="6" fontId="4" fillId="0" borderId="0" xfId="0" applyNumberFormat="1" applyFont="1" applyFill="1"/>
    <xf numFmtId="0" fontId="5" fillId="0" borderId="0" xfId="0" applyFont="1"/>
    <xf numFmtId="164" fontId="2" fillId="0" borderId="0" xfId="2" applyNumberFormat="1"/>
    <xf numFmtId="44" fontId="2" fillId="0" borderId="0" xfId="2" applyNumberFormat="1"/>
    <xf numFmtId="44" fontId="0" fillId="0" borderId="0" xfId="0" applyNumberFormat="1"/>
    <xf numFmtId="0" fontId="4" fillId="0" borderId="0" xfId="0" applyFont="1" applyFill="1"/>
    <xf numFmtId="10" fontId="4" fillId="0" borderId="0" xfId="4" applyNumberFormat="1" applyFont="1"/>
    <xf numFmtId="0" fontId="4" fillId="0" borderId="0" xfId="0" applyFont="1"/>
    <xf numFmtId="10" fontId="4" fillId="0" borderId="0" xfId="4" applyNumberFormat="1" applyFont="1" applyFill="1"/>
    <xf numFmtId="10" fontId="4" fillId="0" borderId="0" xfId="0" applyNumberFormat="1" applyFont="1"/>
    <xf numFmtId="9" fontId="4" fillId="0" borderId="0" xfId="0" applyNumberFormat="1" applyFont="1"/>
    <xf numFmtId="8" fontId="0" fillId="0" borderId="0" xfId="0" applyNumberFormat="1"/>
    <xf numFmtId="44" fontId="0" fillId="0" borderId="0" xfId="2" applyFont="1"/>
    <xf numFmtId="164" fontId="0" fillId="0" borderId="0" xfId="2" applyNumberFormat="1" applyFont="1"/>
    <xf numFmtId="0" fontId="0" fillId="3" borderId="0" xfId="0" applyFill="1"/>
    <xf numFmtId="44" fontId="0" fillId="0" borderId="0" xfId="2" applyNumberFormat="1" applyFont="1"/>
    <xf numFmtId="165" fontId="0" fillId="0" borderId="0" xfId="0" applyNumberFormat="1"/>
    <xf numFmtId="164" fontId="0" fillId="0" borderId="0" xfId="0" applyNumberFormat="1"/>
    <xf numFmtId="0" fontId="5" fillId="4" borderId="1" xfId="0" applyFont="1" applyFill="1" applyBorder="1"/>
    <xf numFmtId="0" fontId="5" fillId="4" borderId="2" xfId="0" applyFont="1" applyFill="1" applyBorder="1"/>
    <xf numFmtId="0" fontId="0" fillId="0" borderId="1" xfId="0" applyBorder="1"/>
    <xf numFmtId="164" fontId="0" fillId="0" borderId="1" xfId="0" applyNumberFormat="1" applyBorder="1"/>
    <xf numFmtId="44" fontId="0" fillId="0" borderId="1" xfId="2" applyFont="1" applyBorder="1"/>
    <xf numFmtId="44" fontId="0" fillId="0" borderId="0" xfId="2" applyFont="1" applyBorder="1"/>
    <xf numFmtId="0" fontId="0" fillId="4" borderId="1" xfId="0" applyFill="1" applyBorder="1"/>
    <xf numFmtId="0" fontId="0" fillId="0" borderId="1" xfId="0" applyFill="1" applyBorder="1"/>
    <xf numFmtId="0" fontId="4" fillId="0" borderId="1" xfId="3" applyFont="1" applyFill="1" applyBorder="1" applyAlignment="1">
      <alignment horizontal="right"/>
    </xf>
    <xf numFmtId="0" fontId="4" fillId="0" borderId="1" xfId="0" applyFont="1" applyBorder="1" applyAlignment="1">
      <alignment horizontal="right"/>
    </xf>
    <xf numFmtId="10" fontId="0" fillId="0" borderId="1" xfId="4" applyNumberFormat="1" applyFont="1" applyBorder="1" applyAlignment="1">
      <alignment horizontal="right"/>
    </xf>
    <xf numFmtId="9" fontId="4" fillId="0" borderId="1" xfId="0" applyNumberFormat="1" applyFont="1" applyBorder="1" applyAlignment="1">
      <alignment horizontal="right"/>
    </xf>
    <xf numFmtId="10" fontId="4" fillId="0" borderId="1" xfId="4" applyNumberFormat="1" applyFont="1" applyBorder="1" applyAlignment="1">
      <alignment horizontal="right"/>
    </xf>
    <xf numFmtId="0" fontId="0" fillId="0" borderId="7" xfId="0" applyBorder="1"/>
    <xf numFmtId="164" fontId="2" fillId="6" borderId="8" xfId="2" applyNumberFormat="1" applyFill="1" applyBorder="1" applyProtection="1">
      <protection locked="0"/>
    </xf>
    <xf numFmtId="0" fontId="0" fillId="0" borderId="9" xfId="0" applyBorder="1"/>
    <xf numFmtId="0" fontId="0" fillId="6" borderId="10" xfId="0" applyFill="1" applyBorder="1" applyProtection="1">
      <protection locked="0"/>
    </xf>
    <xf numFmtId="10" fontId="2" fillId="6" borderId="10" xfId="4" applyNumberFormat="1" applyFill="1" applyBorder="1" applyProtection="1">
      <protection locked="0"/>
    </xf>
    <xf numFmtId="166" fontId="0" fillId="6" borderId="10" xfId="1" applyNumberFormat="1" applyFont="1" applyFill="1" applyBorder="1" applyProtection="1">
      <protection locked="0"/>
    </xf>
    <xf numFmtId="167" fontId="2" fillId="6" borderId="10" xfId="4" applyNumberFormat="1" applyFill="1" applyBorder="1" applyProtection="1">
      <protection locked="0"/>
    </xf>
    <xf numFmtId="0" fontId="0" fillId="0" borderId="9" xfId="0" applyFill="1" applyBorder="1"/>
    <xf numFmtId="168" fontId="0" fillId="7" borderId="10" xfId="0" applyNumberFormat="1" applyFill="1" applyBorder="1"/>
    <xf numFmtId="0" fontId="0" fillId="0" borderId="11" xfId="0" applyFill="1" applyBorder="1"/>
    <xf numFmtId="43" fontId="2" fillId="7" borderId="12" xfId="1" applyNumberFormat="1" applyFill="1" applyBorder="1"/>
    <xf numFmtId="10" fontId="0" fillId="0" borderId="0" xfId="4" applyNumberFormat="1" applyFont="1"/>
    <xf numFmtId="9" fontId="0" fillId="0" borderId="0" xfId="0" applyNumberFormat="1"/>
    <xf numFmtId="166" fontId="0" fillId="7" borderId="10" xfId="1" applyNumberFormat="1" applyFont="1" applyFill="1" applyBorder="1"/>
    <xf numFmtId="170" fontId="0" fillId="7" borderId="8" xfId="2" applyNumberFormat="1" applyFont="1" applyFill="1" applyBorder="1"/>
    <xf numFmtId="169" fontId="0" fillId="7" borderId="10" xfId="0" applyNumberFormat="1" applyFill="1" applyBorder="1"/>
    <xf numFmtId="171" fontId="0" fillId="0" borderId="0" xfId="0" applyNumberFormat="1"/>
    <xf numFmtId="1" fontId="0" fillId="0" borderId="0" xfId="0" applyNumberFormat="1"/>
    <xf numFmtId="0" fontId="0" fillId="0" borderId="0" xfId="0" applyAlignment="1">
      <alignment wrapText="1"/>
    </xf>
    <xf numFmtId="8" fontId="0" fillId="0" borderId="1" xfId="0" applyNumberFormat="1" applyBorder="1"/>
    <xf numFmtId="2" fontId="0" fillId="0" borderId="0" xfId="0" applyNumberFormat="1" applyFill="1" applyBorder="1" applyAlignment="1">
      <alignment horizontal="center"/>
    </xf>
    <xf numFmtId="0" fontId="0" fillId="8" borderId="1" xfId="0" applyFill="1" applyBorder="1"/>
    <xf numFmtId="0" fontId="0" fillId="8" borderId="1" xfId="0" applyFill="1" applyBorder="1" applyAlignment="1">
      <alignment wrapText="1"/>
    </xf>
    <xf numFmtId="0" fontId="4" fillId="8" borderId="1" xfId="0" applyFont="1" applyFill="1" applyBorder="1" applyAlignment="1">
      <alignment wrapText="1"/>
    </xf>
    <xf numFmtId="6" fontId="0" fillId="0" borderId="1" xfId="0" applyNumberFormat="1" applyBorder="1"/>
    <xf numFmtId="0" fontId="9" fillId="0" borderId="0" xfId="5" applyFont="1"/>
    <xf numFmtId="0" fontId="10" fillId="0" borderId="0" xfId="5" applyFont="1"/>
    <xf numFmtId="0" fontId="11" fillId="0" borderId="0" xfId="5" applyFont="1"/>
    <xf numFmtId="0" fontId="12" fillId="0" borderId="0" xfId="5" applyFont="1"/>
    <xf numFmtId="0" fontId="10" fillId="0" borderId="13" xfId="5" applyFont="1" applyBorder="1"/>
    <xf numFmtId="0" fontId="10" fillId="0" borderId="14" xfId="5" applyFont="1" applyBorder="1" applyAlignment="1">
      <alignment horizontal="right"/>
    </xf>
    <xf numFmtId="0" fontId="10" fillId="0" borderId="14" xfId="5" applyFont="1" applyBorder="1"/>
    <xf numFmtId="0" fontId="10" fillId="0" borderId="15" xfId="5" applyFont="1" applyBorder="1"/>
    <xf numFmtId="0" fontId="10" fillId="0" borderId="16" xfId="5" applyFont="1" applyBorder="1"/>
    <xf numFmtId="0" fontId="10" fillId="0" borderId="0" xfId="5" applyFont="1" applyBorder="1" applyAlignment="1">
      <alignment horizontal="right"/>
    </xf>
    <xf numFmtId="0" fontId="10" fillId="0" borderId="0" xfId="5" applyFont="1" applyBorder="1"/>
    <xf numFmtId="0" fontId="10" fillId="0" borderId="17" xfId="5" applyFont="1" applyBorder="1"/>
    <xf numFmtId="10" fontId="10" fillId="0" borderId="0" xfId="5" applyNumberFormat="1" applyFont="1" applyBorder="1"/>
    <xf numFmtId="0" fontId="10" fillId="0" borderId="18" xfId="5" applyFont="1" applyBorder="1"/>
    <xf numFmtId="0" fontId="10" fillId="0" borderId="19" xfId="5" applyFont="1" applyBorder="1" applyAlignment="1">
      <alignment horizontal="right"/>
    </xf>
    <xf numFmtId="10" fontId="10" fillId="0" borderId="19" xfId="5" applyNumberFormat="1" applyFont="1" applyBorder="1"/>
    <xf numFmtId="0" fontId="10" fillId="0" borderId="20" xfId="5" applyFont="1" applyBorder="1"/>
    <xf numFmtId="0" fontId="10" fillId="0" borderId="0" xfId="5" applyFont="1" applyAlignment="1">
      <alignment horizontal="right"/>
    </xf>
    <xf numFmtId="10" fontId="10" fillId="0" borderId="0" xfId="5" applyNumberFormat="1" applyFont="1"/>
    <xf numFmtId="0" fontId="12" fillId="0" borderId="21" xfId="5" applyFont="1" applyBorder="1" applyAlignment="1">
      <alignment horizontal="center"/>
    </xf>
    <xf numFmtId="0" fontId="13" fillId="0" borderId="0" xfId="5" applyFont="1"/>
    <xf numFmtId="164" fontId="10" fillId="0" borderId="0" xfId="6" applyNumberFormat="1" applyFont="1"/>
    <xf numFmtId="164" fontId="12" fillId="0" borderId="0" xfId="5" applyNumberFormat="1" applyFont="1"/>
    <xf numFmtId="0" fontId="10" fillId="0" borderId="0" xfId="5" applyFont="1" applyAlignment="1">
      <alignment horizontal="right" indent="1"/>
    </xf>
    <xf numFmtId="164" fontId="10" fillId="0" borderId="0" xfId="5" applyNumberFormat="1" applyFont="1"/>
    <xf numFmtId="0" fontId="14" fillId="0" borderId="0" xfId="5" applyFont="1"/>
    <xf numFmtId="44" fontId="10" fillId="0" borderId="0" xfId="5" applyNumberFormat="1" applyFont="1"/>
    <xf numFmtId="0" fontId="15" fillId="0" borderId="21" xfId="5" applyFont="1" applyBorder="1" applyAlignment="1">
      <alignment horizontal="center" wrapText="1"/>
    </xf>
    <xf numFmtId="0" fontId="12" fillId="0" borderId="0" xfId="5" applyFont="1" applyAlignment="1">
      <alignment horizontal="center" wrapText="1"/>
    </xf>
    <xf numFmtId="0" fontId="10" fillId="0" borderId="0" xfId="5" applyFont="1" applyAlignment="1">
      <alignment horizontal="center"/>
    </xf>
    <xf numFmtId="44" fontId="10" fillId="0" borderId="0" xfId="6" applyFont="1"/>
    <xf numFmtId="8" fontId="10" fillId="0" borderId="0" xfId="5" applyNumberFormat="1" applyFont="1"/>
    <xf numFmtId="172" fontId="10" fillId="0" borderId="0" xfId="7" applyNumberFormat="1" applyFont="1" applyAlignment="1">
      <alignment horizontal="center" wrapText="1"/>
    </xf>
    <xf numFmtId="8" fontId="14" fillId="0" borderId="0" xfId="5" applyNumberFormat="1" applyFont="1"/>
    <xf numFmtId="9" fontId="10" fillId="0" borderId="0" xfId="5" applyNumberFormat="1" applyFont="1"/>
    <xf numFmtId="0" fontId="12" fillId="0" borderId="0" xfId="5" applyFont="1" applyAlignment="1">
      <alignment horizontal="center"/>
    </xf>
    <xf numFmtId="0" fontId="12" fillId="0" borderId="0" xfId="5" applyFont="1" applyAlignment="1">
      <alignment horizontal="right"/>
    </xf>
    <xf numFmtId="8" fontId="12" fillId="0" borderId="0" xfId="5" applyNumberFormat="1" applyFont="1"/>
    <xf numFmtId="0" fontId="5" fillId="8" borderId="1" xfId="0" applyFont="1" applyFill="1" applyBorder="1" applyAlignment="1">
      <alignment horizontal="center"/>
    </xf>
    <xf numFmtId="2" fontId="0" fillId="0" borderId="1" xfId="0" applyNumberFormat="1" applyFill="1" applyBorder="1" applyAlignment="1">
      <alignment horizontal="center"/>
    </xf>
    <xf numFmtId="0" fontId="8" fillId="5" borderId="3" xfId="0" applyFont="1" applyFill="1" applyBorder="1" applyAlignment="1">
      <alignment horizontal="center"/>
    </xf>
    <xf numFmtId="0" fontId="8" fillId="5" borderId="4"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17" fillId="0" borderId="0" xfId="8" applyAlignment="1" applyProtection="1"/>
    <xf numFmtId="0" fontId="0" fillId="0" borderId="0" xfId="0" applyAlignment="1">
      <alignment horizontal="center"/>
    </xf>
  </cellXfs>
  <cellStyles count="9">
    <cellStyle name="Comma" xfId="1" builtinId="3"/>
    <cellStyle name="Currency" xfId="2" builtinId="4"/>
    <cellStyle name="Currency 2" xfId="6"/>
    <cellStyle name="Data Field" xfId="3"/>
    <cellStyle name="Hyperlink" xfId="8" builtinId="8"/>
    <cellStyle name="Normal" xfId="0" builtinId="0"/>
    <cellStyle name="Normal 2" xfId="5"/>
    <cellStyle name="Percent" xfId="4" builtinId="5"/>
    <cellStyle name="Percent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Value Deferred Transmission Expansion</a:t>
            </a:r>
          </a:p>
          <a:p>
            <a:pPr>
              <a:defRPr/>
            </a:pPr>
            <a:r>
              <a:rPr lang="en-US"/>
              <a:t>2012$/kW-Year</a:t>
            </a:r>
          </a:p>
        </c:rich>
      </c:tx>
      <c:layout/>
    </c:title>
    <c:plotArea>
      <c:layout/>
      <c:barChart>
        <c:barDir val="col"/>
        <c:grouping val="clustered"/>
        <c:ser>
          <c:idx val="1"/>
          <c:order val="0"/>
          <c:tx>
            <c:strRef>
              <c:f>'7P'!$D$6</c:f>
              <c:strCache>
                <c:ptCount val="1"/>
                <c:pt idx="0">
                  <c:v>2012$/kW-Year</c:v>
                </c:pt>
              </c:strCache>
            </c:strRef>
          </c:tx>
          <c:dLbls>
            <c:dLbl>
              <c:idx val="8"/>
              <c:layout/>
              <c:showVal val="1"/>
            </c:dLbl>
            <c:delete val="1"/>
          </c:dLbls>
          <c:cat>
            <c:strRef>
              <c:f>'7P'!$B$7:$B$15</c:f>
              <c:strCache>
                <c:ptCount val="9"/>
                <c:pt idx="0">
                  <c:v>SDG&amp;E</c:v>
                </c:pt>
                <c:pt idx="1">
                  <c:v>SCE</c:v>
                </c:pt>
                <c:pt idx="2">
                  <c:v>PG&amp;E</c:v>
                </c:pt>
                <c:pt idx="3">
                  <c:v>CA - Avg.</c:v>
                </c:pt>
                <c:pt idx="4">
                  <c:v>S. Cal</c:v>
                </c:pt>
                <c:pt idx="5">
                  <c:v>N. Cal</c:v>
                </c:pt>
                <c:pt idx="6">
                  <c:v>PacifiCorp</c:v>
                </c:pt>
                <c:pt idx="7">
                  <c:v>PGE</c:v>
                </c:pt>
                <c:pt idx="8">
                  <c:v>Average</c:v>
                </c:pt>
              </c:strCache>
            </c:strRef>
          </c:cat>
          <c:val>
            <c:numRef>
              <c:f>'7P'!$D$7:$D$15</c:f>
              <c:numCache>
                <c:formatCode>"$"#,##0_);[Red]\("$"#,##0\)</c:formatCode>
                <c:ptCount val="9"/>
                <c:pt idx="0">
                  <c:v>20.819210020607581</c:v>
                </c:pt>
                <c:pt idx="1">
                  <c:v>57.252827556670852</c:v>
                </c:pt>
                <c:pt idx="2">
                  <c:v>15.016408929757384</c:v>
                </c:pt>
                <c:pt idx="3">
                  <c:v>19.966508333593335</c:v>
                </c:pt>
                <c:pt idx="4">
                  <c:v>18.382919486281164</c:v>
                </c:pt>
                <c:pt idx="5">
                  <c:v>23.58772199143306</c:v>
                </c:pt>
                <c:pt idx="6">
                  <c:v>32.579848872674205</c:v>
                </c:pt>
                <c:pt idx="7">
                  <c:v>10.930085260818979</c:v>
                </c:pt>
                <c:pt idx="8">
                  <c:v>25.581050610427404</c:v>
                </c:pt>
              </c:numCache>
            </c:numRef>
          </c:val>
        </c:ser>
        <c:axId val="128877312"/>
        <c:axId val="128878848"/>
      </c:barChart>
      <c:catAx>
        <c:axId val="128877312"/>
        <c:scaling>
          <c:orientation val="minMax"/>
        </c:scaling>
        <c:axPos val="b"/>
        <c:tickLblPos val="nextTo"/>
        <c:crossAx val="128878848"/>
        <c:crosses val="autoZero"/>
        <c:auto val="1"/>
        <c:lblAlgn val="ctr"/>
        <c:lblOffset val="100"/>
      </c:catAx>
      <c:valAx>
        <c:axId val="128878848"/>
        <c:scaling>
          <c:orientation val="minMax"/>
          <c:max val="100"/>
        </c:scaling>
        <c:axPos val="l"/>
        <c:majorGridlines/>
        <c:numFmt formatCode="&quot;$&quot;#,##0_);[Red]\(&quot;$&quot;#,##0\)" sourceLinked="1"/>
        <c:tickLblPos val="nextTo"/>
        <c:crossAx val="128877312"/>
        <c:crosses val="autoZero"/>
        <c:crossBetween val="between"/>
      </c:valAx>
    </c:plotArea>
    <c:plotVisOnly val="1"/>
  </c:chart>
  <c:txPr>
    <a:bodyPr/>
    <a:lstStyle/>
    <a:p>
      <a:pPr>
        <a:defRPr sz="1600"/>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Value Deferred</a:t>
            </a:r>
            <a:r>
              <a:rPr lang="en-US" baseline="0"/>
              <a:t> Distribtuion Expansion</a:t>
            </a:r>
            <a:endParaRPr lang="en-US"/>
          </a:p>
          <a:p>
            <a:pPr>
              <a:defRPr/>
            </a:pPr>
            <a:r>
              <a:rPr lang="en-US"/>
              <a:t>2012$/kW-Year</a:t>
            </a:r>
          </a:p>
        </c:rich>
      </c:tx>
      <c:layout/>
    </c:title>
    <c:plotArea>
      <c:layout/>
      <c:barChart>
        <c:barDir val="col"/>
        <c:grouping val="clustered"/>
        <c:ser>
          <c:idx val="0"/>
          <c:order val="0"/>
          <c:tx>
            <c:strRef>
              <c:f>'7P'!$I$6</c:f>
              <c:strCache>
                <c:ptCount val="1"/>
                <c:pt idx="0">
                  <c:v>2012$/kW-Year</c:v>
                </c:pt>
              </c:strCache>
            </c:strRef>
          </c:tx>
          <c:dLbls>
            <c:dLbl>
              <c:idx val="8"/>
              <c:layout>
                <c:manualLayout>
                  <c:x val="0"/>
                  <c:y val="-1.6625103906899422E-2"/>
                </c:manualLayout>
              </c:layout>
              <c:showVal val="1"/>
            </c:dLbl>
            <c:delete val="1"/>
          </c:dLbls>
          <c:cat>
            <c:strRef>
              <c:f>'7P'!$G$7:$G$15</c:f>
              <c:strCache>
                <c:ptCount val="9"/>
                <c:pt idx="0">
                  <c:v>CPL</c:v>
                </c:pt>
                <c:pt idx="1">
                  <c:v>KCP&amp;L</c:v>
                </c:pt>
                <c:pt idx="2">
                  <c:v>PG&amp;E</c:v>
                </c:pt>
                <c:pt idx="3">
                  <c:v>PSI</c:v>
                </c:pt>
                <c:pt idx="4">
                  <c:v>PSE - Average</c:v>
                </c:pt>
                <c:pt idx="5">
                  <c:v>PacifiCorp</c:v>
                </c:pt>
                <c:pt idx="6">
                  <c:v>PGE</c:v>
                </c:pt>
                <c:pt idx="7">
                  <c:v>SnohPUD 2013</c:v>
                </c:pt>
                <c:pt idx="8">
                  <c:v>Average</c:v>
                </c:pt>
              </c:strCache>
            </c:strRef>
          </c:cat>
          <c:val>
            <c:numRef>
              <c:f>'7P'!$I$7:$I$15</c:f>
              <c:numCache>
                <c:formatCode>"$"#,##0_);[Red]\("$"#,##0\)</c:formatCode>
                <c:ptCount val="9"/>
                <c:pt idx="0">
                  <c:v>49.024809979377537</c:v>
                </c:pt>
                <c:pt idx="1">
                  <c:v>8.2833878167098263</c:v>
                </c:pt>
                <c:pt idx="2">
                  <c:v>23.54342579989985</c:v>
                </c:pt>
                <c:pt idx="3">
                  <c:v>6.4340218201984065</c:v>
                </c:pt>
                <c:pt idx="4">
                  <c:v>10.708604303152942</c:v>
                </c:pt>
                <c:pt idx="5">
                  <c:v>84.351022727110617</c:v>
                </c:pt>
                <c:pt idx="6">
                  <c:v>22.557835538285982</c:v>
                </c:pt>
                <c:pt idx="7">
                  <c:v>42</c:v>
                </c:pt>
                <c:pt idx="8">
                  <c:v>30.862888498091895</c:v>
                </c:pt>
              </c:numCache>
            </c:numRef>
          </c:val>
        </c:ser>
        <c:axId val="129570688"/>
        <c:axId val="129572224"/>
      </c:barChart>
      <c:catAx>
        <c:axId val="129570688"/>
        <c:scaling>
          <c:orientation val="minMax"/>
        </c:scaling>
        <c:axPos val="b"/>
        <c:tickLblPos val="nextTo"/>
        <c:crossAx val="129572224"/>
        <c:crosses val="autoZero"/>
        <c:auto val="1"/>
        <c:lblAlgn val="ctr"/>
        <c:lblOffset val="100"/>
      </c:catAx>
      <c:valAx>
        <c:axId val="129572224"/>
        <c:scaling>
          <c:orientation val="minMax"/>
          <c:max val="100"/>
        </c:scaling>
        <c:axPos val="l"/>
        <c:majorGridlines/>
        <c:numFmt formatCode="&quot;$&quot;#,##0_);[Red]\(&quot;$&quot;#,##0\)" sourceLinked="1"/>
        <c:tickLblPos val="nextTo"/>
        <c:crossAx val="129570688"/>
        <c:crosses val="autoZero"/>
        <c:crossBetween val="between"/>
      </c:valAx>
    </c:plotArea>
    <c:plotVisOnly val="1"/>
  </c:chart>
  <c:txPr>
    <a:bodyPr/>
    <a:lstStyle/>
    <a:p>
      <a:pPr>
        <a:defRPr sz="1600"/>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590550</xdr:colOff>
      <xdr:row>17</xdr:row>
      <xdr:rowOff>133350</xdr:rowOff>
    </xdr:from>
    <xdr:to>
      <xdr:col>7</xdr:col>
      <xdr:colOff>561975</xdr:colOff>
      <xdr:row>40</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85724</xdr:colOff>
      <xdr:row>18</xdr:row>
      <xdr:rowOff>0</xdr:rowOff>
    </xdr:from>
    <xdr:to>
      <xdr:col>16</xdr:col>
      <xdr:colOff>247650</xdr:colOff>
      <xdr:row>41</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5</xdr:row>
      <xdr:rowOff>0</xdr:rowOff>
    </xdr:from>
    <xdr:to>
      <xdr:col>26</xdr:col>
      <xdr:colOff>135731</xdr:colOff>
      <xdr:row>46</xdr:row>
      <xdr:rowOff>54769</xdr:rowOff>
    </xdr:to>
    <xdr:sp macro="" textlink="">
      <xdr:nvSpPr>
        <xdr:cNvPr id="2" name="TextBox 1"/>
        <xdr:cNvSpPr txBox="1"/>
      </xdr:nvSpPr>
      <xdr:spPr>
        <a:xfrm>
          <a:off x="9334500" y="923925"/>
          <a:ext cx="7041356" cy="7379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 believe Marie Morrison in Anna Berg’s shop put it together.  Attached is the worksheet in question …</a:t>
          </a:r>
        </a:p>
        <a:p>
          <a:r>
            <a:rPr lang="en-US" sz="1100">
              <a:solidFill>
                <a:schemeClr val="dk1"/>
              </a:solidFill>
              <a:latin typeface="+mn-lt"/>
              <a:ea typeface="+mn-ea"/>
              <a:cs typeface="+mn-cs"/>
            </a:rPr>
            <a:t> </a:t>
          </a:r>
        </a:p>
        <a:p>
          <a:r>
            <a:rPr lang="en-US" sz="1100">
              <a:solidFill>
                <a:schemeClr val="dk1"/>
              </a:solidFill>
              <a:latin typeface="+mn-lt"/>
              <a:ea typeface="+mn-ea"/>
              <a:cs typeface="+mn-cs"/>
            </a:rPr>
            <a:t>I’d imagine that it’s primarily D and less T.  It was developed with input from our System Planning group and they may have an incremental reconductoring or substation upgrade in there but my understanding is that it is mostly Distribution.</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From:</a:t>
          </a:r>
          <a:r>
            <a:rPr lang="en-US" sz="1100">
              <a:solidFill>
                <a:schemeClr val="dk1"/>
              </a:solidFill>
              <a:latin typeface="+mn-lt"/>
              <a:ea typeface="+mn-ea"/>
              <a:cs typeface="+mn-cs"/>
            </a:rPr>
            <a:t> Grist, Charlie [</a:t>
          </a:r>
          <a:r>
            <a:rPr lang="en-US" sz="1100" u="sng">
              <a:solidFill>
                <a:schemeClr val="dk1"/>
              </a:solidFill>
              <a:latin typeface="+mn-lt"/>
              <a:ea typeface="+mn-ea"/>
              <a:cs typeface="+mn-cs"/>
              <a:hlinkClick xmlns:r="http://schemas.openxmlformats.org/officeDocument/2006/relationships" r:id=""/>
            </a:rPr>
            <a:t>mailto:cgrist@nwcouncil.org</a:t>
          </a:r>
          <a:r>
            <a:rPr lang="en-US" sz="1100">
              <a:solidFill>
                <a:schemeClr val="dk1"/>
              </a:solidFill>
              <a:latin typeface="+mn-lt"/>
              <a:ea typeface="+mn-ea"/>
              <a:cs typeface="+mn-cs"/>
            </a:rPr>
            <a:t>] </a:t>
          </a:r>
          <a:br>
            <a:rPr lang="en-US" sz="1100">
              <a:solidFill>
                <a:schemeClr val="dk1"/>
              </a:solidFill>
              <a:latin typeface="+mn-lt"/>
              <a:ea typeface="+mn-ea"/>
              <a:cs typeface="+mn-cs"/>
            </a:rPr>
          </a:br>
          <a:r>
            <a:rPr lang="en-US" sz="1100" b="1">
              <a:solidFill>
                <a:schemeClr val="dk1"/>
              </a:solidFill>
              <a:latin typeface="+mn-lt"/>
              <a:ea typeface="+mn-ea"/>
              <a:cs typeface="+mn-cs"/>
            </a:rPr>
            <a:t>Sent:</a:t>
          </a:r>
          <a:r>
            <a:rPr lang="en-US" sz="1100">
              <a:solidFill>
                <a:schemeClr val="dk1"/>
              </a:solidFill>
              <a:latin typeface="+mn-lt"/>
              <a:ea typeface="+mn-ea"/>
              <a:cs typeface="+mn-cs"/>
            </a:rPr>
            <a:t> Wednesday, September 17, 2014 11:06 AM</a:t>
          </a:r>
          <a:br>
            <a:rPr lang="en-US" sz="1100">
              <a:solidFill>
                <a:schemeClr val="dk1"/>
              </a:solidFill>
              <a:latin typeface="+mn-lt"/>
              <a:ea typeface="+mn-ea"/>
              <a:cs typeface="+mn-cs"/>
            </a:rPr>
          </a:br>
          <a:r>
            <a:rPr lang="en-US" sz="1100" b="1">
              <a:solidFill>
                <a:schemeClr val="dk1"/>
              </a:solidFill>
              <a:latin typeface="+mn-lt"/>
              <a:ea typeface="+mn-ea"/>
              <a:cs typeface="+mn-cs"/>
            </a:rPr>
            <a:t>To:</a:t>
          </a:r>
          <a:r>
            <a:rPr lang="en-US" sz="1100">
              <a:solidFill>
                <a:schemeClr val="dk1"/>
              </a:solidFill>
              <a:latin typeface="+mn-lt"/>
              <a:ea typeface="+mn-ea"/>
              <a:cs typeface="+mn-cs"/>
            </a:rPr>
            <a:t> Liska, Dan</a:t>
          </a:r>
          <a:br>
            <a:rPr lang="en-US" sz="1100">
              <a:solidFill>
                <a:schemeClr val="dk1"/>
              </a:solidFill>
              <a:latin typeface="+mn-lt"/>
              <a:ea typeface="+mn-ea"/>
              <a:cs typeface="+mn-cs"/>
            </a:rPr>
          </a:br>
          <a:r>
            <a:rPr lang="en-US" sz="1100" b="1">
              <a:solidFill>
                <a:schemeClr val="dk1"/>
              </a:solidFill>
              <a:latin typeface="+mn-lt"/>
              <a:ea typeface="+mn-ea"/>
              <a:cs typeface="+mn-cs"/>
            </a:rPr>
            <a:t>Subject:</a:t>
          </a:r>
          <a:r>
            <a:rPr lang="en-US" sz="1100">
              <a:solidFill>
                <a:schemeClr val="dk1"/>
              </a:solidFill>
              <a:latin typeface="+mn-lt"/>
              <a:ea typeface="+mn-ea"/>
              <a:cs typeface="+mn-cs"/>
            </a:rPr>
            <a:t> RE: T&amp;D Expansion Cost</a:t>
          </a:r>
        </a:p>
        <a:p>
          <a:r>
            <a:rPr lang="en-US" sz="1100">
              <a:solidFill>
                <a:schemeClr val="dk1"/>
              </a:solidFill>
              <a:latin typeface="+mn-lt"/>
              <a:ea typeface="+mn-ea"/>
              <a:cs typeface="+mn-cs"/>
            </a:rPr>
            <a:t> </a:t>
          </a:r>
        </a:p>
        <a:p>
          <a:r>
            <a:rPr lang="en-US" sz="1100">
              <a:solidFill>
                <a:schemeClr val="dk1"/>
              </a:solidFill>
              <a:latin typeface="+mn-lt"/>
              <a:ea typeface="+mn-ea"/>
              <a:cs typeface="+mn-cs"/>
            </a:rPr>
            <a:t>Thank you Dan.  I appreciate this.  I like being edified.  Do you have work papers on how you estimated that?  Is it both T and D?  Just D?  </a:t>
          </a:r>
        </a:p>
        <a:p>
          <a:r>
            <a:rPr lang="en-US" sz="1100">
              <a:solidFill>
                <a:schemeClr val="dk1"/>
              </a:solidFill>
              <a:latin typeface="+mn-lt"/>
              <a:ea typeface="+mn-ea"/>
              <a:cs typeface="+mn-cs"/>
            </a:rPr>
            <a:t> </a:t>
          </a:r>
        </a:p>
        <a:p>
          <a:r>
            <a:rPr lang="en-US" sz="1100" b="1">
              <a:solidFill>
                <a:schemeClr val="dk1"/>
              </a:solidFill>
              <a:latin typeface="+mn-lt"/>
              <a:ea typeface="+mn-ea"/>
              <a:cs typeface="+mn-cs"/>
            </a:rPr>
            <a:t>From:</a:t>
          </a:r>
          <a:r>
            <a:rPr lang="en-US" sz="1100">
              <a:solidFill>
                <a:schemeClr val="dk1"/>
              </a:solidFill>
              <a:latin typeface="+mn-lt"/>
              <a:ea typeface="+mn-ea"/>
              <a:cs typeface="+mn-cs"/>
            </a:rPr>
            <a:t> Liska, Dan [</a:t>
          </a:r>
          <a:r>
            <a:rPr lang="en-US" sz="1100" u="sng">
              <a:solidFill>
                <a:schemeClr val="dk1"/>
              </a:solidFill>
              <a:latin typeface="+mn-lt"/>
              <a:ea typeface="+mn-ea"/>
              <a:cs typeface="+mn-cs"/>
              <a:hlinkClick xmlns:r="http://schemas.openxmlformats.org/officeDocument/2006/relationships" r:id=""/>
            </a:rPr>
            <a:t>mailto:DLLiska@SNOPUD.com</a:t>
          </a:r>
          <a:r>
            <a:rPr lang="en-US" sz="1100">
              <a:solidFill>
                <a:schemeClr val="dk1"/>
              </a:solidFill>
              <a:latin typeface="+mn-lt"/>
              <a:ea typeface="+mn-ea"/>
              <a:cs typeface="+mn-cs"/>
            </a:rPr>
            <a:t>] </a:t>
          </a:r>
          <a:br>
            <a:rPr lang="en-US" sz="1100">
              <a:solidFill>
                <a:schemeClr val="dk1"/>
              </a:solidFill>
              <a:latin typeface="+mn-lt"/>
              <a:ea typeface="+mn-ea"/>
              <a:cs typeface="+mn-cs"/>
            </a:rPr>
          </a:br>
          <a:r>
            <a:rPr lang="en-US" sz="1100" b="1">
              <a:solidFill>
                <a:schemeClr val="dk1"/>
              </a:solidFill>
              <a:latin typeface="+mn-lt"/>
              <a:ea typeface="+mn-ea"/>
              <a:cs typeface="+mn-cs"/>
            </a:rPr>
            <a:t>Sent:</a:t>
          </a:r>
          <a:r>
            <a:rPr lang="en-US" sz="1100">
              <a:solidFill>
                <a:schemeClr val="dk1"/>
              </a:solidFill>
              <a:latin typeface="+mn-lt"/>
              <a:ea typeface="+mn-ea"/>
              <a:cs typeface="+mn-cs"/>
            </a:rPr>
            <a:t> Wednesday, September 17, 2014 11:00 AM</a:t>
          </a:r>
          <a:br>
            <a:rPr lang="en-US" sz="1100">
              <a:solidFill>
                <a:schemeClr val="dk1"/>
              </a:solidFill>
              <a:latin typeface="+mn-lt"/>
              <a:ea typeface="+mn-ea"/>
              <a:cs typeface="+mn-cs"/>
            </a:rPr>
          </a:br>
          <a:r>
            <a:rPr lang="en-US" sz="1100" b="1">
              <a:solidFill>
                <a:schemeClr val="dk1"/>
              </a:solidFill>
              <a:latin typeface="+mn-lt"/>
              <a:ea typeface="+mn-ea"/>
              <a:cs typeface="+mn-cs"/>
            </a:rPr>
            <a:t>To:</a:t>
          </a:r>
          <a:r>
            <a:rPr lang="en-US" sz="1100">
              <a:solidFill>
                <a:schemeClr val="dk1"/>
              </a:solidFill>
              <a:latin typeface="+mn-lt"/>
              <a:ea typeface="+mn-ea"/>
              <a:cs typeface="+mn-cs"/>
            </a:rPr>
            <a:t> Grist, Charlie</a:t>
          </a:r>
          <a:br>
            <a:rPr lang="en-US" sz="1100">
              <a:solidFill>
                <a:schemeClr val="dk1"/>
              </a:solidFill>
              <a:latin typeface="+mn-lt"/>
              <a:ea typeface="+mn-ea"/>
              <a:cs typeface="+mn-cs"/>
            </a:rPr>
          </a:br>
          <a:r>
            <a:rPr lang="en-US" sz="1100" b="1">
              <a:solidFill>
                <a:schemeClr val="dk1"/>
              </a:solidFill>
              <a:latin typeface="+mn-lt"/>
              <a:ea typeface="+mn-ea"/>
              <a:cs typeface="+mn-cs"/>
            </a:rPr>
            <a:t>Subject:</a:t>
          </a:r>
          <a:r>
            <a:rPr lang="en-US" sz="1100">
              <a:solidFill>
                <a:schemeClr val="dk1"/>
              </a:solidFill>
              <a:latin typeface="+mn-lt"/>
              <a:ea typeface="+mn-ea"/>
              <a:cs typeface="+mn-cs"/>
            </a:rPr>
            <a:t> T&amp;D Expansion Cost</a:t>
          </a:r>
        </a:p>
        <a:p>
          <a:r>
            <a:rPr lang="en-US" sz="1100">
              <a:solidFill>
                <a:schemeClr val="dk1"/>
              </a:solidFill>
              <a:latin typeface="+mn-lt"/>
              <a:ea typeface="+mn-ea"/>
              <a:cs typeface="+mn-cs"/>
            </a:rPr>
            <a:t> </a:t>
          </a:r>
        </a:p>
        <a:p>
          <a:r>
            <a:rPr lang="en-US" sz="1100">
              <a:solidFill>
                <a:schemeClr val="dk1"/>
              </a:solidFill>
              <a:latin typeface="+mn-lt"/>
              <a:ea typeface="+mn-ea"/>
              <a:cs typeface="+mn-cs"/>
            </a:rPr>
            <a:t>Hi Charlie-</a:t>
          </a:r>
        </a:p>
        <a:p>
          <a:r>
            <a:rPr lang="en-US" sz="1100">
              <a:solidFill>
                <a:schemeClr val="dk1"/>
              </a:solidFill>
              <a:latin typeface="+mn-lt"/>
              <a:ea typeface="+mn-ea"/>
              <a:cs typeface="+mn-cs"/>
            </a:rPr>
            <a:t> </a:t>
          </a:r>
        </a:p>
        <a:p>
          <a:r>
            <a:rPr lang="en-US" sz="1100">
              <a:solidFill>
                <a:schemeClr val="dk1"/>
              </a:solidFill>
              <a:latin typeface="+mn-lt"/>
              <a:ea typeface="+mn-ea"/>
              <a:cs typeface="+mn-cs"/>
            </a:rPr>
            <a:t>Just closing the loop on a 7</a:t>
          </a:r>
          <a:r>
            <a:rPr lang="en-US" sz="1100" baseline="30000">
              <a:solidFill>
                <a:schemeClr val="dk1"/>
              </a:solidFill>
              <a:latin typeface="+mn-lt"/>
              <a:ea typeface="+mn-ea"/>
              <a:cs typeface="+mn-cs"/>
            </a:rPr>
            <a:t>th</a:t>
          </a:r>
          <a:r>
            <a:rPr lang="en-US" sz="1100">
              <a:solidFill>
                <a:schemeClr val="dk1"/>
              </a:solidFill>
              <a:latin typeface="+mn-lt"/>
              <a:ea typeface="+mn-ea"/>
              <a:cs typeface="+mn-cs"/>
            </a:rPr>
            <a:t> Plan Input comment from yesterday.  In the RTF presentation, SnoPUD is listed (slide 28) with a T&amp;D deferred expansion value under $20.  Our most recent figure (2013$) is $43/kW-yr… for your edification.</a:t>
          </a:r>
        </a:p>
        <a:p>
          <a:r>
            <a:rPr lang="en-US" sz="1100">
              <a:solidFill>
                <a:schemeClr val="dk1"/>
              </a:solidFill>
              <a:latin typeface="+mn-lt"/>
              <a:ea typeface="+mn-ea"/>
              <a:cs typeface="+mn-cs"/>
            </a:rPr>
            <a:t> </a:t>
          </a:r>
        </a:p>
        <a:p>
          <a:r>
            <a:rPr lang="en-US" sz="1100">
              <a:solidFill>
                <a:schemeClr val="dk1"/>
              </a:solidFill>
              <a:latin typeface="+mn-lt"/>
              <a:ea typeface="+mn-ea"/>
              <a:cs typeface="+mn-cs"/>
            </a:rPr>
            <a:t>Best,</a:t>
          </a:r>
          <a:br>
            <a:rPr lang="en-US" sz="1100">
              <a:solidFill>
                <a:schemeClr val="dk1"/>
              </a:solidFill>
              <a:latin typeface="+mn-lt"/>
              <a:ea typeface="+mn-ea"/>
              <a:cs typeface="+mn-cs"/>
            </a:rPr>
          </a:br>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Dan</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Dan Liska</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Senior Utility Analyst – Energy Efficiency</a:t>
          </a:r>
        </a:p>
        <a:p>
          <a:r>
            <a:rPr lang="en-US" sz="1100">
              <a:solidFill>
                <a:schemeClr val="dk1"/>
              </a:solidFill>
              <a:latin typeface="+mn-lt"/>
              <a:ea typeface="+mn-ea"/>
              <a:cs typeface="+mn-cs"/>
            </a:rPr>
            <a:t>Customer Strategy and Analytics – Planning &amp; Evaluation</a:t>
          </a:r>
        </a:p>
        <a:p>
          <a:r>
            <a:rPr lang="en-US" sz="1100">
              <a:solidFill>
                <a:schemeClr val="dk1"/>
              </a:solidFill>
              <a:latin typeface="+mn-lt"/>
              <a:ea typeface="+mn-ea"/>
              <a:cs typeface="+mn-cs"/>
            </a:rPr>
            <a:t> </a:t>
          </a:r>
        </a:p>
        <a:p>
          <a:r>
            <a:rPr lang="en-US" sz="1100">
              <a:solidFill>
                <a:schemeClr val="dk1"/>
              </a:solidFill>
              <a:latin typeface="+mn-lt"/>
              <a:ea typeface="+mn-ea"/>
              <a:cs typeface="+mn-cs"/>
            </a:rPr>
            <a:t>Snohomish County Public Utility District No. 1</a:t>
          </a:r>
        </a:p>
        <a:p>
          <a:r>
            <a:rPr lang="en-US" sz="1100">
              <a:solidFill>
                <a:schemeClr val="dk1"/>
              </a:solidFill>
              <a:latin typeface="+mn-lt"/>
              <a:ea typeface="+mn-ea"/>
              <a:cs typeface="+mn-cs"/>
            </a:rPr>
            <a:t>2320 California Street, Everett, WA  98206</a:t>
          </a:r>
        </a:p>
        <a:p>
          <a:r>
            <a:rPr lang="en-US" sz="1100">
              <a:solidFill>
                <a:schemeClr val="dk1"/>
              </a:solidFill>
              <a:latin typeface="+mn-lt"/>
              <a:ea typeface="+mn-ea"/>
              <a:cs typeface="+mn-cs"/>
            </a:rPr>
            <a:t> </a:t>
          </a:r>
        </a:p>
        <a:p>
          <a:r>
            <a:rPr lang="en-US" sz="1100">
              <a:solidFill>
                <a:schemeClr val="dk1"/>
              </a:solidFill>
              <a:latin typeface="+mn-lt"/>
              <a:ea typeface="+mn-ea"/>
              <a:cs typeface="+mn-cs"/>
            </a:rPr>
            <a:t>425-783-1705   |   </a:t>
          </a:r>
          <a:r>
            <a:rPr lang="en-US" sz="1100" u="sng">
              <a:solidFill>
                <a:schemeClr val="dk1"/>
              </a:solidFill>
              <a:latin typeface="+mn-lt"/>
              <a:ea typeface="+mn-ea"/>
              <a:cs typeface="+mn-cs"/>
              <a:hlinkClick xmlns:r="http://schemas.openxmlformats.org/officeDocument/2006/relationships" r:id=""/>
            </a:rPr>
            <a:t>DLLiska@snopud.com</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Distribution%20System%20Benefits.doc" TargetMode="External"/><Relationship Id="rId1" Type="http://schemas.openxmlformats.org/officeDocument/2006/relationships/hyperlink" Target="PEA%202000%20CostMethodFinal.pdf" TargetMode="External"/></Relationships>
</file>

<file path=xl/worksheets/sheet1.xml><?xml version="1.0" encoding="utf-8"?>
<worksheet xmlns="http://schemas.openxmlformats.org/spreadsheetml/2006/main" xmlns:r="http://schemas.openxmlformats.org/officeDocument/2006/relationships">
  <dimension ref="A1:M15"/>
  <sheetViews>
    <sheetView topLeftCell="A28" workbookViewId="0">
      <selection activeCell="K12" sqref="K12"/>
    </sheetView>
  </sheetViews>
  <sheetFormatPr defaultRowHeight="12.75"/>
  <cols>
    <col min="2" max="2" width="14.7109375" customWidth="1"/>
    <col min="3" max="3" width="11.7109375" customWidth="1"/>
    <col min="4" max="4" width="11" customWidth="1"/>
    <col min="7" max="7" width="13.5703125" customWidth="1"/>
    <col min="8" max="8" width="10.5703125" customWidth="1"/>
    <col min="9" max="9" width="10.85546875" customWidth="1"/>
  </cols>
  <sheetData>
    <row r="1" spans="1:13">
      <c r="A1" t="s">
        <v>80</v>
      </c>
    </row>
    <row r="2" spans="1:13">
      <c r="A2" t="s">
        <v>79</v>
      </c>
      <c r="J2" s="95" t="s">
        <v>84</v>
      </c>
      <c r="K2" s="95"/>
      <c r="L2" s="95"/>
      <c r="M2" s="95"/>
    </row>
    <row r="3" spans="1:13">
      <c r="J3" s="96">
        <v>1.1074047883301905</v>
      </c>
      <c r="K3" s="96"/>
      <c r="L3" s="96"/>
      <c r="M3" s="96"/>
    </row>
    <row r="4" spans="1:13">
      <c r="J4" s="52"/>
      <c r="K4" s="52"/>
      <c r="L4" s="52"/>
      <c r="M4" s="52"/>
    </row>
    <row r="5" spans="1:13">
      <c r="B5" s="53" t="s">
        <v>23</v>
      </c>
      <c r="C5" s="53"/>
      <c r="D5" s="53"/>
      <c r="G5" s="53" t="s">
        <v>24</v>
      </c>
      <c r="H5" s="53"/>
      <c r="I5" s="53"/>
    </row>
    <row r="6" spans="1:13" ht="38.25">
      <c r="B6" s="54" t="s">
        <v>53</v>
      </c>
      <c r="C6" s="54" t="s">
        <v>81</v>
      </c>
      <c r="D6" s="55" t="s">
        <v>83</v>
      </c>
      <c r="E6" s="50"/>
      <c r="F6" s="50"/>
      <c r="G6" s="54" t="s">
        <v>53</v>
      </c>
      <c r="H6" s="54" t="s">
        <v>81</v>
      </c>
      <c r="I6" s="55" t="s">
        <v>83</v>
      </c>
    </row>
    <row r="7" spans="1:13">
      <c r="B7" s="21" t="s">
        <v>47</v>
      </c>
      <c r="C7" s="51">
        <v>18.8</v>
      </c>
      <c r="D7" s="56">
        <f>C7*$J$3</f>
        <v>20.819210020607581</v>
      </c>
      <c r="G7" s="21" t="s">
        <v>13</v>
      </c>
      <c r="H7" s="51">
        <v>44.27</v>
      </c>
      <c r="I7" s="56">
        <f>H7*$J$3</f>
        <v>49.024809979377537</v>
      </c>
    </row>
    <row r="8" spans="1:13">
      <c r="B8" s="21" t="s">
        <v>48</v>
      </c>
      <c r="C8" s="51">
        <v>51.7</v>
      </c>
      <c r="D8" s="56">
        <f t="shared" ref="D8:D15" si="0">C8*$J$3</f>
        <v>57.252827556670852</v>
      </c>
      <c r="G8" s="21" t="s">
        <v>14</v>
      </c>
      <c r="H8" s="51">
        <v>7.48</v>
      </c>
      <c r="I8" s="56">
        <f t="shared" ref="I8:I13" si="1">H8*$J$3</f>
        <v>8.2833878167098263</v>
      </c>
    </row>
    <row r="9" spans="1:13">
      <c r="B9" s="21" t="s">
        <v>15</v>
      </c>
      <c r="C9" s="51">
        <v>13.56</v>
      </c>
      <c r="D9" s="56">
        <f t="shared" si="0"/>
        <v>15.016408929757384</v>
      </c>
      <c r="G9" s="21" t="s">
        <v>15</v>
      </c>
      <c r="H9" s="51">
        <v>21.26</v>
      </c>
      <c r="I9" s="56">
        <f t="shared" si="1"/>
        <v>23.54342579989985</v>
      </c>
    </row>
    <row r="10" spans="1:13">
      <c r="B10" s="21" t="s">
        <v>78</v>
      </c>
      <c r="C10" s="51">
        <v>18.03</v>
      </c>
      <c r="D10" s="56">
        <f t="shared" si="0"/>
        <v>19.966508333593335</v>
      </c>
      <c r="G10" s="21" t="s">
        <v>16</v>
      </c>
      <c r="H10" s="51">
        <v>5.81</v>
      </c>
      <c r="I10" s="56">
        <f t="shared" si="1"/>
        <v>6.4340218201984065</v>
      </c>
    </row>
    <row r="11" spans="1:13">
      <c r="B11" s="21" t="s">
        <v>45</v>
      </c>
      <c r="C11" s="51">
        <v>16.600000000000001</v>
      </c>
      <c r="D11" s="56">
        <f t="shared" si="0"/>
        <v>18.382919486281164</v>
      </c>
      <c r="G11" s="21" t="s">
        <v>21</v>
      </c>
      <c r="H11" s="51">
        <v>9.67</v>
      </c>
      <c r="I11" s="56">
        <f t="shared" si="1"/>
        <v>10.708604303152942</v>
      </c>
    </row>
    <row r="12" spans="1:13">
      <c r="B12" s="21" t="s">
        <v>46</v>
      </c>
      <c r="C12" s="51">
        <v>21.3</v>
      </c>
      <c r="D12" s="56">
        <f t="shared" si="0"/>
        <v>23.58772199143306</v>
      </c>
      <c r="G12" s="21" t="s">
        <v>50</v>
      </c>
      <c r="H12" s="51">
        <v>76.17</v>
      </c>
      <c r="I12" s="56">
        <f t="shared" si="1"/>
        <v>84.351022727110617</v>
      </c>
    </row>
    <row r="13" spans="1:13">
      <c r="B13" s="21" t="s">
        <v>50</v>
      </c>
      <c r="C13" s="51">
        <v>29.42</v>
      </c>
      <c r="D13" s="56">
        <f t="shared" si="0"/>
        <v>32.579848872674205</v>
      </c>
      <c r="G13" s="21" t="s">
        <v>51</v>
      </c>
      <c r="H13" s="51">
        <v>20.37</v>
      </c>
      <c r="I13" s="56">
        <f t="shared" si="1"/>
        <v>22.557835538285982</v>
      </c>
    </row>
    <row r="14" spans="1:13">
      <c r="B14" s="21" t="s">
        <v>51</v>
      </c>
      <c r="C14" s="51">
        <v>9.8699999999999992</v>
      </c>
      <c r="D14" s="56">
        <f t="shared" si="0"/>
        <v>10.930085260818979</v>
      </c>
      <c r="G14" s="21" t="s">
        <v>85</v>
      </c>
      <c r="H14" s="51"/>
      <c r="I14" s="56">
        <v>42</v>
      </c>
    </row>
    <row r="15" spans="1:13">
      <c r="B15" s="21" t="s">
        <v>42</v>
      </c>
      <c r="C15" s="51">
        <v>23.1</v>
      </c>
      <c r="D15" s="56">
        <f t="shared" si="0"/>
        <v>25.581050610427404</v>
      </c>
      <c r="G15" s="21" t="s">
        <v>42</v>
      </c>
      <c r="H15" s="51">
        <v>24.7</v>
      </c>
      <c r="I15" s="56">
        <f>AVERAGE(I7:I14)</f>
        <v>30.862888498091895</v>
      </c>
    </row>
  </sheetData>
  <mergeCells count="2">
    <mergeCell ref="J2:M2"/>
    <mergeCell ref="J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B1:AC126"/>
  <sheetViews>
    <sheetView showGridLines="0" topLeftCell="A49" zoomScale="80" zoomScaleNormal="80" workbookViewId="0">
      <selection activeCell="J42" sqref="J42"/>
    </sheetView>
  </sheetViews>
  <sheetFormatPr defaultRowHeight="12.75" outlineLevelRow="1"/>
  <cols>
    <col min="1" max="1" width="3.5703125" style="58" customWidth="1"/>
    <col min="2" max="2" width="9.140625" style="58" customWidth="1"/>
    <col min="3" max="3" width="11.42578125" style="58" customWidth="1"/>
    <col min="4" max="4" width="10.42578125" style="58" customWidth="1"/>
    <col min="5" max="5" width="10" style="58" customWidth="1"/>
    <col min="6" max="6" width="9.140625" style="58"/>
    <col min="7" max="7" width="9" style="58" customWidth="1"/>
    <col min="8" max="9" width="9.140625" style="58"/>
    <col min="10" max="10" width="9.28515625" style="58" bestFit="1" customWidth="1"/>
    <col min="11" max="11" width="10.28515625" style="58" bestFit="1" customWidth="1"/>
    <col min="12" max="12" width="9.140625" style="58"/>
    <col min="13" max="14" width="10.28515625" style="58" bestFit="1" customWidth="1"/>
    <col min="15" max="15" width="9.7109375" style="58" bestFit="1" customWidth="1"/>
    <col min="16" max="23" width="9.140625" style="58"/>
    <col min="24" max="29" width="10.140625" style="58" bestFit="1" customWidth="1"/>
    <col min="30" max="16384" width="9.140625" style="58"/>
  </cols>
  <sheetData>
    <row r="1" spans="2:11" ht="18.75">
      <c r="B1" s="57" t="s">
        <v>86</v>
      </c>
    </row>
    <row r="2" spans="2:11" ht="15.75">
      <c r="B2" s="59" t="s">
        <v>87</v>
      </c>
    </row>
    <row r="5" spans="2:11">
      <c r="B5" s="60" t="s">
        <v>88</v>
      </c>
    </row>
    <row r="6" spans="2:11">
      <c r="B6" s="61"/>
      <c r="C6" s="62" t="s">
        <v>89</v>
      </c>
      <c r="D6" s="63">
        <v>305</v>
      </c>
      <c r="E6" s="64" t="s">
        <v>90</v>
      </c>
    </row>
    <row r="7" spans="2:11">
      <c r="B7" s="65"/>
      <c r="C7" s="66" t="s">
        <v>91</v>
      </c>
      <c r="D7" s="67">
        <v>35</v>
      </c>
      <c r="E7" s="68" t="s">
        <v>92</v>
      </c>
    </row>
    <row r="8" spans="2:11">
      <c r="B8" s="65"/>
      <c r="C8" s="66" t="s">
        <v>93</v>
      </c>
      <c r="D8" s="69">
        <v>2.5000000000000001E-2</v>
      </c>
      <c r="E8" s="68"/>
    </row>
    <row r="9" spans="2:11">
      <c r="B9" s="70"/>
      <c r="C9" s="71" t="s">
        <v>94</v>
      </c>
      <c r="D9" s="72">
        <v>0.05</v>
      </c>
      <c r="E9" s="73"/>
    </row>
    <row r="10" spans="2:11" ht="13.5" customHeight="1">
      <c r="C10" s="74"/>
      <c r="D10" s="75"/>
    </row>
    <row r="11" spans="2:11" ht="12.75" customHeight="1"/>
    <row r="12" spans="2:11">
      <c r="B12" s="60" t="s">
        <v>95</v>
      </c>
    </row>
    <row r="13" spans="2:11" ht="18.75" customHeight="1" thickBot="1">
      <c r="D13" s="76">
        <v>2013</v>
      </c>
      <c r="E13" s="76">
        <f>D13+1</f>
        <v>2014</v>
      </c>
      <c r="F13" s="76">
        <f t="shared" ref="F13:J13" si="0">E13+1</f>
        <v>2015</v>
      </c>
      <c r="G13" s="76">
        <f t="shared" si="0"/>
        <v>2016</v>
      </c>
      <c r="H13" s="76">
        <f t="shared" si="0"/>
        <v>2017</v>
      </c>
      <c r="I13" s="76">
        <f t="shared" si="0"/>
        <v>2018</v>
      </c>
      <c r="J13" s="76">
        <f t="shared" si="0"/>
        <v>2019</v>
      </c>
      <c r="K13" s="76" t="s">
        <v>96</v>
      </c>
    </row>
    <row r="14" spans="2:11">
      <c r="B14" s="77" t="s">
        <v>97</v>
      </c>
    </row>
    <row r="15" spans="2:11">
      <c r="C15" s="74" t="s">
        <v>98</v>
      </c>
      <c r="D15" s="78">
        <v>15190</v>
      </c>
      <c r="E15" s="78">
        <v>12067</v>
      </c>
      <c r="F15" s="78">
        <v>18744</v>
      </c>
      <c r="G15" s="78">
        <v>16494</v>
      </c>
      <c r="H15" s="78">
        <v>16150</v>
      </c>
      <c r="I15" s="78">
        <v>19509</v>
      </c>
      <c r="J15" s="78">
        <v>20546</v>
      </c>
      <c r="K15" s="78">
        <f>SUM(D15:J15)</f>
        <v>118700</v>
      </c>
    </row>
    <row r="16" spans="2:11">
      <c r="C16" s="74" t="s">
        <v>99</v>
      </c>
      <c r="D16" s="78">
        <v>13328</v>
      </c>
      <c r="E16" s="78">
        <v>14598</v>
      </c>
      <c r="F16" s="78">
        <v>12472</v>
      </c>
      <c r="G16" s="78">
        <v>16596</v>
      </c>
      <c r="H16" s="78">
        <v>22736</v>
      </c>
      <c r="I16" s="78">
        <v>11676</v>
      </c>
      <c r="J16" s="78">
        <v>4372</v>
      </c>
      <c r="K16" s="78">
        <f>SUM(D16:J16)</f>
        <v>95778</v>
      </c>
    </row>
    <row r="17" spans="2:16">
      <c r="C17" s="74"/>
      <c r="K17" s="79">
        <f>SUM(K15:K16)</f>
        <v>214478</v>
      </c>
    </row>
    <row r="18" spans="2:16">
      <c r="C18" s="80"/>
    </row>
    <row r="20" spans="2:16">
      <c r="B20" s="60" t="s">
        <v>100</v>
      </c>
    </row>
    <row r="21" spans="2:16" ht="21.75" customHeight="1">
      <c r="B21" s="60"/>
      <c r="C21" s="74" t="s">
        <v>101</v>
      </c>
      <c r="D21" s="81">
        <f>$K$17/$D$6</f>
        <v>703.20655737704919</v>
      </c>
      <c r="E21" s="82"/>
    </row>
    <row r="22" spans="2:16">
      <c r="B22" s="60"/>
      <c r="C22" s="74" t="s">
        <v>102</v>
      </c>
      <c r="D22" s="81">
        <f>-PMT($D$9,$D$7,$D$21)</f>
        <v>42.946024994944942</v>
      </c>
      <c r="E22" s="58" t="s">
        <v>103</v>
      </c>
    </row>
    <row r="23" spans="2:16">
      <c r="B23" s="60"/>
      <c r="N23" s="83"/>
      <c r="O23" s="83"/>
    </row>
    <row r="24" spans="2:16" ht="48" customHeight="1" thickBot="1">
      <c r="C24" s="84" t="s">
        <v>104</v>
      </c>
      <c r="D24" s="84" t="s">
        <v>105</v>
      </c>
      <c r="E24" s="85"/>
    </row>
    <row r="25" spans="2:16" ht="15.75" customHeight="1">
      <c r="C25" s="86">
        <v>2014</v>
      </c>
      <c r="D25" s="87">
        <f>E119</f>
        <v>37.577771870576271</v>
      </c>
      <c r="E25" s="85"/>
      <c r="M25" s="88"/>
      <c r="N25" s="88"/>
      <c r="O25" s="88"/>
    </row>
    <row r="26" spans="2:16">
      <c r="C26" s="86">
        <f>C25+1</f>
        <v>2015</v>
      </c>
      <c r="D26" s="87">
        <f>F119</f>
        <v>38.517216167341303</v>
      </c>
      <c r="E26" s="89"/>
      <c r="M26" s="88"/>
      <c r="N26" s="88"/>
      <c r="O26" s="88"/>
    </row>
    <row r="27" spans="2:16">
      <c r="C27" s="86">
        <f t="shared" ref="C27:C49" si="1">C26+1</f>
        <v>2016</v>
      </c>
      <c r="D27" s="87">
        <f>G119</f>
        <v>39.480146571525211</v>
      </c>
      <c r="E27" s="89"/>
    </row>
    <row r="28" spans="2:16">
      <c r="C28" s="86">
        <f t="shared" si="1"/>
        <v>2017</v>
      </c>
      <c r="D28" s="87">
        <f>H119</f>
        <v>40.467150235812142</v>
      </c>
      <c r="E28" s="89"/>
    </row>
    <row r="29" spans="2:16">
      <c r="C29" s="86">
        <f t="shared" si="1"/>
        <v>2018</v>
      </c>
      <c r="D29" s="87">
        <f>I119</f>
        <v>41.478828991706223</v>
      </c>
      <c r="E29" s="87"/>
      <c r="G29" s="90"/>
      <c r="H29" s="83"/>
      <c r="M29" s="86"/>
      <c r="N29" s="81"/>
      <c r="O29" s="81"/>
      <c r="P29" s="81"/>
    </row>
    <row r="30" spans="2:16">
      <c r="C30" s="86">
        <f t="shared" si="1"/>
        <v>2019</v>
      </c>
      <c r="D30" s="87">
        <f>J119</f>
        <v>42.51579971650267</v>
      </c>
      <c r="E30" s="87"/>
      <c r="G30" s="90"/>
      <c r="M30" s="86"/>
      <c r="N30" s="81"/>
      <c r="O30" s="83"/>
      <c r="P30" s="81"/>
    </row>
    <row r="31" spans="2:16">
      <c r="C31" s="86">
        <f t="shared" si="1"/>
        <v>2020</v>
      </c>
      <c r="D31" s="87">
        <f>K119</f>
        <v>43.578694709413867</v>
      </c>
      <c r="E31" s="87"/>
      <c r="G31" s="90"/>
      <c r="H31" s="83"/>
      <c r="M31" s="86"/>
      <c r="N31" s="81"/>
      <c r="O31" s="83"/>
      <c r="P31" s="83"/>
    </row>
    <row r="32" spans="2:16">
      <c r="C32" s="86">
        <f t="shared" si="1"/>
        <v>2021</v>
      </c>
      <c r="D32" s="87">
        <f>L119</f>
        <v>44.668162077147144</v>
      </c>
      <c r="E32" s="87"/>
      <c r="G32" s="90"/>
      <c r="M32" s="86"/>
      <c r="N32" s="81"/>
      <c r="O32" s="83"/>
      <c r="P32" s="83"/>
    </row>
    <row r="33" spans="3:16">
      <c r="C33" s="86">
        <f t="shared" si="1"/>
        <v>2022</v>
      </c>
      <c r="D33" s="87">
        <f>M119</f>
        <v>45.784866129076136</v>
      </c>
      <c r="E33" s="87"/>
      <c r="G33" s="90"/>
      <c r="M33" s="86"/>
      <c r="N33" s="81"/>
      <c r="O33" s="83"/>
      <c r="P33" s="83"/>
    </row>
    <row r="34" spans="3:16">
      <c r="C34" s="86">
        <f t="shared" si="1"/>
        <v>2023</v>
      </c>
      <c r="D34" s="87">
        <f>N119</f>
        <v>46.929487782304932</v>
      </c>
      <c r="E34" s="87"/>
      <c r="G34" s="90"/>
      <c r="M34" s="86"/>
      <c r="N34" s="81"/>
      <c r="O34" s="83"/>
      <c r="P34" s="83"/>
    </row>
    <row r="35" spans="3:16">
      <c r="C35" s="86">
        <f t="shared" si="1"/>
        <v>2024</v>
      </c>
      <c r="D35" s="87">
        <f>O119</f>
        <v>48.102724976860827</v>
      </c>
      <c r="E35" s="87"/>
      <c r="G35" s="90"/>
      <c r="M35" s="86"/>
      <c r="N35" s="81"/>
      <c r="O35" s="83"/>
      <c r="P35" s="83"/>
    </row>
    <row r="36" spans="3:16">
      <c r="C36" s="86">
        <f t="shared" si="1"/>
        <v>2025</v>
      </c>
      <c r="D36" s="87">
        <f>P119</f>
        <v>49.305293101285542</v>
      </c>
      <c r="E36" s="87"/>
      <c r="G36" s="90"/>
      <c r="M36" s="86"/>
      <c r="N36" s="81"/>
      <c r="O36" s="83"/>
      <c r="P36" s="83"/>
    </row>
    <row r="37" spans="3:16">
      <c r="C37" s="86">
        <f t="shared" si="1"/>
        <v>2026</v>
      </c>
      <c r="D37" s="87">
        <f>Q119</f>
        <v>50.537925428812969</v>
      </c>
      <c r="E37" s="87"/>
      <c r="G37" s="90"/>
      <c r="M37" s="86"/>
      <c r="N37" s="81"/>
      <c r="O37" s="83"/>
      <c r="P37" s="83"/>
    </row>
    <row r="38" spans="3:16">
      <c r="C38" s="86">
        <f t="shared" si="1"/>
        <v>2027</v>
      </c>
      <c r="D38" s="87">
        <f>R119</f>
        <v>51.801373564538608</v>
      </c>
      <c r="E38" s="87"/>
      <c r="G38" s="90"/>
      <c r="M38" s="86"/>
      <c r="N38" s="81"/>
      <c r="O38" s="83"/>
      <c r="P38" s="83"/>
    </row>
    <row r="39" spans="3:16">
      <c r="C39" s="86">
        <f t="shared" si="1"/>
        <v>2028</v>
      </c>
      <c r="D39" s="87">
        <f>S119</f>
        <v>53.096407903646195</v>
      </c>
      <c r="E39" s="87"/>
      <c r="G39" s="90"/>
      <c r="M39" s="86"/>
      <c r="N39" s="81"/>
      <c r="O39" s="83"/>
      <c r="P39" s="83"/>
    </row>
    <row r="40" spans="3:16">
      <c r="C40" s="86">
        <f t="shared" si="1"/>
        <v>2029</v>
      </c>
      <c r="D40" s="87">
        <f>T119</f>
        <v>54.423818101241977</v>
      </c>
      <c r="E40" s="87"/>
      <c r="G40" s="90"/>
      <c r="M40" s="86"/>
      <c r="N40" s="81"/>
      <c r="O40" s="83"/>
      <c r="P40" s="83"/>
    </row>
    <row r="41" spans="3:16">
      <c r="C41" s="86">
        <f t="shared" si="1"/>
        <v>2030</v>
      </c>
      <c r="D41" s="87">
        <f>U119</f>
        <v>55.784413553773902</v>
      </c>
      <c r="E41" s="87"/>
      <c r="G41" s="90"/>
      <c r="M41" s="86"/>
      <c r="N41" s="81"/>
      <c r="O41" s="83"/>
      <c r="P41" s="83"/>
    </row>
    <row r="42" spans="3:16">
      <c r="C42" s="86">
        <f t="shared" si="1"/>
        <v>2031</v>
      </c>
      <c r="D42" s="87">
        <f>V119</f>
        <v>57.179023892614623</v>
      </c>
      <c r="E42" s="87"/>
      <c r="G42" s="90"/>
      <c r="M42" s="86"/>
      <c r="N42" s="81"/>
      <c r="O42" s="83"/>
      <c r="P42" s="83"/>
    </row>
    <row r="43" spans="3:16">
      <c r="C43" s="86">
        <f t="shared" si="1"/>
        <v>2032</v>
      </c>
      <c r="D43" s="87">
        <f>W119</f>
        <v>58.608499489930637</v>
      </c>
      <c r="E43" s="87"/>
      <c r="G43" s="90"/>
      <c r="M43" s="86"/>
      <c r="N43" s="81"/>
      <c r="O43" s="83"/>
      <c r="P43" s="83"/>
    </row>
    <row r="44" spans="3:16">
      <c r="C44" s="86">
        <f>C43+1</f>
        <v>2033</v>
      </c>
      <c r="D44" s="87">
        <f>X119</f>
        <v>60.073711977177936</v>
      </c>
      <c r="E44" s="87"/>
      <c r="G44" s="90"/>
      <c r="M44" s="86"/>
      <c r="N44" s="81"/>
      <c r="O44" s="83"/>
      <c r="P44" s="83"/>
    </row>
    <row r="45" spans="3:16">
      <c r="C45" s="86">
        <f t="shared" si="1"/>
        <v>2034</v>
      </c>
      <c r="D45" s="87">
        <f>Y119</f>
        <v>61.575554776608442</v>
      </c>
      <c r="E45" s="87"/>
      <c r="G45" s="90"/>
      <c r="J45" s="91"/>
      <c r="M45" s="86"/>
      <c r="N45" s="81"/>
      <c r="O45" s="83"/>
      <c r="P45" s="83"/>
    </row>
    <row r="46" spans="3:16">
      <c r="C46" s="86">
        <f t="shared" si="1"/>
        <v>2035</v>
      </c>
      <c r="D46" s="87">
        <f>Z119</f>
        <v>63.114943646025949</v>
      </c>
      <c r="E46" s="87"/>
      <c r="G46" s="90"/>
      <c r="M46" s="86"/>
      <c r="N46" s="81"/>
      <c r="O46" s="83"/>
      <c r="P46" s="83"/>
    </row>
    <row r="47" spans="3:16">
      <c r="C47" s="86">
        <f t="shared" si="1"/>
        <v>2036</v>
      </c>
      <c r="D47" s="87">
        <f>AA119</f>
        <v>64.692817237176769</v>
      </c>
      <c r="E47" s="87"/>
      <c r="G47" s="90"/>
      <c r="M47" s="86"/>
      <c r="N47" s="81"/>
      <c r="O47" s="83"/>
      <c r="P47" s="83"/>
    </row>
    <row r="48" spans="3:16">
      <c r="C48" s="86">
        <f t="shared" si="1"/>
        <v>2037</v>
      </c>
      <c r="D48" s="87">
        <f>AB119</f>
        <v>66.310137668100197</v>
      </c>
      <c r="E48" s="87"/>
      <c r="G48" s="90"/>
      <c r="M48" s="86"/>
      <c r="N48" s="81"/>
      <c r="O48" s="83"/>
      <c r="P48" s="83"/>
    </row>
    <row r="49" spans="2:29">
      <c r="C49" s="86">
        <f t="shared" si="1"/>
        <v>2038</v>
      </c>
      <c r="D49" s="87">
        <f>AC119</f>
        <v>67.967891109807624</v>
      </c>
      <c r="E49" s="87"/>
      <c r="G49" s="90"/>
      <c r="M49" s="86"/>
      <c r="N49" s="81"/>
      <c r="O49" s="83"/>
      <c r="P49" s="83"/>
    </row>
    <row r="50" spans="2:29">
      <c r="D50" s="87"/>
      <c r="M50" s="86"/>
      <c r="N50" s="81"/>
      <c r="O50" s="83"/>
      <c r="P50" s="83"/>
    </row>
    <row r="51" spans="2:29">
      <c r="M51" s="86"/>
      <c r="N51" s="81"/>
      <c r="O51" s="83"/>
      <c r="P51" s="83"/>
    </row>
    <row r="52" spans="2:29">
      <c r="M52" s="86"/>
      <c r="N52" s="81"/>
      <c r="O52" s="83"/>
      <c r="P52" s="83"/>
    </row>
    <row r="53" spans="2:29">
      <c r="M53" s="86"/>
      <c r="N53" s="81"/>
      <c r="O53" s="83"/>
      <c r="P53" s="83"/>
    </row>
    <row r="54" spans="2:29">
      <c r="M54" s="86"/>
      <c r="N54" s="81"/>
      <c r="O54" s="83"/>
      <c r="P54" s="83"/>
    </row>
    <row r="55" spans="2:29">
      <c r="M55" s="86"/>
      <c r="N55" s="81"/>
      <c r="O55" s="83"/>
      <c r="P55" s="83"/>
    </row>
    <row r="56" spans="2:29" outlineLevel="1">
      <c r="B56" s="60" t="s">
        <v>106</v>
      </c>
      <c r="M56" s="86"/>
      <c r="N56" s="81"/>
      <c r="O56" s="83"/>
      <c r="P56" s="83"/>
    </row>
    <row r="57" spans="2:29" s="92" customFormat="1" outlineLevel="1">
      <c r="D57" s="92">
        <v>0</v>
      </c>
      <c r="E57" s="92">
        <v>1</v>
      </c>
      <c r="F57" s="92">
        <v>2</v>
      </c>
      <c r="G57" s="92">
        <v>3</v>
      </c>
      <c r="H57" s="92">
        <v>4</v>
      </c>
      <c r="I57" s="92">
        <v>5</v>
      </c>
      <c r="J57" s="92">
        <v>6</v>
      </c>
      <c r="K57" s="92">
        <v>7</v>
      </c>
      <c r="L57" s="92">
        <v>8</v>
      </c>
      <c r="M57" s="92">
        <v>9</v>
      </c>
      <c r="N57" s="92">
        <v>10</v>
      </c>
      <c r="O57" s="92">
        <v>11</v>
      </c>
      <c r="P57" s="92">
        <v>12</v>
      </c>
      <c r="Q57" s="92">
        <v>13</v>
      </c>
      <c r="R57" s="92">
        <v>14</v>
      </c>
      <c r="S57" s="92">
        <v>15</v>
      </c>
      <c r="T57" s="92">
        <v>16</v>
      </c>
      <c r="U57" s="92">
        <v>17</v>
      </c>
      <c r="V57" s="92">
        <v>18</v>
      </c>
      <c r="W57" s="92">
        <v>19</v>
      </c>
      <c r="X57" s="92">
        <v>20</v>
      </c>
      <c r="Y57" s="92">
        <v>21</v>
      </c>
      <c r="Z57" s="92">
        <v>22</v>
      </c>
      <c r="AA57" s="92">
        <v>23</v>
      </c>
      <c r="AB57" s="92">
        <v>24</v>
      </c>
      <c r="AC57" s="92">
        <v>25</v>
      </c>
    </row>
    <row r="58" spans="2:29" outlineLevel="1">
      <c r="C58" s="92">
        <v>1</v>
      </c>
      <c r="D58" s="81">
        <f>$D$22</f>
        <v>42.946024994944942</v>
      </c>
      <c r="E58" s="81">
        <v>0</v>
      </c>
      <c r="F58" s="81">
        <v>0</v>
      </c>
      <c r="G58" s="81">
        <v>0</v>
      </c>
      <c r="H58" s="81">
        <v>0</v>
      </c>
      <c r="I58" s="81">
        <v>0</v>
      </c>
      <c r="J58" s="81">
        <v>0</v>
      </c>
      <c r="K58" s="81">
        <v>0</v>
      </c>
      <c r="L58" s="81">
        <v>0</v>
      </c>
      <c r="M58" s="81">
        <v>0</v>
      </c>
      <c r="N58" s="81">
        <v>0</v>
      </c>
      <c r="O58" s="81">
        <v>0</v>
      </c>
      <c r="P58" s="81">
        <v>0</v>
      </c>
      <c r="Q58" s="81">
        <v>0</v>
      </c>
      <c r="R58" s="81">
        <v>0</v>
      </c>
      <c r="S58" s="81">
        <v>0</v>
      </c>
      <c r="T58" s="81">
        <v>0</v>
      </c>
      <c r="U58" s="81">
        <v>0</v>
      </c>
      <c r="V58" s="81">
        <v>0</v>
      </c>
      <c r="W58" s="81">
        <v>0</v>
      </c>
      <c r="X58" s="81">
        <v>0</v>
      </c>
      <c r="Y58" s="81">
        <v>0</v>
      </c>
      <c r="Z58" s="81">
        <v>0</v>
      </c>
      <c r="AA58" s="81">
        <v>0</v>
      </c>
      <c r="AB58" s="81">
        <v>0</v>
      </c>
      <c r="AC58" s="81">
        <v>0</v>
      </c>
    </row>
    <row r="59" spans="2:29" outlineLevel="1">
      <c r="C59" s="92">
        <v>2</v>
      </c>
      <c r="D59" s="81">
        <f t="shared" ref="D59:D92" si="2">$D$22</f>
        <v>42.946024994944942</v>
      </c>
      <c r="E59" s="81">
        <f t="shared" ref="E59:E93" si="3">$D$58*(1+$D$8)</f>
        <v>44.019675619818564</v>
      </c>
      <c r="F59" s="81">
        <v>0</v>
      </c>
      <c r="G59" s="81">
        <v>0</v>
      </c>
      <c r="H59" s="81">
        <v>0</v>
      </c>
      <c r="I59" s="81">
        <v>0</v>
      </c>
      <c r="J59" s="81">
        <v>0</v>
      </c>
      <c r="K59" s="81">
        <v>0</v>
      </c>
      <c r="L59" s="81">
        <v>0</v>
      </c>
      <c r="M59" s="81">
        <v>0</v>
      </c>
      <c r="N59" s="81">
        <v>0</v>
      </c>
      <c r="O59" s="81">
        <v>0</v>
      </c>
      <c r="P59" s="81">
        <v>0</v>
      </c>
      <c r="Q59" s="81">
        <v>0</v>
      </c>
      <c r="R59" s="81">
        <v>0</v>
      </c>
      <c r="S59" s="81">
        <v>0</v>
      </c>
      <c r="T59" s="81">
        <v>0</v>
      </c>
      <c r="U59" s="81">
        <v>0</v>
      </c>
      <c r="V59" s="81">
        <v>0</v>
      </c>
      <c r="W59" s="81">
        <v>0</v>
      </c>
      <c r="X59" s="81">
        <v>0</v>
      </c>
      <c r="Y59" s="81">
        <v>0</v>
      </c>
      <c r="Z59" s="81">
        <v>0</v>
      </c>
      <c r="AA59" s="81">
        <v>0</v>
      </c>
      <c r="AB59" s="81">
        <v>0</v>
      </c>
      <c r="AC59" s="81">
        <v>0</v>
      </c>
    </row>
    <row r="60" spans="2:29" outlineLevel="1">
      <c r="C60" s="92">
        <v>3</v>
      </c>
      <c r="D60" s="81">
        <f t="shared" si="2"/>
        <v>42.946024994944942</v>
      </c>
      <c r="E60" s="81">
        <f t="shared" si="3"/>
        <v>44.019675619818564</v>
      </c>
      <c r="F60" s="81">
        <f t="shared" ref="F60:F94" si="4">$E$59*(1+$D$8)</f>
        <v>45.120167510314026</v>
      </c>
      <c r="G60" s="81">
        <v>0</v>
      </c>
      <c r="H60" s="81">
        <v>0</v>
      </c>
      <c r="I60" s="81">
        <v>0</v>
      </c>
      <c r="J60" s="81">
        <v>0</v>
      </c>
      <c r="K60" s="81">
        <v>0</v>
      </c>
      <c r="L60" s="81">
        <v>0</v>
      </c>
      <c r="M60" s="81">
        <v>0</v>
      </c>
      <c r="N60" s="81">
        <v>0</v>
      </c>
      <c r="O60" s="81">
        <v>0</v>
      </c>
      <c r="P60" s="81">
        <v>0</v>
      </c>
      <c r="Q60" s="81">
        <v>0</v>
      </c>
      <c r="R60" s="81">
        <v>0</v>
      </c>
      <c r="S60" s="81">
        <v>0</v>
      </c>
      <c r="T60" s="81">
        <v>0</v>
      </c>
      <c r="U60" s="81">
        <v>0</v>
      </c>
      <c r="V60" s="81">
        <v>0</v>
      </c>
      <c r="W60" s="81">
        <v>0</v>
      </c>
      <c r="X60" s="81">
        <v>0</v>
      </c>
      <c r="Y60" s="81">
        <v>0</v>
      </c>
      <c r="Z60" s="81">
        <v>0</v>
      </c>
      <c r="AA60" s="81">
        <v>0</v>
      </c>
      <c r="AB60" s="81">
        <v>0</v>
      </c>
      <c r="AC60" s="81">
        <v>0</v>
      </c>
    </row>
    <row r="61" spans="2:29" outlineLevel="1">
      <c r="C61" s="92">
        <v>4</v>
      </c>
      <c r="D61" s="81">
        <f t="shared" si="2"/>
        <v>42.946024994944942</v>
      </c>
      <c r="E61" s="81">
        <f t="shared" si="3"/>
        <v>44.019675619818564</v>
      </c>
      <c r="F61" s="81">
        <f t="shared" si="4"/>
        <v>45.120167510314026</v>
      </c>
      <c r="G61" s="81">
        <f t="shared" ref="G61:G95" si="5">$F$60*(1+$D$8)</f>
        <v>46.248171698071872</v>
      </c>
      <c r="H61" s="81">
        <v>0</v>
      </c>
      <c r="I61" s="81">
        <v>0</v>
      </c>
      <c r="J61" s="81">
        <v>0</v>
      </c>
      <c r="K61" s="81">
        <v>0</v>
      </c>
      <c r="L61" s="81">
        <v>0</v>
      </c>
      <c r="M61" s="81">
        <v>0</v>
      </c>
      <c r="N61" s="81">
        <v>0</v>
      </c>
      <c r="O61" s="81">
        <v>0</v>
      </c>
      <c r="P61" s="81">
        <v>0</v>
      </c>
      <c r="Q61" s="81">
        <v>0</v>
      </c>
      <c r="R61" s="81">
        <v>0</v>
      </c>
      <c r="S61" s="81">
        <v>0</v>
      </c>
      <c r="T61" s="81">
        <v>0</v>
      </c>
      <c r="U61" s="81">
        <v>0</v>
      </c>
      <c r="V61" s="81">
        <v>0</v>
      </c>
      <c r="W61" s="81">
        <v>0</v>
      </c>
      <c r="X61" s="81">
        <v>0</v>
      </c>
      <c r="Y61" s="81">
        <v>0</v>
      </c>
      <c r="Z61" s="81">
        <v>0</v>
      </c>
      <c r="AA61" s="81">
        <v>0</v>
      </c>
      <c r="AB61" s="81">
        <v>0</v>
      </c>
      <c r="AC61" s="81">
        <v>0</v>
      </c>
    </row>
    <row r="62" spans="2:29" outlineLevel="1">
      <c r="C62" s="92">
        <v>5</v>
      </c>
      <c r="D62" s="81">
        <f t="shared" si="2"/>
        <v>42.946024994944942</v>
      </c>
      <c r="E62" s="81">
        <f t="shared" si="3"/>
        <v>44.019675619818564</v>
      </c>
      <c r="F62" s="81">
        <f t="shared" si="4"/>
        <v>45.120167510314026</v>
      </c>
      <c r="G62" s="81">
        <f t="shared" si="5"/>
        <v>46.248171698071872</v>
      </c>
      <c r="H62" s="81">
        <f t="shared" ref="H62:H96" si="6">$G$61*(1+$D$8)</f>
        <v>47.404375990523661</v>
      </c>
      <c r="I62" s="81">
        <v>0</v>
      </c>
      <c r="J62" s="81">
        <v>0</v>
      </c>
      <c r="K62" s="81">
        <v>0</v>
      </c>
      <c r="L62" s="81">
        <v>0</v>
      </c>
      <c r="M62" s="81">
        <v>0</v>
      </c>
      <c r="N62" s="81">
        <v>0</v>
      </c>
      <c r="O62" s="81">
        <v>0</v>
      </c>
      <c r="P62" s="81">
        <v>0</v>
      </c>
      <c r="Q62" s="81">
        <v>0</v>
      </c>
      <c r="R62" s="81">
        <v>0</v>
      </c>
      <c r="S62" s="81">
        <v>0</v>
      </c>
      <c r="T62" s="81">
        <v>0</v>
      </c>
      <c r="U62" s="81">
        <v>0</v>
      </c>
      <c r="V62" s="81">
        <v>0</v>
      </c>
      <c r="W62" s="81">
        <v>0</v>
      </c>
      <c r="X62" s="81">
        <v>0</v>
      </c>
      <c r="Y62" s="81">
        <v>0</v>
      </c>
      <c r="Z62" s="81">
        <v>0</v>
      </c>
      <c r="AA62" s="81">
        <v>0</v>
      </c>
      <c r="AB62" s="81">
        <v>0</v>
      </c>
      <c r="AC62" s="81">
        <v>0</v>
      </c>
    </row>
    <row r="63" spans="2:29" outlineLevel="1">
      <c r="C63" s="92">
        <v>6</v>
      </c>
      <c r="D63" s="81">
        <f t="shared" si="2"/>
        <v>42.946024994944942</v>
      </c>
      <c r="E63" s="81">
        <f t="shared" si="3"/>
        <v>44.019675619818564</v>
      </c>
      <c r="F63" s="81">
        <f t="shared" si="4"/>
        <v>45.120167510314026</v>
      </c>
      <c r="G63" s="81">
        <f t="shared" si="5"/>
        <v>46.248171698071872</v>
      </c>
      <c r="H63" s="81">
        <f t="shared" si="6"/>
        <v>47.404375990523661</v>
      </c>
      <c r="I63" s="81">
        <f t="shared" ref="I63:I97" si="7">$H$62*(1+$D$8)</f>
        <v>48.589485390286747</v>
      </c>
      <c r="J63" s="81">
        <v>0</v>
      </c>
      <c r="K63" s="81">
        <v>0</v>
      </c>
      <c r="L63" s="81">
        <v>0</v>
      </c>
      <c r="M63" s="81">
        <v>0</v>
      </c>
      <c r="N63" s="81">
        <v>0</v>
      </c>
      <c r="O63" s="81">
        <v>0</v>
      </c>
      <c r="P63" s="81">
        <v>0</v>
      </c>
      <c r="Q63" s="81">
        <v>0</v>
      </c>
      <c r="R63" s="81">
        <v>0</v>
      </c>
      <c r="S63" s="81">
        <v>0</v>
      </c>
      <c r="T63" s="81">
        <v>0</v>
      </c>
      <c r="U63" s="81">
        <v>0</v>
      </c>
      <c r="V63" s="81">
        <v>0</v>
      </c>
      <c r="W63" s="81">
        <v>0</v>
      </c>
      <c r="X63" s="81">
        <v>0</v>
      </c>
      <c r="Y63" s="81">
        <v>0</v>
      </c>
      <c r="Z63" s="81">
        <v>0</v>
      </c>
      <c r="AA63" s="81">
        <v>0</v>
      </c>
      <c r="AB63" s="81">
        <v>0</v>
      </c>
      <c r="AC63" s="81">
        <v>0</v>
      </c>
    </row>
    <row r="64" spans="2:29" outlineLevel="1">
      <c r="C64" s="92">
        <v>7</v>
      </c>
      <c r="D64" s="81">
        <f t="shared" si="2"/>
        <v>42.946024994944942</v>
      </c>
      <c r="E64" s="81">
        <f t="shared" si="3"/>
        <v>44.019675619818564</v>
      </c>
      <c r="F64" s="81">
        <f t="shared" si="4"/>
        <v>45.120167510314026</v>
      </c>
      <c r="G64" s="81">
        <f t="shared" si="5"/>
        <v>46.248171698071872</v>
      </c>
      <c r="H64" s="81">
        <f t="shared" si="6"/>
        <v>47.404375990523661</v>
      </c>
      <c r="I64" s="81">
        <f t="shared" si="7"/>
        <v>48.589485390286747</v>
      </c>
      <c r="J64" s="81">
        <f t="shared" ref="J64:J98" si="8">$I$63*(1+$D$8)</f>
        <v>49.804222525043912</v>
      </c>
      <c r="K64" s="81">
        <v>0</v>
      </c>
      <c r="L64" s="81">
        <v>0</v>
      </c>
      <c r="M64" s="81">
        <v>0</v>
      </c>
      <c r="N64" s="81">
        <v>0</v>
      </c>
      <c r="O64" s="81">
        <v>0</v>
      </c>
      <c r="P64" s="81">
        <v>0</v>
      </c>
      <c r="Q64" s="81">
        <v>0</v>
      </c>
      <c r="R64" s="81">
        <v>0</v>
      </c>
      <c r="S64" s="81">
        <v>0</v>
      </c>
      <c r="T64" s="81">
        <v>0</v>
      </c>
      <c r="U64" s="81">
        <v>0</v>
      </c>
      <c r="V64" s="81">
        <v>0</v>
      </c>
      <c r="W64" s="81">
        <v>0</v>
      </c>
      <c r="X64" s="81">
        <v>0</v>
      </c>
      <c r="Y64" s="81">
        <v>0</v>
      </c>
      <c r="Z64" s="81">
        <v>0</v>
      </c>
      <c r="AA64" s="81">
        <v>0</v>
      </c>
      <c r="AB64" s="81">
        <v>0</v>
      </c>
      <c r="AC64" s="81">
        <v>0</v>
      </c>
    </row>
    <row r="65" spans="2:29" outlineLevel="1">
      <c r="C65" s="92">
        <v>8</v>
      </c>
      <c r="D65" s="81">
        <f t="shared" si="2"/>
        <v>42.946024994944942</v>
      </c>
      <c r="E65" s="81">
        <f t="shared" si="3"/>
        <v>44.019675619818564</v>
      </c>
      <c r="F65" s="81">
        <f t="shared" si="4"/>
        <v>45.120167510314026</v>
      </c>
      <c r="G65" s="81">
        <f t="shared" si="5"/>
        <v>46.248171698071872</v>
      </c>
      <c r="H65" s="81">
        <f t="shared" si="6"/>
        <v>47.404375990523661</v>
      </c>
      <c r="I65" s="81">
        <f t="shared" si="7"/>
        <v>48.589485390286747</v>
      </c>
      <c r="J65" s="81">
        <f t="shared" si="8"/>
        <v>49.804222525043912</v>
      </c>
      <c r="K65" s="81">
        <f t="shared" ref="K65:K99" si="9">$J$64*(1+$D$8)</f>
        <v>51.049328088170007</v>
      </c>
      <c r="L65" s="81">
        <v>0</v>
      </c>
      <c r="M65" s="81">
        <v>0</v>
      </c>
      <c r="N65" s="81">
        <v>0</v>
      </c>
      <c r="O65" s="81">
        <v>0</v>
      </c>
      <c r="P65" s="81">
        <v>0</v>
      </c>
      <c r="Q65" s="81">
        <v>0</v>
      </c>
      <c r="R65" s="81">
        <v>0</v>
      </c>
      <c r="S65" s="81">
        <v>0</v>
      </c>
      <c r="T65" s="81">
        <v>0</v>
      </c>
      <c r="U65" s="81">
        <v>0</v>
      </c>
      <c r="V65" s="81">
        <v>0</v>
      </c>
      <c r="W65" s="81">
        <v>0</v>
      </c>
      <c r="X65" s="81">
        <v>0</v>
      </c>
      <c r="Y65" s="81">
        <v>0</v>
      </c>
      <c r="Z65" s="81">
        <v>0</v>
      </c>
      <c r="AA65" s="81">
        <v>0</v>
      </c>
      <c r="AB65" s="81">
        <v>0</v>
      </c>
      <c r="AC65" s="81">
        <v>0</v>
      </c>
    </row>
    <row r="66" spans="2:29" outlineLevel="1">
      <c r="C66" s="92">
        <v>9</v>
      </c>
      <c r="D66" s="81">
        <f t="shared" si="2"/>
        <v>42.946024994944942</v>
      </c>
      <c r="E66" s="81">
        <f t="shared" si="3"/>
        <v>44.019675619818564</v>
      </c>
      <c r="F66" s="81">
        <f t="shared" si="4"/>
        <v>45.120167510314026</v>
      </c>
      <c r="G66" s="81">
        <f t="shared" si="5"/>
        <v>46.248171698071872</v>
      </c>
      <c r="H66" s="81">
        <f t="shared" si="6"/>
        <v>47.404375990523661</v>
      </c>
      <c r="I66" s="81">
        <f t="shared" si="7"/>
        <v>48.589485390286747</v>
      </c>
      <c r="J66" s="81">
        <f t="shared" si="8"/>
        <v>49.804222525043912</v>
      </c>
      <c r="K66" s="81">
        <f t="shared" si="9"/>
        <v>51.049328088170007</v>
      </c>
      <c r="L66" s="81">
        <f t="shared" ref="L66:L100" si="10">$K$65*(1+$D$8)</f>
        <v>52.325561290374253</v>
      </c>
      <c r="M66" s="81">
        <v>0</v>
      </c>
      <c r="N66" s="81">
        <v>0</v>
      </c>
      <c r="O66" s="81">
        <v>0</v>
      </c>
      <c r="P66" s="81">
        <v>0</v>
      </c>
      <c r="Q66" s="81">
        <v>0</v>
      </c>
      <c r="R66" s="81">
        <v>0</v>
      </c>
      <c r="S66" s="81">
        <v>0</v>
      </c>
      <c r="T66" s="81">
        <v>0</v>
      </c>
      <c r="U66" s="81">
        <v>0</v>
      </c>
      <c r="V66" s="81">
        <v>0</v>
      </c>
      <c r="W66" s="81">
        <v>0</v>
      </c>
      <c r="X66" s="81">
        <v>0</v>
      </c>
      <c r="Y66" s="81">
        <v>0</v>
      </c>
      <c r="Z66" s="81">
        <v>0</v>
      </c>
      <c r="AA66" s="81">
        <v>0</v>
      </c>
      <c r="AB66" s="81">
        <v>0</v>
      </c>
      <c r="AC66" s="81">
        <v>0</v>
      </c>
    </row>
    <row r="67" spans="2:29" outlineLevel="1">
      <c r="C67" s="92">
        <v>10</v>
      </c>
      <c r="D67" s="81">
        <f t="shared" si="2"/>
        <v>42.946024994944942</v>
      </c>
      <c r="E67" s="81">
        <f t="shared" si="3"/>
        <v>44.019675619818564</v>
      </c>
      <c r="F67" s="81">
        <f t="shared" si="4"/>
        <v>45.120167510314026</v>
      </c>
      <c r="G67" s="81">
        <f t="shared" si="5"/>
        <v>46.248171698071872</v>
      </c>
      <c r="H67" s="81">
        <f t="shared" si="6"/>
        <v>47.404375990523661</v>
      </c>
      <c r="I67" s="81">
        <f t="shared" si="7"/>
        <v>48.589485390286747</v>
      </c>
      <c r="J67" s="81">
        <f t="shared" si="8"/>
        <v>49.804222525043912</v>
      </c>
      <c r="K67" s="81">
        <f t="shared" si="9"/>
        <v>51.049328088170007</v>
      </c>
      <c r="L67" s="81">
        <f t="shared" si="10"/>
        <v>52.325561290374253</v>
      </c>
      <c r="M67" s="81">
        <f t="shared" ref="M67:M101" si="11">$L$66*(1+$D$8)</f>
        <v>53.633700322633608</v>
      </c>
      <c r="N67" s="81">
        <v>0</v>
      </c>
      <c r="O67" s="81">
        <v>0</v>
      </c>
      <c r="P67" s="81">
        <v>0</v>
      </c>
      <c r="Q67" s="81">
        <v>0</v>
      </c>
      <c r="R67" s="81">
        <v>0</v>
      </c>
      <c r="S67" s="81">
        <v>0</v>
      </c>
      <c r="T67" s="81">
        <v>0</v>
      </c>
      <c r="U67" s="81">
        <v>0</v>
      </c>
      <c r="V67" s="81">
        <v>0</v>
      </c>
      <c r="W67" s="81">
        <v>0</v>
      </c>
      <c r="X67" s="81">
        <v>0</v>
      </c>
      <c r="Y67" s="81">
        <v>0</v>
      </c>
      <c r="Z67" s="81">
        <v>0</v>
      </c>
      <c r="AA67" s="81">
        <v>0</v>
      </c>
      <c r="AB67" s="81">
        <v>0</v>
      </c>
      <c r="AC67" s="81">
        <v>0</v>
      </c>
    </row>
    <row r="68" spans="2:29" outlineLevel="1">
      <c r="C68" s="92">
        <v>11</v>
      </c>
      <c r="D68" s="81">
        <f t="shared" si="2"/>
        <v>42.946024994944942</v>
      </c>
      <c r="E68" s="81">
        <f t="shared" si="3"/>
        <v>44.019675619818564</v>
      </c>
      <c r="F68" s="81">
        <f t="shared" si="4"/>
        <v>45.120167510314026</v>
      </c>
      <c r="G68" s="81">
        <f t="shared" si="5"/>
        <v>46.248171698071872</v>
      </c>
      <c r="H68" s="81">
        <f t="shared" si="6"/>
        <v>47.404375990523661</v>
      </c>
      <c r="I68" s="81">
        <f t="shared" si="7"/>
        <v>48.589485390286747</v>
      </c>
      <c r="J68" s="81">
        <f t="shared" si="8"/>
        <v>49.804222525043912</v>
      </c>
      <c r="K68" s="81">
        <f t="shared" si="9"/>
        <v>51.049328088170007</v>
      </c>
      <c r="L68" s="81">
        <f t="shared" si="10"/>
        <v>52.325561290374253</v>
      </c>
      <c r="M68" s="81">
        <f t="shared" si="11"/>
        <v>53.633700322633608</v>
      </c>
      <c r="N68" s="81">
        <f t="shared" ref="N68:N102" si="12">$M$67*(1+$D$8)</f>
        <v>54.974542830699441</v>
      </c>
      <c r="O68" s="81">
        <v>0</v>
      </c>
      <c r="P68" s="81">
        <v>0</v>
      </c>
      <c r="Q68" s="81">
        <v>0</v>
      </c>
      <c r="R68" s="81">
        <v>0</v>
      </c>
      <c r="S68" s="81">
        <v>0</v>
      </c>
      <c r="T68" s="81">
        <v>0</v>
      </c>
      <c r="U68" s="81">
        <v>0</v>
      </c>
      <c r="V68" s="81">
        <v>0</v>
      </c>
      <c r="W68" s="81">
        <v>0</v>
      </c>
      <c r="X68" s="81">
        <v>0</v>
      </c>
      <c r="Y68" s="81">
        <v>0</v>
      </c>
      <c r="Z68" s="81">
        <v>0</v>
      </c>
      <c r="AA68" s="81">
        <v>0</v>
      </c>
      <c r="AB68" s="81">
        <v>0</v>
      </c>
      <c r="AC68" s="81">
        <v>0</v>
      </c>
    </row>
    <row r="69" spans="2:29" outlineLevel="1">
      <c r="C69" s="92">
        <v>12</v>
      </c>
      <c r="D69" s="81">
        <f t="shared" si="2"/>
        <v>42.946024994944942</v>
      </c>
      <c r="E69" s="81">
        <f t="shared" si="3"/>
        <v>44.019675619818564</v>
      </c>
      <c r="F69" s="81">
        <f t="shared" si="4"/>
        <v>45.120167510314026</v>
      </c>
      <c r="G69" s="81">
        <f t="shared" si="5"/>
        <v>46.248171698071872</v>
      </c>
      <c r="H69" s="81">
        <f t="shared" si="6"/>
        <v>47.404375990523661</v>
      </c>
      <c r="I69" s="81">
        <f t="shared" si="7"/>
        <v>48.589485390286747</v>
      </c>
      <c r="J69" s="81">
        <f t="shared" si="8"/>
        <v>49.804222525043912</v>
      </c>
      <c r="K69" s="81">
        <f t="shared" si="9"/>
        <v>51.049328088170007</v>
      </c>
      <c r="L69" s="81">
        <f t="shared" si="10"/>
        <v>52.325561290374253</v>
      </c>
      <c r="M69" s="81">
        <f t="shared" si="11"/>
        <v>53.633700322633608</v>
      </c>
      <c r="N69" s="81">
        <f t="shared" si="12"/>
        <v>54.974542830699441</v>
      </c>
      <c r="O69" s="81">
        <f t="shared" ref="O69:O103" si="13">$N$68*(1+$D$8)</f>
        <v>56.34890640146692</v>
      </c>
      <c r="P69" s="81">
        <v>0</v>
      </c>
      <c r="Q69" s="81">
        <v>0</v>
      </c>
      <c r="R69" s="81">
        <v>0</v>
      </c>
      <c r="S69" s="81">
        <v>0</v>
      </c>
      <c r="T69" s="81">
        <v>0</v>
      </c>
      <c r="U69" s="81">
        <v>0</v>
      </c>
      <c r="V69" s="81">
        <v>0</v>
      </c>
      <c r="W69" s="81">
        <v>0</v>
      </c>
      <c r="X69" s="81">
        <v>0</v>
      </c>
      <c r="Y69" s="81">
        <v>0</v>
      </c>
      <c r="Z69" s="81">
        <v>0</v>
      </c>
      <c r="AA69" s="81">
        <v>0</v>
      </c>
      <c r="AB69" s="81">
        <v>0</v>
      </c>
      <c r="AC69" s="81">
        <v>0</v>
      </c>
    </row>
    <row r="70" spans="2:29" outlineLevel="1">
      <c r="C70" s="92">
        <v>13</v>
      </c>
      <c r="D70" s="81">
        <f t="shared" si="2"/>
        <v>42.946024994944942</v>
      </c>
      <c r="E70" s="81">
        <f t="shared" si="3"/>
        <v>44.019675619818564</v>
      </c>
      <c r="F70" s="81">
        <f t="shared" si="4"/>
        <v>45.120167510314026</v>
      </c>
      <c r="G70" s="81">
        <f t="shared" si="5"/>
        <v>46.248171698071872</v>
      </c>
      <c r="H70" s="81">
        <f t="shared" si="6"/>
        <v>47.404375990523661</v>
      </c>
      <c r="I70" s="81">
        <f t="shared" si="7"/>
        <v>48.589485390286747</v>
      </c>
      <c r="J70" s="81">
        <f t="shared" si="8"/>
        <v>49.804222525043912</v>
      </c>
      <c r="K70" s="81">
        <f t="shared" si="9"/>
        <v>51.049328088170007</v>
      </c>
      <c r="L70" s="81">
        <f t="shared" si="10"/>
        <v>52.325561290374253</v>
      </c>
      <c r="M70" s="81">
        <f t="shared" si="11"/>
        <v>53.633700322633608</v>
      </c>
      <c r="N70" s="81">
        <f t="shared" si="12"/>
        <v>54.974542830699441</v>
      </c>
      <c r="O70" s="81">
        <f t="shared" si="13"/>
        <v>56.34890640146692</v>
      </c>
      <c r="P70" s="81">
        <f t="shared" ref="P70:P104" si="14">$O$69*(1+$D$8)</f>
        <v>57.757629061503586</v>
      </c>
      <c r="Q70" s="81">
        <v>0</v>
      </c>
      <c r="R70" s="81">
        <v>0</v>
      </c>
      <c r="S70" s="81">
        <v>0</v>
      </c>
      <c r="T70" s="81">
        <v>0</v>
      </c>
      <c r="U70" s="81">
        <v>0</v>
      </c>
      <c r="V70" s="81">
        <v>0</v>
      </c>
      <c r="W70" s="81">
        <v>0</v>
      </c>
      <c r="X70" s="81">
        <v>0</v>
      </c>
      <c r="Y70" s="81">
        <v>0</v>
      </c>
      <c r="Z70" s="81">
        <v>0</v>
      </c>
      <c r="AA70" s="81">
        <v>0</v>
      </c>
      <c r="AB70" s="81">
        <v>0</v>
      </c>
      <c r="AC70" s="81">
        <v>0</v>
      </c>
    </row>
    <row r="71" spans="2:29" outlineLevel="1">
      <c r="C71" s="92">
        <v>14</v>
      </c>
      <c r="D71" s="81">
        <f t="shared" si="2"/>
        <v>42.946024994944942</v>
      </c>
      <c r="E71" s="81">
        <f t="shared" si="3"/>
        <v>44.019675619818564</v>
      </c>
      <c r="F71" s="81">
        <f t="shared" si="4"/>
        <v>45.120167510314026</v>
      </c>
      <c r="G71" s="81">
        <f t="shared" si="5"/>
        <v>46.248171698071872</v>
      </c>
      <c r="H71" s="81">
        <f t="shared" si="6"/>
        <v>47.404375990523661</v>
      </c>
      <c r="I71" s="81">
        <f t="shared" si="7"/>
        <v>48.589485390286747</v>
      </c>
      <c r="J71" s="81">
        <f t="shared" si="8"/>
        <v>49.804222525043912</v>
      </c>
      <c r="K71" s="81">
        <f t="shared" si="9"/>
        <v>51.049328088170007</v>
      </c>
      <c r="L71" s="81">
        <f t="shared" si="10"/>
        <v>52.325561290374253</v>
      </c>
      <c r="M71" s="81">
        <f t="shared" si="11"/>
        <v>53.633700322633608</v>
      </c>
      <c r="N71" s="81">
        <f t="shared" si="12"/>
        <v>54.974542830699441</v>
      </c>
      <c r="O71" s="81">
        <f t="shared" si="13"/>
        <v>56.34890640146692</v>
      </c>
      <c r="P71" s="81">
        <f t="shared" si="14"/>
        <v>57.757629061503586</v>
      </c>
      <c r="Q71" s="81">
        <f t="shared" ref="Q71:Q105" si="15">$P$70*(1+$D$8)</f>
        <v>59.201569788041169</v>
      </c>
      <c r="R71" s="81">
        <v>0</v>
      </c>
      <c r="S71" s="81">
        <v>0</v>
      </c>
      <c r="T71" s="81">
        <v>0</v>
      </c>
      <c r="U71" s="81">
        <v>0</v>
      </c>
      <c r="V71" s="81">
        <v>0</v>
      </c>
      <c r="W71" s="81">
        <v>0</v>
      </c>
      <c r="X71" s="81">
        <v>0</v>
      </c>
      <c r="Y71" s="81">
        <v>0</v>
      </c>
      <c r="Z71" s="81">
        <v>0</v>
      </c>
      <c r="AA71" s="81">
        <v>0</v>
      </c>
      <c r="AB71" s="81">
        <v>0</v>
      </c>
      <c r="AC71" s="81">
        <v>0</v>
      </c>
    </row>
    <row r="72" spans="2:29" outlineLevel="1">
      <c r="C72" s="92">
        <v>15</v>
      </c>
      <c r="D72" s="81">
        <f t="shared" si="2"/>
        <v>42.946024994944942</v>
      </c>
      <c r="E72" s="81">
        <f t="shared" si="3"/>
        <v>44.019675619818564</v>
      </c>
      <c r="F72" s="81">
        <f t="shared" si="4"/>
        <v>45.120167510314026</v>
      </c>
      <c r="G72" s="81">
        <f t="shared" si="5"/>
        <v>46.248171698071872</v>
      </c>
      <c r="H72" s="81">
        <f t="shared" si="6"/>
        <v>47.404375990523661</v>
      </c>
      <c r="I72" s="81">
        <f t="shared" si="7"/>
        <v>48.589485390286747</v>
      </c>
      <c r="J72" s="81">
        <f t="shared" si="8"/>
        <v>49.804222525043912</v>
      </c>
      <c r="K72" s="81">
        <f t="shared" si="9"/>
        <v>51.049328088170007</v>
      </c>
      <c r="L72" s="81">
        <f t="shared" si="10"/>
        <v>52.325561290374253</v>
      </c>
      <c r="M72" s="81">
        <f t="shared" si="11"/>
        <v>53.633700322633608</v>
      </c>
      <c r="N72" s="81">
        <f t="shared" si="12"/>
        <v>54.974542830699441</v>
      </c>
      <c r="O72" s="81">
        <f t="shared" si="13"/>
        <v>56.34890640146692</v>
      </c>
      <c r="P72" s="81">
        <f t="shared" si="14"/>
        <v>57.757629061503586</v>
      </c>
      <c r="Q72" s="81">
        <f t="shared" si="15"/>
        <v>59.201569788041169</v>
      </c>
      <c r="R72" s="81">
        <f t="shared" ref="R72:R106" si="16">$Q$71*(1+$D$8)</f>
        <v>60.681609032742195</v>
      </c>
      <c r="S72" s="81">
        <v>0</v>
      </c>
      <c r="T72" s="81">
        <v>0</v>
      </c>
      <c r="U72" s="81">
        <v>0</v>
      </c>
      <c r="V72" s="81">
        <v>0</v>
      </c>
      <c r="W72" s="81">
        <v>0</v>
      </c>
      <c r="X72" s="81">
        <v>0</v>
      </c>
      <c r="Y72" s="81">
        <v>0</v>
      </c>
      <c r="Z72" s="81">
        <v>0</v>
      </c>
      <c r="AA72" s="81">
        <v>0</v>
      </c>
      <c r="AB72" s="81">
        <v>0</v>
      </c>
      <c r="AC72" s="81">
        <v>0</v>
      </c>
    </row>
    <row r="73" spans="2:29" outlineLevel="1">
      <c r="C73" s="92">
        <v>16</v>
      </c>
      <c r="D73" s="81">
        <f t="shared" si="2"/>
        <v>42.946024994944942</v>
      </c>
      <c r="E73" s="81">
        <f t="shared" si="3"/>
        <v>44.019675619818564</v>
      </c>
      <c r="F73" s="81">
        <f t="shared" si="4"/>
        <v>45.120167510314026</v>
      </c>
      <c r="G73" s="81">
        <f t="shared" si="5"/>
        <v>46.248171698071872</v>
      </c>
      <c r="H73" s="81">
        <f t="shared" si="6"/>
        <v>47.404375990523661</v>
      </c>
      <c r="I73" s="81">
        <f t="shared" si="7"/>
        <v>48.589485390286747</v>
      </c>
      <c r="J73" s="81">
        <f t="shared" si="8"/>
        <v>49.804222525043912</v>
      </c>
      <c r="K73" s="81">
        <f t="shared" si="9"/>
        <v>51.049328088170007</v>
      </c>
      <c r="L73" s="81">
        <f t="shared" si="10"/>
        <v>52.325561290374253</v>
      </c>
      <c r="M73" s="81">
        <f t="shared" si="11"/>
        <v>53.633700322633608</v>
      </c>
      <c r="N73" s="81">
        <f t="shared" si="12"/>
        <v>54.974542830699441</v>
      </c>
      <c r="O73" s="81">
        <f t="shared" si="13"/>
        <v>56.34890640146692</v>
      </c>
      <c r="P73" s="81">
        <f t="shared" si="14"/>
        <v>57.757629061503586</v>
      </c>
      <c r="Q73" s="81">
        <f t="shared" si="15"/>
        <v>59.201569788041169</v>
      </c>
      <c r="R73" s="81">
        <f t="shared" si="16"/>
        <v>60.681609032742195</v>
      </c>
      <c r="S73" s="81">
        <f t="shared" ref="S73:S107" si="17">$R$72*(1+$D$8)</f>
        <v>62.198649258560742</v>
      </c>
      <c r="T73" s="81">
        <v>0</v>
      </c>
      <c r="U73" s="81">
        <v>0</v>
      </c>
      <c r="V73" s="81">
        <v>0</v>
      </c>
      <c r="W73" s="81">
        <v>0</v>
      </c>
      <c r="X73" s="81">
        <v>0</v>
      </c>
      <c r="Y73" s="81">
        <v>0</v>
      </c>
      <c r="Z73" s="81">
        <v>0</v>
      </c>
      <c r="AA73" s="81">
        <v>0</v>
      </c>
      <c r="AB73" s="81">
        <v>0</v>
      </c>
      <c r="AC73" s="81">
        <v>0</v>
      </c>
    </row>
    <row r="74" spans="2:29" outlineLevel="1">
      <c r="C74" s="92">
        <v>17</v>
      </c>
      <c r="D74" s="81">
        <f t="shared" si="2"/>
        <v>42.946024994944942</v>
      </c>
      <c r="E74" s="81">
        <f t="shared" si="3"/>
        <v>44.019675619818564</v>
      </c>
      <c r="F74" s="81">
        <f t="shared" si="4"/>
        <v>45.120167510314026</v>
      </c>
      <c r="G74" s="81">
        <f t="shared" si="5"/>
        <v>46.248171698071872</v>
      </c>
      <c r="H74" s="81">
        <f t="shared" si="6"/>
        <v>47.404375990523661</v>
      </c>
      <c r="I74" s="81">
        <f t="shared" si="7"/>
        <v>48.589485390286747</v>
      </c>
      <c r="J74" s="81">
        <f t="shared" si="8"/>
        <v>49.804222525043912</v>
      </c>
      <c r="K74" s="81">
        <f t="shared" si="9"/>
        <v>51.049328088170007</v>
      </c>
      <c r="L74" s="81">
        <f t="shared" si="10"/>
        <v>52.325561290374253</v>
      </c>
      <c r="M74" s="81">
        <f t="shared" si="11"/>
        <v>53.633700322633608</v>
      </c>
      <c r="N74" s="81">
        <f t="shared" si="12"/>
        <v>54.974542830699441</v>
      </c>
      <c r="O74" s="81">
        <f t="shared" si="13"/>
        <v>56.34890640146692</v>
      </c>
      <c r="P74" s="81">
        <f t="shared" si="14"/>
        <v>57.757629061503586</v>
      </c>
      <c r="Q74" s="81">
        <f t="shared" si="15"/>
        <v>59.201569788041169</v>
      </c>
      <c r="R74" s="81">
        <f t="shared" si="16"/>
        <v>60.681609032742195</v>
      </c>
      <c r="S74" s="81">
        <f t="shared" si="17"/>
        <v>62.198649258560742</v>
      </c>
      <c r="T74" s="81">
        <f t="shared" ref="T74:T108" si="18">$S$73*(1+$D$8)</f>
        <v>63.753615490024757</v>
      </c>
      <c r="U74" s="81">
        <v>0</v>
      </c>
      <c r="V74" s="81">
        <v>0</v>
      </c>
      <c r="W74" s="81">
        <v>0</v>
      </c>
      <c r="X74" s="81">
        <v>0</v>
      </c>
      <c r="Y74" s="81">
        <v>0</v>
      </c>
      <c r="Z74" s="81">
        <v>0</v>
      </c>
      <c r="AA74" s="81">
        <v>0</v>
      </c>
      <c r="AB74" s="81">
        <v>0</v>
      </c>
      <c r="AC74" s="81">
        <v>0</v>
      </c>
    </row>
    <row r="75" spans="2:29" outlineLevel="1">
      <c r="C75" s="92">
        <v>18</v>
      </c>
      <c r="D75" s="81">
        <f t="shared" si="2"/>
        <v>42.946024994944942</v>
      </c>
      <c r="E75" s="81">
        <f t="shared" si="3"/>
        <v>44.019675619818564</v>
      </c>
      <c r="F75" s="81">
        <f t="shared" si="4"/>
        <v>45.120167510314026</v>
      </c>
      <c r="G75" s="81">
        <f t="shared" si="5"/>
        <v>46.248171698071872</v>
      </c>
      <c r="H75" s="81">
        <f t="shared" si="6"/>
        <v>47.404375990523661</v>
      </c>
      <c r="I75" s="81">
        <f t="shared" si="7"/>
        <v>48.589485390286747</v>
      </c>
      <c r="J75" s="81">
        <f t="shared" si="8"/>
        <v>49.804222525043912</v>
      </c>
      <c r="K75" s="81">
        <f t="shared" si="9"/>
        <v>51.049328088170007</v>
      </c>
      <c r="L75" s="81">
        <f t="shared" si="10"/>
        <v>52.325561290374253</v>
      </c>
      <c r="M75" s="81">
        <f t="shared" si="11"/>
        <v>53.633700322633608</v>
      </c>
      <c r="N75" s="81">
        <f t="shared" si="12"/>
        <v>54.974542830699441</v>
      </c>
      <c r="O75" s="81">
        <f t="shared" si="13"/>
        <v>56.34890640146692</v>
      </c>
      <c r="P75" s="81">
        <f t="shared" si="14"/>
        <v>57.757629061503586</v>
      </c>
      <c r="Q75" s="81">
        <f t="shared" si="15"/>
        <v>59.201569788041169</v>
      </c>
      <c r="R75" s="81">
        <f t="shared" si="16"/>
        <v>60.681609032742195</v>
      </c>
      <c r="S75" s="81">
        <f t="shared" si="17"/>
        <v>62.198649258560742</v>
      </c>
      <c r="T75" s="81">
        <f t="shared" si="18"/>
        <v>63.753615490024757</v>
      </c>
      <c r="U75" s="81">
        <f t="shared" ref="U75:U109" si="19">$T$74*(1+$D$8)</f>
        <v>65.347455877275365</v>
      </c>
      <c r="V75" s="81">
        <v>0</v>
      </c>
      <c r="W75" s="81">
        <v>0</v>
      </c>
      <c r="X75" s="81">
        <v>0</v>
      </c>
      <c r="Y75" s="81">
        <v>0</v>
      </c>
      <c r="Z75" s="81">
        <v>0</v>
      </c>
      <c r="AA75" s="81">
        <v>0</v>
      </c>
      <c r="AB75" s="81">
        <v>0</v>
      </c>
      <c r="AC75" s="81">
        <v>0</v>
      </c>
    </row>
    <row r="76" spans="2:29" outlineLevel="1">
      <c r="C76" s="92">
        <v>19</v>
      </c>
      <c r="D76" s="81">
        <f t="shared" si="2"/>
        <v>42.946024994944942</v>
      </c>
      <c r="E76" s="81">
        <f t="shared" si="3"/>
        <v>44.019675619818564</v>
      </c>
      <c r="F76" s="81">
        <f t="shared" si="4"/>
        <v>45.120167510314026</v>
      </c>
      <c r="G76" s="81">
        <f t="shared" si="5"/>
        <v>46.248171698071872</v>
      </c>
      <c r="H76" s="81">
        <f t="shared" si="6"/>
        <v>47.404375990523661</v>
      </c>
      <c r="I76" s="81">
        <f t="shared" si="7"/>
        <v>48.589485390286747</v>
      </c>
      <c r="J76" s="81">
        <f t="shared" si="8"/>
        <v>49.804222525043912</v>
      </c>
      <c r="K76" s="81">
        <f t="shared" si="9"/>
        <v>51.049328088170007</v>
      </c>
      <c r="L76" s="81">
        <f t="shared" si="10"/>
        <v>52.325561290374253</v>
      </c>
      <c r="M76" s="81">
        <f t="shared" si="11"/>
        <v>53.633700322633608</v>
      </c>
      <c r="N76" s="81">
        <f t="shared" si="12"/>
        <v>54.974542830699441</v>
      </c>
      <c r="O76" s="81">
        <f t="shared" si="13"/>
        <v>56.34890640146692</v>
      </c>
      <c r="P76" s="81">
        <f t="shared" si="14"/>
        <v>57.757629061503586</v>
      </c>
      <c r="Q76" s="81">
        <f t="shared" si="15"/>
        <v>59.201569788041169</v>
      </c>
      <c r="R76" s="81">
        <f t="shared" si="16"/>
        <v>60.681609032742195</v>
      </c>
      <c r="S76" s="81">
        <f t="shared" si="17"/>
        <v>62.198649258560742</v>
      </c>
      <c r="T76" s="81">
        <f t="shared" si="18"/>
        <v>63.753615490024757</v>
      </c>
      <c r="U76" s="81">
        <f t="shared" si="19"/>
        <v>65.347455877275365</v>
      </c>
      <c r="V76" s="81">
        <f t="shared" ref="V76:V110" si="20">$U$75*(1+$D$8)</f>
        <v>66.981142274207244</v>
      </c>
      <c r="W76" s="81">
        <v>0</v>
      </c>
      <c r="X76" s="81">
        <v>0</v>
      </c>
      <c r="Y76" s="81">
        <v>0</v>
      </c>
      <c r="Z76" s="81">
        <v>0</v>
      </c>
      <c r="AA76" s="81">
        <v>0</v>
      </c>
      <c r="AB76" s="81">
        <v>0</v>
      </c>
      <c r="AC76" s="81">
        <v>0</v>
      </c>
    </row>
    <row r="77" spans="2:29" outlineLevel="1">
      <c r="C77" s="92">
        <v>20</v>
      </c>
      <c r="D77" s="81">
        <f t="shared" si="2"/>
        <v>42.946024994944942</v>
      </c>
      <c r="E77" s="81">
        <f t="shared" si="3"/>
        <v>44.019675619818564</v>
      </c>
      <c r="F77" s="81">
        <f t="shared" si="4"/>
        <v>45.120167510314026</v>
      </c>
      <c r="G77" s="81">
        <f t="shared" si="5"/>
        <v>46.248171698071872</v>
      </c>
      <c r="H77" s="81">
        <f t="shared" si="6"/>
        <v>47.404375990523661</v>
      </c>
      <c r="I77" s="81">
        <f t="shared" si="7"/>
        <v>48.589485390286747</v>
      </c>
      <c r="J77" s="81">
        <f t="shared" si="8"/>
        <v>49.804222525043912</v>
      </c>
      <c r="K77" s="81">
        <f t="shared" si="9"/>
        <v>51.049328088170007</v>
      </c>
      <c r="L77" s="81">
        <f t="shared" si="10"/>
        <v>52.325561290374253</v>
      </c>
      <c r="M77" s="81">
        <f t="shared" si="11"/>
        <v>53.633700322633608</v>
      </c>
      <c r="N77" s="81">
        <f t="shared" si="12"/>
        <v>54.974542830699441</v>
      </c>
      <c r="O77" s="81">
        <f t="shared" si="13"/>
        <v>56.34890640146692</v>
      </c>
      <c r="P77" s="81">
        <f t="shared" si="14"/>
        <v>57.757629061503586</v>
      </c>
      <c r="Q77" s="81">
        <f t="shared" si="15"/>
        <v>59.201569788041169</v>
      </c>
      <c r="R77" s="81">
        <f t="shared" si="16"/>
        <v>60.681609032742195</v>
      </c>
      <c r="S77" s="81">
        <f t="shared" si="17"/>
        <v>62.198649258560742</v>
      </c>
      <c r="T77" s="81">
        <f t="shared" si="18"/>
        <v>63.753615490024757</v>
      </c>
      <c r="U77" s="81">
        <f t="shared" si="19"/>
        <v>65.347455877275365</v>
      </c>
      <c r="V77" s="81">
        <f t="shared" si="20"/>
        <v>66.981142274207244</v>
      </c>
      <c r="W77" s="81">
        <f t="shared" ref="W77:W111" si="21">$V$76*(1+$D$8)</f>
        <v>68.655670831062423</v>
      </c>
      <c r="X77" s="81">
        <v>0</v>
      </c>
      <c r="Y77" s="81">
        <v>0</v>
      </c>
      <c r="Z77" s="81">
        <v>0</v>
      </c>
      <c r="AA77" s="81">
        <v>0</v>
      </c>
      <c r="AB77" s="81">
        <v>0</v>
      </c>
      <c r="AC77" s="81">
        <v>0</v>
      </c>
    </row>
    <row r="78" spans="2:29" outlineLevel="1">
      <c r="C78" s="92">
        <v>21</v>
      </c>
      <c r="D78" s="81">
        <f t="shared" si="2"/>
        <v>42.946024994944942</v>
      </c>
      <c r="E78" s="81">
        <f t="shared" si="3"/>
        <v>44.019675619818564</v>
      </c>
      <c r="F78" s="81">
        <f t="shared" si="4"/>
        <v>45.120167510314026</v>
      </c>
      <c r="G78" s="81">
        <f t="shared" si="5"/>
        <v>46.248171698071872</v>
      </c>
      <c r="H78" s="81">
        <f t="shared" si="6"/>
        <v>47.404375990523661</v>
      </c>
      <c r="I78" s="81">
        <f t="shared" si="7"/>
        <v>48.589485390286747</v>
      </c>
      <c r="J78" s="81">
        <f t="shared" si="8"/>
        <v>49.804222525043912</v>
      </c>
      <c r="K78" s="81">
        <f t="shared" si="9"/>
        <v>51.049328088170007</v>
      </c>
      <c r="L78" s="81">
        <f t="shared" si="10"/>
        <v>52.325561290374253</v>
      </c>
      <c r="M78" s="81">
        <f t="shared" si="11"/>
        <v>53.633700322633608</v>
      </c>
      <c r="N78" s="81">
        <f t="shared" si="12"/>
        <v>54.974542830699441</v>
      </c>
      <c r="O78" s="81">
        <f t="shared" si="13"/>
        <v>56.34890640146692</v>
      </c>
      <c r="P78" s="81">
        <f t="shared" si="14"/>
        <v>57.757629061503586</v>
      </c>
      <c r="Q78" s="81">
        <f t="shared" si="15"/>
        <v>59.201569788041169</v>
      </c>
      <c r="R78" s="81">
        <f t="shared" si="16"/>
        <v>60.681609032742195</v>
      </c>
      <c r="S78" s="81">
        <f t="shared" si="17"/>
        <v>62.198649258560742</v>
      </c>
      <c r="T78" s="81">
        <f t="shared" si="18"/>
        <v>63.753615490024757</v>
      </c>
      <c r="U78" s="81">
        <f t="shared" si="19"/>
        <v>65.347455877275365</v>
      </c>
      <c r="V78" s="81">
        <f t="shared" si="20"/>
        <v>66.981142274207244</v>
      </c>
      <c r="W78" s="81">
        <f t="shared" si="21"/>
        <v>68.655670831062423</v>
      </c>
      <c r="X78" s="81">
        <f t="shared" ref="X78:X112" si="22">$W$77*(1+$D$8)</f>
        <v>70.372062601838977</v>
      </c>
      <c r="Y78" s="81">
        <v>0</v>
      </c>
      <c r="Z78" s="81">
        <v>0</v>
      </c>
      <c r="AA78" s="81">
        <v>0</v>
      </c>
      <c r="AB78" s="81">
        <v>0</v>
      </c>
      <c r="AC78" s="81">
        <v>0</v>
      </c>
    </row>
    <row r="79" spans="2:29" outlineLevel="1">
      <c r="C79" s="92">
        <v>22</v>
      </c>
      <c r="D79" s="81">
        <f t="shared" si="2"/>
        <v>42.946024994944942</v>
      </c>
      <c r="E79" s="81">
        <f t="shared" si="3"/>
        <v>44.019675619818564</v>
      </c>
      <c r="F79" s="81">
        <f t="shared" si="4"/>
        <v>45.120167510314026</v>
      </c>
      <c r="G79" s="81">
        <f t="shared" si="5"/>
        <v>46.248171698071872</v>
      </c>
      <c r="H79" s="81">
        <f t="shared" si="6"/>
        <v>47.404375990523661</v>
      </c>
      <c r="I79" s="81">
        <f t="shared" si="7"/>
        <v>48.589485390286747</v>
      </c>
      <c r="J79" s="81">
        <f t="shared" si="8"/>
        <v>49.804222525043912</v>
      </c>
      <c r="K79" s="81">
        <f t="shared" si="9"/>
        <v>51.049328088170007</v>
      </c>
      <c r="L79" s="81">
        <f t="shared" si="10"/>
        <v>52.325561290374253</v>
      </c>
      <c r="M79" s="81">
        <f t="shared" si="11"/>
        <v>53.633700322633608</v>
      </c>
      <c r="N79" s="81">
        <f t="shared" si="12"/>
        <v>54.974542830699441</v>
      </c>
      <c r="O79" s="81">
        <f t="shared" si="13"/>
        <v>56.34890640146692</v>
      </c>
      <c r="P79" s="81">
        <f t="shared" si="14"/>
        <v>57.757629061503586</v>
      </c>
      <c r="Q79" s="81">
        <f t="shared" si="15"/>
        <v>59.201569788041169</v>
      </c>
      <c r="R79" s="81">
        <f t="shared" si="16"/>
        <v>60.681609032742195</v>
      </c>
      <c r="S79" s="81">
        <f t="shared" si="17"/>
        <v>62.198649258560742</v>
      </c>
      <c r="T79" s="81">
        <f t="shared" si="18"/>
        <v>63.753615490024757</v>
      </c>
      <c r="U79" s="81">
        <f t="shared" si="19"/>
        <v>65.347455877275365</v>
      </c>
      <c r="V79" s="81">
        <f t="shared" si="20"/>
        <v>66.981142274207244</v>
      </c>
      <c r="W79" s="81">
        <f t="shared" si="21"/>
        <v>68.655670831062423</v>
      </c>
      <c r="X79" s="81">
        <f t="shared" si="22"/>
        <v>70.372062601838977</v>
      </c>
      <c r="Y79" s="81">
        <f t="shared" ref="Y79:Y113" si="23">$X$78*(1+$D$8)</f>
        <v>72.13136416688495</v>
      </c>
      <c r="Z79" s="81">
        <v>0</v>
      </c>
      <c r="AA79" s="81">
        <v>0</v>
      </c>
      <c r="AB79" s="81">
        <v>0</v>
      </c>
      <c r="AC79" s="81">
        <v>0</v>
      </c>
    </row>
    <row r="80" spans="2:29" outlineLevel="1">
      <c r="B80" s="90"/>
      <c r="C80" s="92">
        <v>23</v>
      </c>
      <c r="D80" s="81">
        <f t="shared" si="2"/>
        <v>42.946024994944942</v>
      </c>
      <c r="E80" s="81">
        <f t="shared" si="3"/>
        <v>44.019675619818564</v>
      </c>
      <c r="F80" s="81">
        <f t="shared" si="4"/>
        <v>45.120167510314026</v>
      </c>
      <c r="G80" s="81">
        <f t="shared" si="5"/>
        <v>46.248171698071872</v>
      </c>
      <c r="H80" s="81">
        <f t="shared" si="6"/>
        <v>47.404375990523661</v>
      </c>
      <c r="I80" s="81">
        <f t="shared" si="7"/>
        <v>48.589485390286747</v>
      </c>
      <c r="J80" s="81">
        <f t="shared" si="8"/>
        <v>49.804222525043912</v>
      </c>
      <c r="K80" s="81">
        <f t="shared" si="9"/>
        <v>51.049328088170007</v>
      </c>
      <c r="L80" s="81">
        <f t="shared" si="10"/>
        <v>52.325561290374253</v>
      </c>
      <c r="M80" s="81">
        <f t="shared" si="11"/>
        <v>53.633700322633608</v>
      </c>
      <c r="N80" s="81">
        <f t="shared" si="12"/>
        <v>54.974542830699441</v>
      </c>
      <c r="O80" s="81">
        <f t="shared" si="13"/>
        <v>56.34890640146692</v>
      </c>
      <c r="P80" s="81">
        <f t="shared" si="14"/>
        <v>57.757629061503586</v>
      </c>
      <c r="Q80" s="81">
        <f t="shared" si="15"/>
        <v>59.201569788041169</v>
      </c>
      <c r="R80" s="81">
        <f t="shared" si="16"/>
        <v>60.681609032742195</v>
      </c>
      <c r="S80" s="81">
        <f t="shared" si="17"/>
        <v>62.198649258560742</v>
      </c>
      <c r="T80" s="81">
        <f t="shared" si="18"/>
        <v>63.753615490024757</v>
      </c>
      <c r="U80" s="81">
        <f t="shared" si="19"/>
        <v>65.347455877275365</v>
      </c>
      <c r="V80" s="81">
        <f t="shared" si="20"/>
        <v>66.981142274207244</v>
      </c>
      <c r="W80" s="81">
        <f t="shared" si="21"/>
        <v>68.655670831062423</v>
      </c>
      <c r="X80" s="81">
        <f t="shared" si="22"/>
        <v>70.372062601838977</v>
      </c>
      <c r="Y80" s="81">
        <f t="shared" si="23"/>
        <v>72.13136416688495</v>
      </c>
      <c r="Z80" s="81">
        <f t="shared" ref="Z80:Z114" si="24">$Y$79*(1+$D$8)</f>
        <v>73.934648271057071</v>
      </c>
      <c r="AA80" s="81">
        <v>0</v>
      </c>
      <c r="AB80" s="81">
        <v>0</v>
      </c>
      <c r="AC80" s="81">
        <v>0</v>
      </c>
    </row>
    <row r="81" spans="2:29" outlineLevel="1">
      <c r="B81" s="90"/>
      <c r="C81" s="92">
        <v>24</v>
      </c>
      <c r="D81" s="81">
        <f t="shared" si="2"/>
        <v>42.946024994944942</v>
      </c>
      <c r="E81" s="81">
        <f t="shared" si="3"/>
        <v>44.019675619818564</v>
      </c>
      <c r="F81" s="81">
        <f t="shared" si="4"/>
        <v>45.120167510314026</v>
      </c>
      <c r="G81" s="81">
        <f t="shared" si="5"/>
        <v>46.248171698071872</v>
      </c>
      <c r="H81" s="81">
        <f t="shared" si="6"/>
        <v>47.404375990523661</v>
      </c>
      <c r="I81" s="81">
        <f t="shared" si="7"/>
        <v>48.589485390286747</v>
      </c>
      <c r="J81" s="81">
        <f t="shared" si="8"/>
        <v>49.804222525043912</v>
      </c>
      <c r="K81" s="81">
        <f t="shared" si="9"/>
        <v>51.049328088170007</v>
      </c>
      <c r="L81" s="81">
        <f t="shared" si="10"/>
        <v>52.325561290374253</v>
      </c>
      <c r="M81" s="81">
        <f t="shared" si="11"/>
        <v>53.633700322633608</v>
      </c>
      <c r="N81" s="81">
        <f t="shared" si="12"/>
        <v>54.974542830699441</v>
      </c>
      <c r="O81" s="81">
        <f t="shared" si="13"/>
        <v>56.34890640146692</v>
      </c>
      <c r="P81" s="81">
        <f t="shared" si="14"/>
        <v>57.757629061503586</v>
      </c>
      <c r="Q81" s="81">
        <f t="shared" si="15"/>
        <v>59.201569788041169</v>
      </c>
      <c r="R81" s="81">
        <f t="shared" si="16"/>
        <v>60.681609032742195</v>
      </c>
      <c r="S81" s="81">
        <f t="shared" si="17"/>
        <v>62.198649258560742</v>
      </c>
      <c r="T81" s="81">
        <f t="shared" si="18"/>
        <v>63.753615490024757</v>
      </c>
      <c r="U81" s="81">
        <f t="shared" si="19"/>
        <v>65.347455877275365</v>
      </c>
      <c r="V81" s="81">
        <f t="shared" si="20"/>
        <v>66.981142274207244</v>
      </c>
      <c r="W81" s="81">
        <f t="shared" si="21"/>
        <v>68.655670831062423</v>
      </c>
      <c r="X81" s="81">
        <f t="shared" si="22"/>
        <v>70.372062601838977</v>
      </c>
      <c r="Y81" s="81">
        <f t="shared" si="23"/>
        <v>72.13136416688495</v>
      </c>
      <c r="Z81" s="81">
        <f t="shared" si="24"/>
        <v>73.934648271057071</v>
      </c>
      <c r="AA81" s="81">
        <f t="shared" ref="AA81:AA115" si="25">$Z$80*(1+$D$8)</f>
        <v>75.78301447783349</v>
      </c>
      <c r="AB81" s="81">
        <v>0</v>
      </c>
      <c r="AC81" s="81">
        <v>0</v>
      </c>
    </row>
    <row r="82" spans="2:29" outlineLevel="1">
      <c r="C82" s="92">
        <v>25</v>
      </c>
      <c r="D82" s="81">
        <f t="shared" si="2"/>
        <v>42.946024994944942</v>
      </c>
      <c r="E82" s="81">
        <f t="shared" si="3"/>
        <v>44.019675619818564</v>
      </c>
      <c r="F82" s="81">
        <f t="shared" si="4"/>
        <v>45.120167510314026</v>
      </c>
      <c r="G82" s="81">
        <f t="shared" si="5"/>
        <v>46.248171698071872</v>
      </c>
      <c r="H82" s="81">
        <f t="shared" si="6"/>
        <v>47.404375990523661</v>
      </c>
      <c r="I82" s="81">
        <f t="shared" si="7"/>
        <v>48.589485390286747</v>
      </c>
      <c r="J82" s="81">
        <f t="shared" si="8"/>
        <v>49.804222525043912</v>
      </c>
      <c r="K82" s="81">
        <f t="shared" si="9"/>
        <v>51.049328088170007</v>
      </c>
      <c r="L82" s="81">
        <f t="shared" si="10"/>
        <v>52.325561290374253</v>
      </c>
      <c r="M82" s="81">
        <f t="shared" si="11"/>
        <v>53.633700322633608</v>
      </c>
      <c r="N82" s="81">
        <f t="shared" si="12"/>
        <v>54.974542830699441</v>
      </c>
      <c r="O82" s="81">
        <f t="shared" si="13"/>
        <v>56.34890640146692</v>
      </c>
      <c r="P82" s="81">
        <f t="shared" si="14"/>
        <v>57.757629061503586</v>
      </c>
      <c r="Q82" s="81">
        <f t="shared" si="15"/>
        <v>59.201569788041169</v>
      </c>
      <c r="R82" s="81">
        <f t="shared" si="16"/>
        <v>60.681609032742195</v>
      </c>
      <c r="S82" s="81">
        <f t="shared" si="17"/>
        <v>62.198649258560742</v>
      </c>
      <c r="T82" s="81">
        <f t="shared" si="18"/>
        <v>63.753615490024757</v>
      </c>
      <c r="U82" s="81">
        <f t="shared" si="19"/>
        <v>65.347455877275365</v>
      </c>
      <c r="V82" s="81">
        <f t="shared" si="20"/>
        <v>66.981142274207244</v>
      </c>
      <c r="W82" s="81">
        <f t="shared" si="21"/>
        <v>68.655670831062423</v>
      </c>
      <c r="X82" s="81">
        <f t="shared" si="22"/>
        <v>70.372062601838977</v>
      </c>
      <c r="Y82" s="81">
        <f t="shared" si="23"/>
        <v>72.13136416688495</v>
      </c>
      <c r="Z82" s="81">
        <f t="shared" si="24"/>
        <v>73.934648271057071</v>
      </c>
      <c r="AA82" s="81">
        <f t="shared" si="25"/>
        <v>75.78301447783349</v>
      </c>
      <c r="AB82" s="81">
        <f t="shared" ref="AB82:AB116" si="26">$AA$81*(1+$D$8)</f>
        <v>77.677589839779316</v>
      </c>
      <c r="AC82" s="81">
        <v>0</v>
      </c>
    </row>
    <row r="83" spans="2:29" outlineLevel="1">
      <c r="C83" s="92">
        <v>26</v>
      </c>
      <c r="D83" s="81">
        <f t="shared" si="2"/>
        <v>42.946024994944942</v>
      </c>
      <c r="E83" s="81">
        <f t="shared" si="3"/>
        <v>44.019675619818564</v>
      </c>
      <c r="F83" s="81">
        <f t="shared" si="4"/>
        <v>45.120167510314026</v>
      </c>
      <c r="G83" s="81">
        <f t="shared" si="5"/>
        <v>46.248171698071872</v>
      </c>
      <c r="H83" s="81">
        <f t="shared" si="6"/>
        <v>47.404375990523661</v>
      </c>
      <c r="I83" s="81">
        <f t="shared" si="7"/>
        <v>48.589485390286747</v>
      </c>
      <c r="J83" s="81">
        <f t="shared" si="8"/>
        <v>49.804222525043912</v>
      </c>
      <c r="K83" s="81">
        <f t="shared" si="9"/>
        <v>51.049328088170007</v>
      </c>
      <c r="L83" s="81">
        <f t="shared" si="10"/>
        <v>52.325561290374253</v>
      </c>
      <c r="M83" s="81">
        <f t="shared" si="11"/>
        <v>53.633700322633608</v>
      </c>
      <c r="N83" s="81">
        <f t="shared" si="12"/>
        <v>54.974542830699441</v>
      </c>
      <c r="O83" s="81">
        <f t="shared" si="13"/>
        <v>56.34890640146692</v>
      </c>
      <c r="P83" s="81">
        <f t="shared" si="14"/>
        <v>57.757629061503586</v>
      </c>
      <c r="Q83" s="81">
        <f t="shared" si="15"/>
        <v>59.201569788041169</v>
      </c>
      <c r="R83" s="81">
        <f t="shared" si="16"/>
        <v>60.681609032742195</v>
      </c>
      <c r="S83" s="81">
        <f t="shared" si="17"/>
        <v>62.198649258560742</v>
      </c>
      <c r="T83" s="81">
        <f t="shared" si="18"/>
        <v>63.753615490024757</v>
      </c>
      <c r="U83" s="81">
        <f t="shared" si="19"/>
        <v>65.347455877275365</v>
      </c>
      <c r="V83" s="81">
        <f t="shared" si="20"/>
        <v>66.981142274207244</v>
      </c>
      <c r="W83" s="81">
        <f t="shared" si="21"/>
        <v>68.655670831062423</v>
      </c>
      <c r="X83" s="81">
        <f t="shared" si="22"/>
        <v>70.372062601838977</v>
      </c>
      <c r="Y83" s="81">
        <f t="shared" si="23"/>
        <v>72.13136416688495</v>
      </c>
      <c r="Z83" s="81">
        <f t="shared" si="24"/>
        <v>73.934648271057071</v>
      </c>
      <c r="AA83" s="81">
        <f t="shared" si="25"/>
        <v>75.78301447783349</v>
      </c>
      <c r="AB83" s="81">
        <f t="shared" si="26"/>
        <v>77.677589839779316</v>
      </c>
      <c r="AC83" s="81">
        <f t="shared" ref="AC83:AC117" si="27">$AB$82*(1+$D$8)</f>
        <v>79.61952958577379</v>
      </c>
    </row>
    <row r="84" spans="2:29" outlineLevel="1">
      <c r="C84" s="92">
        <v>27</v>
      </c>
      <c r="D84" s="81">
        <f t="shared" si="2"/>
        <v>42.946024994944942</v>
      </c>
      <c r="E84" s="81">
        <f t="shared" si="3"/>
        <v>44.019675619818564</v>
      </c>
      <c r="F84" s="81">
        <f t="shared" si="4"/>
        <v>45.120167510314026</v>
      </c>
      <c r="G84" s="81">
        <f t="shared" si="5"/>
        <v>46.248171698071872</v>
      </c>
      <c r="H84" s="81">
        <f t="shared" si="6"/>
        <v>47.404375990523661</v>
      </c>
      <c r="I84" s="81">
        <f t="shared" si="7"/>
        <v>48.589485390286747</v>
      </c>
      <c r="J84" s="81">
        <f t="shared" si="8"/>
        <v>49.804222525043912</v>
      </c>
      <c r="K84" s="81">
        <f t="shared" si="9"/>
        <v>51.049328088170007</v>
      </c>
      <c r="L84" s="81">
        <f t="shared" si="10"/>
        <v>52.325561290374253</v>
      </c>
      <c r="M84" s="81">
        <f t="shared" si="11"/>
        <v>53.633700322633608</v>
      </c>
      <c r="N84" s="81">
        <f t="shared" si="12"/>
        <v>54.974542830699441</v>
      </c>
      <c r="O84" s="81">
        <f t="shared" si="13"/>
        <v>56.34890640146692</v>
      </c>
      <c r="P84" s="81">
        <f t="shared" si="14"/>
        <v>57.757629061503586</v>
      </c>
      <c r="Q84" s="81">
        <f t="shared" si="15"/>
        <v>59.201569788041169</v>
      </c>
      <c r="R84" s="81">
        <f t="shared" si="16"/>
        <v>60.681609032742195</v>
      </c>
      <c r="S84" s="81">
        <f t="shared" si="17"/>
        <v>62.198649258560742</v>
      </c>
      <c r="T84" s="81">
        <f t="shared" si="18"/>
        <v>63.753615490024757</v>
      </c>
      <c r="U84" s="81">
        <f t="shared" si="19"/>
        <v>65.347455877275365</v>
      </c>
      <c r="V84" s="81">
        <f t="shared" si="20"/>
        <v>66.981142274207244</v>
      </c>
      <c r="W84" s="81">
        <f t="shared" si="21"/>
        <v>68.655670831062423</v>
      </c>
      <c r="X84" s="81">
        <f t="shared" si="22"/>
        <v>70.372062601838977</v>
      </c>
      <c r="Y84" s="81">
        <f t="shared" si="23"/>
        <v>72.13136416688495</v>
      </c>
      <c r="Z84" s="81">
        <f t="shared" si="24"/>
        <v>73.934648271057071</v>
      </c>
      <c r="AA84" s="81">
        <f t="shared" si="25"/>
        <v>75.78301447783349</v>
      </c>
      <c r="AB84" s="81">
        <f t="shared" si="26"/>
        <v>77.677589839779316</v>
      </c>
      <c r="AC84" s="81">
        <f t="shared" si="27"/>
        <v>79.61952958577379</v>
      </c>
    </row>
    <row r="85" spans="2:29" outlineLevel="1">
      <c r="C85" s="92">
        <v>28</v>
      </c>
      <c r="D85" s="81">
        <f t="shared" si="2"/>
        <v>42.946024994944942</v>
      </c>
      <c r="E85" s="81">
        <f t="shared" si="3"/>
        <v>44.019675619818564</v>
      </c>
      <c r="F85" s="81">
        <f t="shared" si="4"/>
        <v>45.120167510314026</v>
      </c>
      <c r="G85" s="81">
        <f t="shared" si="5"/>
        <v>46.248171698071872</v>
      </c>
      <c r="H85" s="81">
        <f t="shared" si="6"/>
        <v>47.404375990523661</v>
      </c>
      <c r="I85" s="81">
        <f t="shared" si="7"/>
        <v>48.589485390286747</v>
      </c>
      <c r="J85" s="81">
        <f t="shared" si="8"/>
        <v>49.804222525043912</v>
      </c>
      <c r="K85" s="81">
        <f t="shared" si="9"/>
        <v>51.049328088170007</v>
      </c>
      <c r="L85" s="81">
        <f t="shared" si="10"/>
        <v>52.325561290374253</v>
      </c>
      <c r="M85" s="81">
        <f t="shared" si="11"/>
        <v>53.633700322633608</v>
      </c>
      <c r="N85" s="81">
        <f t="shared" si="12"/>
        <v>54.974542830699441</v>
      </c>
      <c r="O85" s="81">
        <f t="shared" si="13"/>
        <v>56.34890640146692</v>
      </c>
      <c r="P85" s="81">
        <f t="shared" si="14"/>
        <v>57.757629061503586</v>
      </c>
      <c r="Q85" s="81">
        <f t="shared" si="15"/>
        <v>59.201569788041169</v>
      </c>
      <c r="R85" s="81">
        <f t="shared" si="16"/>
        <v>60.681609032742195</v>
      </c>
      <c r="S85" s="81">
        <f t="shared" si="17"/>
        <v>62.198649258560742</v>
      </c>
      <c r="T85" s="81">
        <f t="shared" si="18"/>
        <v>63.753615490024757</v>
      </c>
      <c r="U85" s="81">
        <f t="shared" si="19"/>
        <v>65.347455877275365</v>
      </c>
      <c r="V85" s="81">
        <f t="shared" si="20"/>
        <v>66.981142274207244</v>
      </c>
      <c r="W85" s="81">
        <f t="shared" si="21"/>
        <v>68.655670831062423</v>
      </c>
      <c r="X85" s="81">
        <f t="shared" si="22"/>
        <v>70.372062601838977</v>
      </c>
      <c r="Y85" s="81">
        <f t="shared" si="23"/>
        <v>72.13136416688495</v>
      </c>
      <c r="Z85" s="81">
        <f t="shared" si="24"/>
        <v>73.934648271057071</v>
      </c>
      <c r="AA85" s="81">
        <f t="shared" si="25"/>
        <v>75.78301447783349</v>
      </c>
      <c r="AB85" s="81">
        <f t="shared" si="26"/>
        <v>77.677589839779316</v>
      </c>
      <c r="AC85" s="81">
        <f t="shared" si="27"/>
        <v>79.61952958577379</v>
      </c>
    </row>
    <row r="86" spans="2:29" outlineLevel="1">
      <c r="C86" s="92">
        <v>29</v>
      </c>
      <c r="D86" s="81">
        <f t="shared" si="2"/>
        <v>42.946024994944942</v>
      </c>
      <c r="E86" s="81">
        <f t="shared" si="3"/>
        <v>44.019675619818564</v>
      </c>
      <c r="F86" s="81">
        <f t="shared" si="4"/>
        <v>45.120167510314026</v>
      </c>
      <c r="G86" s="81">
        <f t="shared" si="5"/>
        <v>46.248171698071872</v>
      </c>
      <c r="H86" s="81">
        <f t="shared" si="6"/>
        <v>47.404375990523661</v>
      </c>
      <c r="I86" s="81">
        <f t="shared" si="7"/>
        <v>48.589485390286747</v>
      </c>
      <c r="J86" s="81">
        <f t="shared" si="8"/>
        <v>49.804222525043912</v>
      </c>
      <c r="K86" s="81">
        <f t="shared" si="9"/>
        <v>51.049328088170007</v>
      </c>
      <c r="L86" s="81">
        <f t="shared" si="10"/>
        <v>52.325561290374253</v>
      </c>
      <c r="M86" s="81">
        <f t="shared" si="11"/>
        <v>53.633700322633608</v>
      </c>
      <c r="N86" s="81">
        <f t="shared" si="12"/>
        <v>54.974542830699441</v>
      </c>
      <c r="O86" s="81">
        <f t="shared" si="13"/>
        <v>56.34890640146692</v>
      </c>
      <c r="P86" s="81">
        <f t="shared" si="14"/>
        <v>57.757629061503586</v>
      </c>
      <c r="Q86" s="81">
        <f t="shared" si="15"/>
        <v>59.201569788041169</v>
      </c>
      <c r="R86" s="81">
        <f t="shared" si="16"/>
        <v>60.681609032742195</v>
      </c>
      <c r="S86" s="81">
        <f t="shared" si="17"/>
        <v>62.198649258560742</v>
      </c>
      <c r="T86" s="81">
        <f t="shared" si="18"/>
        <v>63.753615490024757</v>
      </c>
      <c r="U86" s="81">
        <f t="shared" si="19"/>
        <v>65.347455877275365</v>
      </c>
      <c r="V86" s="81">
        <f t="shared" si="20"/>
        <v>66.981142274207244</v>
      </c>
      <c r="W86" s="81">
        <f t="shared" si="21"/>
        <v>68.655670831062423</v>
      </c>
      <c r="X86" s="81">
        <f t="shared" si="22"/>
        <v>70.372062601838977</v>
      </c>
      <c r="Y86" s="81">
        <f t="shared" si="23"/>
        <v>72.13136416688495</v>
      </c>
      <c r="Z86" s="81">
        <f t="shared" si="24"/>
        <v>73.934648271057071</v>
      </c>
      <c r="AA86" s="81">
        <f t="shared" si="25"/>
        <v>75.78301447783349</v>
      </c>
      <c r="AB86" s="81">
        <f t="shared" si="26"/>
        <v>77.677589839779316</v>
      </c>
      <c r="AC86" s="81">
        <f t="shared" si="27"/>
        <v>79.61952958577379</v>
      </c>
    </row>
    <row r="87" spans="2:29" outlineLevel="1">
      <c r="C87" s="92">
        <v>30</v>
      </c>
      <c r="D87" s="81">
        <f t="shared" si="2"/>
        <v>42.946024994944942</v>
      </c>
      <c r="E87" s="81">
        <f t="shared" si="3"/>
        <v>44.019675619818564</v>
      </c>
      <c r="F87" s="81">
        <f t="shared" si="4"/>
        <v>45.120167510314026</v>
      </c>
      <c r="G87" s="81">
        <f t="shared" si="5"/>
        <v>46.248171698071872</v>
      </c>
      <c r="H87" s="81">
        <f t="shared" si="6"/>
        <v>47.404375990523661</v>
      </c>
      <c r="I87" s="81">
        <f t="shared" si="7"/>
        <v>48.589485390286747</v>
      </c>
      <c r="J87" s="81">
        <f t="shared" si="8"/>
        <v>49.804222525043912</v>
      </c>
      <c r="K87" s="81">
        <f t="shared" si="9"/>
        <v>51.049328088170007</v>
      </c>
      <c r="L87" s="81">
        <f t="shared" si="10"/>
        <v>52.325561290374253</v>
      </c>
      <c r="M87" s="81">
        <f t="shared" si="11"/>
        <v>53.633700322633608</v>
      </c>
      <c r="N87" s="81">
        <f t="shared" si="12"/>
        <v>54.974542830699441</v>
      </c>
      <c r="O87" s="81">
        <f t="shared" si="13"/>
        <v>56.34890640146692</v>
      </c>
      <c r="P87" s="81">
        <f t="shared" si="14"/>
        <v>57.757629061503586</v>
      </c>
      <c r="Q87" s="81">
        <f t="shared" si="15"/>
        <v>59.201569788041169</v>
      </c>
      <c r="R87" s="81">
        <f t="shared" si="16"/>
        <v>60.681609032742195</v>
      </c>
      <c r="S87" s="81">
        <f t="shared" si="17"/>
        <v>62.198649258560742</v>
      </c>
      <c r="T87" s="81">
        <f t="shared" si="18"/>
        <v>63.753615490024757</v>
      </c>
      <c r="U87" s="81">
        <f t="shared" si="19"/>
        <v>65.347455877275365</v>
      </c>
      <c r="V87" s="81">
        <f t="shared" si="20"/>
        <v>66.981142274207244</v>
      </c>
      <c r="W87" s="81">
        <f t="shared" si="21"/>
        <v>68.655670831062423</v>
      </c>
      <c r="X87" s="81">
        <f t="shared" si="22"/>
        <v>70.372062601838977</v>
      </c>
      <c r="Y87" s="81">
        <f t="shared" si="23"/>
        <v>72.13136416688495</v>
      </c>
      <c r="Z87" s="81">
        <f t="shared" si="24"/>
        <v>73.934648271057071</v>
      </c>
      <c r="AA87" s="81">
        <f t="shared" si="25"/>
        <v>75.78301447783349</v>
      </c>
      <c r="AB87" s="81">
        <f t="shared" si="26"/>
        <v>77.677589839779316</v>
      </c>
      <c r="AC87" s="81">
        <f t="shared" si="27"/>
        <v>79.61952958577379</v>
      </c>
    </row>
    <row r="88" spans="2:29" outlineLevel="1">
      <c r="C88" s="92">
        <v>31</v>
      </c>
      <c r="D88" s="81">
        <f t="shared" si="2"/>
        <v>42.946024994944942</v>
      </c>
      <c r="E88" s="81">
        <f t="shared" si="3"/>
        <v>44.019675619818564</v>
      </c>
      <c r="F88" s="81">
        <f t="shared" si="4"/>
        <v>45.120167510314026</v>
      </c>
      <c r="G88" s="81">
        <f t="shared" si="5"/>
        <v>46.248171698071872</v>
      </c>
      <c r="H88" s="81">
        <f t="shared" si="6"/>
        <v>47.404375990523661</v>
      </c>
      <c r="I88" s="81">
        <f t="shared" si="7"/>
        <v>48.589485390286747</v>
      </c>
      <c r="J88" s="81">
        <f t="shared" si="8"/>
        <v>49.804222525043912</v>
      </c>
      <c r="K88" s="81">
        <f t="shared" si="9"/>
        <v>51.049328088170007</v>
      </c>
      <c r="L88" s="81">
        <f t="shared" si="10"/>
        <v>52.325561290374253</v>
      </c>
      <c r="M88" s="81">
        <f t="shared" si="11"/>
        <v>53.633700322633608</v>
      </c>
      <c r="N88" s="81">
        <f t="shared" si="12"/>
        <v>54.974542830699441</v>
      </c>
      <c r="O88" s="81">
        <f t="shared" si="13"/>
        <v>56.34890640146692</v>
      </c>
      <c r="P88" s="81">
        <f t="shared" si="14"/>
        <v>57.757629061503586</v>
      </c>
      <c r="Q88" s="81">
        <f t="shared" si="15"/>
        <v>59.201569788041169</v>
      </c>
      <c r="R88" s="81">
        <f t="shared" si="16"/>
        <v>60.681609032742195</v>
      </c>
      <c r="S88" s="81">
        <f t="shared" si="17"/>
        <v>62.198649258560742</v>
      </c>
      <c r="T88" s="81">
        <f t="shared" si="18"/>
        <v>63.753615490024757</v>
      </c>
      <c r="U88" s="81">
        <f t="shared" si="19"/>
        <v>65.347455877275365</v>
      </c>
      <c r="V88" s="81">
        <f t="shared" si="20"/>
        <v>66.981142274207244</v>
      </c>
      <c r="W88" s="81">
        <f t="shared" si="21"/>
        <v>68.655670831062423</v>
      </c>
      <c r="X88" s="81">
        <f t="shared" si="22"/>
        <v>70.372062601838977</v>
      </c>
      <c r="Y88" s="81">
        <f t="shared" si="23"/>
        <v>72.13136416688495</v>
      </c>
      <c r="Z88" s="81">
        <f t="shared" si="24"/>
        <v>73.934648271057071</v>
      </c>
      <c r="AA88" s="81">
        <f t="shared" si="25"/>
        <v>75.78301447783349</v>
      </c>
      <c r="AB88" s="81">
        <f t="shared" si="26"/>
        <v>77.677589839779316</v>
      </c>
      <c r="AC88" s="81">
        <f t="shared" si="27"/>
        <v>79.61952958577379</v>
      </c>
    </row>
    <row r="89" spans="2:29" outlineLevel="1">
      <c r="C89" s="92">
        <v>32</v>
      </c>
      <c r="D89" s="81">
        <f t="shared" si="2"/>
        <v>42.946024994944942</v>
      </c>
      <c r="E89" s="81">
        <f t="shared" si="3"/>
        <v>44.019675619818564</v>
      </c>
      <c r="F89" s="81">
        <f t="shared" si="4"/>
        <v>45.120167510314026</v>
      </c>
      <c r="G89" s="81">
        <f t="shared" si="5"/>
        <v>46.248171698071872</v>
      </c>
      <c r="H89" s="81">
        <f t="shared" si="6"/>
        <v>47.404375990523661</v>
      </c>
      <c r="I89" s="81">
        <f t="shared" si="7"/>
        <v>48.589485390286747</v>
      </c>
      <c r="J89" s="81">
        <f t="shared" si="8"/>
        <v>49.804222525043912</v>
      </c>
      <c r="K89" s="81">
        <f t="shared" si="9"/>
        <v>51.049328088170007</v>
      </c>
      <c r="L89" s="81">
        <f t="shared" si="10"/>
        <v>52.325561290374253</v>
      </c>
      <c r="M89" s="81">
        <f t="shared" si="11"/>
        <v>53.633700322633608</v>
      </c>
      <c r="N89" s="81">
        <f t="shared" si="12"/>
        <v>54.974542830699441</v>
      </c>
      <c r="O89" s="81">
        <f t="shared" si="13"/>
        <v>56.34890640146692</v>
      </c>
      <c r="P89" s="81">
        <f t="shared" si="14"/>
        <v>57.757629061503586</v>
      </c>
      <c r="Q89" s="81">
        <f t="shared" si="15"/>
        <v>59.201569788041169</v>
      </c>
      <c r="R89" s="81">
        <f t="shared" si="16"/>
        <v>60.681609032742195</v>
      </c>
      <c r="S89" s="81">
        <f t="shared" si="17"/>
        <v>62.198649258560742</v>
      </c>
      <c r="T89" s="81">
        <f t="shared" si="18"/>
        <v>63.753615490024757</v>
      </c>
      <c r="U89" s="81">
        <f t="shared" si="19"/>
        <v>65.347455877275365</v>
      </c>
      <c r="V89" s="81">
        <f t="shared" si="20"/>
        <v>66.981142274207244</v>
      </c>
      <c r="W89" s="81">
        <f t="shared" si="21"/>
        <v>68.655670831062423</v>
      </c>
      <c r="X89" s="81">
        <f t="shared" si="22"/>
        <v>70.372062601838977</v>
      </c>
      <c r="Y89" s="81">
        <f t="shared" si="23"/>
        <v>72.13136416688495</v>
      </c>
      <c r="Z89" s="81">
        <f t="shared" si="24"/>
        <v>73.934648271057071</v>
      </c>
      <c r="AA89" s="81">
        <f t="shared" si="25"/>
        <v>75.78301447783349</v>
      </c>
      <c r="AB89" s="81">
        <f t="shared" si="26"/>
        <v>77.677589839779316</v>
      </c>
      <c r="AC89" s="81">
        <f t="shared" si="27"/>
        <v>79.61952958577379</v>
      </c>
    </row>
    <row r="90" spans="2:29" outlineLevel="1">
      <c r="C90" s="92">
        <v>33</v>
      </c>
      <c r="D90" s="81">
        <f t="shared" si="2"/>
        <v>42.946024994944942</v>
      </c>
      <c r="E90" s="81">
        <f t="shared" si="3"/>
        <v>44.019675619818564</v>
      </c>
      <c r="F90" s="81">
        <f t="shared" si="4"/>
        <v>45.120167510314026</v>
      </c>
      <c r="G90" s="81">
        <f t="shared" si="5"/>
        <v>46.248171698071872</v>
      </c>
      <c r="H90" s="81">
        <f t="shared" si="6"/>
        <v>47.404375990523661</v>
      </c>
      <c r="I90" s="81">
        <f t="shared" si="7"/>
        <v>48.589485390286747</v>
      </c>
      <c r="J90" s="81">
        <f t="shared" si="8"/>
        <v>49.804222525043912</v>
      </c>
      <c r="K90" s="81">
        <f t="shared" si="9"/>
        <v>51.049328088170007</v>
      </c>
      <c r="L90" s="81">
        <f t="shared" si="10"/>
        <v>52.325561290374253</v>
      </c>
      <c r="M90" s="81">
        <f t="shared" si="11"/>
        <v>53.633700322633608</v>
      </c>
      <c r="N90" s="81">
        <f t="shared" si="12"/>
        <v>54.974542830699441</v>
      </c>
      <c r="O90" s="81">
        <f t="shared" si="13"/>
        <v>56.34890640146692</v>
      </c>
      <c r="P90" s="81">
        <f t="shared" si="14"/>
        <v>57.757629061503586</v>
      </c>
      <c r="Q90" s="81">
        <f t="shared" si="15"/>
        <v>59.201569788041169</v>
      </c>
      <c r="R90" s="81">
        <f t="shared" si="16"/>
        <v>60.681609032742195</v>
      </c>
      <c r="S90" s="81">
        <f t="shared" si="17"/>
        <v>62.198649258560742</v>
      </c>
      <c r="T90" s="81">
        <f t="shared" si="18"/>
        <v>63.753615490024757</v>
      </c>
      <c r="U90" s="81">
        <f t="shared" si="19"/>
        <v>65.347455877275365</v>
      </c>
      <c r="V90" s="81">
        <f t="shared" si="20"/>
        <v>66.981142274207244</v>
      </c>
      <c r="W90" s="81">
        <f t="shared" si="21"/>
        <v>68.655670831062423</v>
      </c>
      <c r="X90" s="81">
        <f t="shared" si="22"/>
        <v>70.372062601838977</v>
      </c>
      <c r="Y90" s="81">
        <f t="shared" si="23"/>
        <v>72.13136416688495</v>
      </c>
      <c r="Z90" s="81">
        <f t="shared" si="24"/>
        <v>73.934648271057071</v>
      </c>
      <c r="AA90" s="81">
        <f t="shared" si="25"/>
        <v>75.78301447783349</v>
      </c>
      <c r="AB90" s="81">
        <f t="shared" si="26"/>
        <v>77.677589839779316</v>
      </c>
      <c r="AC90" s="81">
        <f t="shared" si="27"/>
        <v>79.61952958577379</v>
      </c>
    </row>
    <row r="91" spans="2:29" outlineLevel="1">
      <c r="C91" s="92">
        <v>34</v>
      </c>
      <c r="D91" s="81">
        <f t="shared" si="2"/>
        <v>42.946024994944942</v>
      </c>
      <c r="E91" s="81">
        <f t="shared" si="3"/>
        <v>44.019675619818564</v>
      </c>
      <c r="F91" s="81">
        <f t="shared" si="4"/>
        <v>45.120167510314026</v>
      </c>
      <c r="G91" s="81">
        <f t="shared" si="5"/>
        <v>46.248171698071872</v>
      </c>
      <c r="H91" s="81">
        <f t="shared" si="6"/>
        <v>47.404375990523661</v>
      </c>
      <c r="I91" s="81">
        <f t="shared" si="7"/>
        <v>48.589485390286747</v>
      </c>
      <c r="J91" s="81">
        <f t="shared" si="8"/>
        <v>49.804222525043912</v>
      </c>
      <c r="K91" s="81">
        <f t="shared" si="9"/>
        <v>51.049328088170007</v>
      </c>
      <c r="L91" s="81">
        <f t="shared" si="10"/>
        <v>52.325561290374253</v>
      </c>
      <c r="M91" s="81">
        <f t="shared" si="11"/>
        <v>53.633700322633608</v>
      </c>
      <c r="N91" s="81">
        <f t="shared" si="12"/>
        <v>54.974542830699441</v>
      </c>
      <c r="O91" s="81">
        <f t="shared" si="13"/>
        <v>56.34890640146692</v>
      </c>
      <c r="P91" s="81">
        <f t="shared" si="14"/>
        <v>57.757629061503586</v>
      </c>
      <c r="Q91" s="81">
        <f t="shared" si="15"/>
        <v>59.201569788041169</v>
      </c>
      <c r="R91" s="81">
        <f t="shared" si="16"/>
        <v>60.681609032742195</v>
      </c>
      <c r="S91" s="81">
        <f t="shared" si="17"/>
        <v>62.198649258560742</v>
      </c>
      <c r="T91" s="81">
        <f t="shared" si="18"/>
        <v>63.753615490024757</v>
      </c>
      <c r="U91" s="81">
        <f t="shared" si="19"/>
        <v>65.347455877275365</v>
      </c>
      <c r="V91" s="81">
        <f t="shared" si="20"/>
        <v>66.981142274207244</v>
      </c>
      <c r="W91" s="81">
        <f t="shared" si="21"/>
        <v>68.655670831062423</v>
      </c>
      <c r="X91" s="81">
        <f t="shared" si="22"/>
        <v>70.372062601838977</v>
      </c>
      <c r="Y91" s="81">
        <f t="shared" si="23"/>
        <v>72.13136416688495</v>
      </c>
      <c r="Z91" s="81">
        <f t="shared" si="24"/>
        <v>73.934648271057071</v>
      </c>
      <c r="AA91" s="81">
        <f t="shared" si="25"/>
        <v>75.78301447783349</v>
      </c>
      <c r="AB91" s="81">
        <f t="shared" si="26"/>
        <v>77.677589839779316</v>
      </c>
      <c r="AC91" s="81">
        <f t="shared" si="27"/>
        <v>79.61952958577379</v>
      </c>
    </row>
    <row r="92" spans="2:29" outlineLevel="1">
      <c r="C92" s="92">
        <v>35</v>
      </c>
      <c r="D92" s="81">
        <f t="shared" si="2"/>
        <v>42.946024994944942</v>
      </c>
      <c r="E92" s="81">
        <f t="shared" si="3"/>
        <v>44.019675619818564</v>
      </c>
      <c r="F92" s="81">
        <f t="shared" si="4"/>
        <v>45.120167510314026</v>
      </c>
      <c r="G92" s="81">
        <f t="shared" si="5"/>
        <v>46.248171698071872</v>
      </c>
      <c r="H92" s="81">
        <f t="shared" si="6"/>
        <v>47.404375990523661</v>
      </c>
      <c r="I92" s="81">
        <f t="shared" si="7"/>
        <v>48.589485390286747</v>
      </c>
      <c r="J92" s="81">
        <f t="shared" si="8"/>
        <v>49.804222525043912</v>
      </c>
      <c r="K92" s="81">
        <f t="shared" si="9"/>
        <v>51.049328088170007</v>
      </c>
      <c r="L92" s="81">
        <f t="shared" si="10"/>
        <v>52.325561290374253</v>
      </c>
      <c r="M92" s="81">
        <f t="shared" si="11"/>
        <v>53.633700322633608</v>
      </c>
      <c r="N92" s="81">
        <f t="shared" si="12"/>
        <v>54.974542830699441</v>
      </c>
      <c r="O92" s="81">
        <f t="shared" si="13"/>
        <v>56.34890640146692</v>
      </c>
      <c r="P92" s="81">
        <f t="shared" si="14"/>
        <v>57.757629061503586</v>
      </c>
      <c r="Q92" s="81">
        <f t="shared" si="15"/>
        <v>59.201569788041169</v>
      </c>
      <c r="R92" s="81">
        <f t="shared" si="16"/>
        <v>60.681609032742195</v>
      </c>
      <c r="S92" s="81">
        <f t="shared" si="17"/>
        <v>62.198649258560742</v>
      </c>
      <c r="T92" s="81">
        <f t="shared" si="18"/>
        <v>63.753615490024757</v>
      </c>
      <c r="U92" s="81">
        <f t="shared" si="19"/>
        <v>65.347455877275365</v>
      </c>
      <c r="V92" s="81">
        <f t="shared" si="20"/>
        <v>66.981142274207244</v>
      </c>
      <c r="W92" s="81">
        <f t="shared" si="21"/>
        <v>68.655670831062423</v>
      </c>
      <c r="X92" s="81">
        <f t="shared" si="22"/>
        <v>70.372062601838977</v>
      </c>
      <c r="Y92" s="81">
        <f t="shared" si="23"/>
        <v>72.13136416688495</v>
      </c>
      <c r="Z92" s="81">
        <f t="shared" si="24"/>
        <v>73.934648271057071</v>
      </c>
      <c r="AA92" s="81">
        <f t="shared" si="25"/>
        <v>75.78301447783349</v>
      </c>
      <c r="AB92" s="81">
        <f t="shared" si="26"/>
        <v>77.677589839779316</v>
      </c>
      <c r="AC92" s="81">
        <f t="shared" si="27"/>
        <v>79.61952958577379</v>
      </c>
    </row>
    <row r="93" spans="2:29" outlineLevel="1">
      <c r="C93" s="92">
        <v>36</v>
      </c>
      <c r="D93" s="81">
        <v>0</v>
      </c>
      <c r="E93" s="81">
        <f t="shared" si="3"/>
        <v>44.019675619818564</v>
      </c>
      <c r="F93" s="81">
        <f t="shared" si="4"/>
        <v>45.120167510314026</v>
      </c>
      <c r="G93" s="81">
        <f t="shared" si="5"/>
        <v>46.248171698071872</v>
      </c>
      <c r="H93" s="81">
        <f t="shared" si="6"/>
        <v>47.404375990523661</v>
      </c>
      <c r="I93" s="81">
        <f t="shared" si="7"/>
        <v>48.589485390286747</v>
      </c>
      <c r="J93" s="81">
        <f t="shared" si="8"/>
        <v>49.804222525043912</v>
      </c>
      <c r="K93" s="81">
        <f t="shared" si="9"/>
        <v>51.049328088170007</v>
      </c>
      <c r="L93" s="81">
        <f t="shared" si="10"/>
        <v>52.325561290374253</v>
      </c>
      <c r="M93" s="81">
        <f t="shared" si="11"/>
        <v>53.633700322633608</v>
      </c>
      <c r="N93" s="81">
        <f t="shared" si="12"/>
        <v>54.974542830699441</v>
      </c>
      <c r="O93" s="81">
        <f t="shared" si="13"/>
        <v>56.34890640146692</v>
      </c>
      <c r="P93" s="81">
        <f t="shared" si="14"/>
        <v>57.757629061503586</v>
      </c>
      <c r="Q93" s="81">
        <f t="shared" si="15"/>
        <v>59.201569788041169</v>
      </c>
      <c r="R93" s="81">
        <f t="shared" si="16"/>
        <v>60.681609032742195</v>
      </c>
      <c r="S93" s="81">
        <f t="shared" si="17"/>
        <v>62.198649258560742</v>
      </c>
      <c r="T93" s="81">
        <f t="shared" si="18"/>
        <v>63.753615490024757</v>
      </c>
      <c r="U93" s="81">
        <f t="shared" si="19"/>
        <v>65.347455877275365</v>
      </c>
      <c r="V93" s="81">
        <f t="shared" si="20"/>
        <v>66.981142274207244</v>
      </c>
      <c r="W93" s="81">
        <f t="shared" si="21"/>
        <v>68.655670831062423</v>
      </c>
      <c r="X93" s="81">
        <f t="shared" si="22"/>
        <v>70.372062601838977</v>
      </c>
      <c r="Y93" s="81">
        <f t="shared" si="23"/>
        <v>72.13136416688495</v>
      </c>
      <c r="Z93" s="81">
        <f t="shared" si="24"/>
        <v>73.934648271057071</v>
      </c>
      <c r="AA93" s="81">
        <f t="shared" si="25"/>
        <v>75.78301447783349</v>
      </c>
      <c r="AB93" s="81">
        <f t="shared" si="26"/>
        <v>77.677589839779316</v>
      </c>
      <c r="AC93" s="81">
        <f t="shared" si="27"/>
        <v>79.61952958577379</v>
      </c>
    </row>
    <row r="94" spans="2:29" outlineLevel="1">
      <c r="C94" s="92">
        <v>37</v>
      </c>
      <c r="D94" s="81">
        <v>0</v>
      </c>
      <c r="E94" s="81"/>
      <c r="F94" s="81">
        <f t="shared" si="4"/>
        <v>45.120167510314026</v>
      </c>
      <c r="G94" s="81">
        <f t="shared" si="5"/>
        <v>46.248171698071872</v>
      </c>
      <c r="H94" s="81">
        <f t="shared" si="6"/>
        <v>47.404375990523661</v>
      </c>
      <c r="I94" s="81">
        <f t="shared" si="7"/>
        <v>48.589485390286747</v>
      </c>
      <c r="J94" s="81">
        <f t="shared" si="8"/>
        <v>49.804222525043912</v>
      </c>
      <c r="K94" s="81">
        <f t="shared" si="9"/>
        <v>51.049328088170007</v>
      </c>
      <c r="L94" s="81">
        <f t="shared" si="10"/>
        <v>52.325561290374253</v>
      </c>
      <c r="M94" s="81">
        <f t="shared" si="11"/>
        <v>53.633700322633608</v>
      </c>
      <c r="N94" s="81">
        <f t="shared" si="12"/>
        <v>54.974542830699441</v>
      </c>
      <c r="O94" s="81">
        <f t="shared" si="13"/>
        <v>56.34890640146692</v>
      </c>
      <c r="P94" s="81">
        <f t="shared" si="14"/>
        <v>57.757629061503586</v>
      </c>
      <c r="Q94" s="81">
        <f t="shared" si="15"/>
        <v>59.201569788041169</v>
      </c>
      <c r="R94" s="81">
        <f t="shared" si="16"/>
        <v>60.681609032742195</v>
      </c>
      <c r="S94" s="81">
        <f t="shared" si="17"/>
        <v>62.198649258560742</v>
      </c>
      <c r="T94" s="81">
        <f t="shared" si="18"/>
        <v>63.753615490024757</v>
      </c>
      <c r="U94" s="81">
        <f t="shared" si="19"/>
        <v>65.347455877275365</v>
      </c>
      <c r="V94" s="81">
        <f t="shared" si="20"/>
        <v>66.981142274207244</v>
      </c>
      <c r="W94" s="81">
        <f t="shared" si="21"/>
        <v>68.655670831062423</v>
      </c>
      <c r="X94" s="81">
        <f t="shared" si="22"/>
        <v>70.372062601838977</v>
      </c>
      <c r="Y94" s="81">
        <f t="shared" si="23"/>
        <v>72.13136416688495</v>
      </c>
      <c r="Z94" s="81">
        <f t="shared" si="24"/>
        <v>73.934648271057071</v>
      </c>
      <c r="AA94" s="81">
        <f t="shared" si="25"/>
        <v>75.78301447783349</v>
      </c>
      <c r="AB94" s="81">
        <f t="shared" si="26"/>
        <v>77.677589839779316</v>
      </c>
      <c r="AC94" s="81">
        <f t="shared" si="27"/>
        <v>79.61952958577379</v>
      </c>
    </row>
    <row r="95" spans="2:29" outlineLevel="1">
      <c r="C95" s="92">
        <v>38</v>
      </c>
      <c r="D95" s="81">
        <v>0</v>
      </c>
      <c r="E95" s="81"/>
      <c r="F95" s="81"/>
      <c r="G95" s="81">
        <f t="shared" si="5"/>
        <v>46.248171698071872</v>
      </c>
      <c r="H95" s="81">
        <f t="shared" si="6"/>
        <v>47.404375990523661</v>
      </c>
      <c r="I95" s="81">
        <f t="shared" si="7"/>
        <v>48.589485390286747</v>
      </c>
      <c r="J95" s="81">
        <f t="shared" si="8"/>
        <v>49.804222525043912</v>
      </c>
      <c r="K95" s="81">
        <f t="shared" si="9"/>
        <v>51.049328088170007</v>
      </c>
      <c r="L95" s="81">
        <f t="shared" si="10"/>
        <v>52.325561290374253</v>
      </c>
      <c r="M95" s="81">
        <f t="shared" si="11"/>
        <v>53.633700322633608</v>
      </c>
      <c r="N95" s="81">
        <f t="shared" si="12"/>
        <v>54.974542830699441</v>
      </c>
      <c r="O95" s="81">
        <f t="shared" si="13"/>
        <v>56.34890640146692</v>
      </c>
      <c r="P95" s="81">
        <f t="shared" si="14"/>
        <v>57.757629061503586</v>
      </c>
      <c r="Q95" s="81">
        <f t="shared" si="15"/>
        <v>59.201569788041169</v>
      </c>
      <c r="R95" s="81">
        <f t="shared" si="16"/>
        <v>60.681609032742195</v>
      </c>
      <c r="S95" s="81">
        <f t="shared" si="17"/>
        <v>62.198649258560742</v>
      </c>
      <c r="T95" s="81">
        <f t="shared" si="18"/>
        <v>63.753615490024757</v>
      </c>
      <c r="U95" s="81">
        <f t="shared" si="19"/>
        <v>65.347455877275365</v>
      </c>
      <c r="V95" s="81">
        <f t="shared" si="20"/>
        <v>66.981142274207244</v>
      </c>
      <c r="W95" s="81">
        <f t="shared" si="21"/>
        <v>68.655670831062423</v>
      </c>
      <c r="X95" s="81">
        <f t="shared" si="22"/>
        <v>70.372062601838977</v>
      </c>
      <c r="Y95" s="81">
        <f t="shared" si="23"/>
        <v>72.13136416688495</v>
      </c>
      <c r="Z95" s="81">
        <f t="shared" si="24"/>
        <v>73.934648271057071</v>
      </c>
      <c r="AA95" s="81">
        <f t="shared" si="25"/>
        <v>75.78301447783349</v>
      </c>
      <c r="AB95" s="81">
        <f t="shared" si="26"/>
        <v>77.677589839779316</v>
      </c>
      <c r="AC95" s="81">
        <f t="shared" si="27"/>
        <v>79.61952958577379</v>
      </c>
    </row>
    <row r="96" spans="2:29" outlineLevel="1">
      <c r="C96" s="92">
        <v>39</v>
      </c>
      <c r="D96" s="81">
        <v>0</v>
      </c>
      <c r="E96" s="81"/>
      <c r="F96" s="81"/>
      <c r="G96" s="81"/>
      <c r="H96" s="81">
        <f t="shared" si="6"/>
        <v>47.404375990523661</v>
      </c>
      <c r="I96" s="81">
        <f t="shared" si="7"/>
        <v>48.589485390286747</v>
      </c>
      <c r="J96" s="81">
        <f t="shared" si="8"/>
        <v>49.804222525043912</v>
      </c>
      <c r="K96" s="81">
        <f t="shared" si="9"/>
        <v>51.049328088170007</v>
      </c>
      <c r="L96" s="81">
        <f t="shared" si="10"/>
        <v>52.325561290374253</v>
      </c>
      <c r="M96" s="81">
        <f t="shared" si="11"/>
        <v>53.633700322633608</v>
      </c>
      <c r="N96" s="81">
        <f t="shared" si="12"/>
        <v>54.974542830699441</v>
      </c>
      <c r="O96" s="81">
        <f t="shared" si="13"/>
        <v>56.34890640146692</v>
      </c>
      <c r="P96" s="81">
        <f t="shared" si="14"/>
        <v>57.757629061503586</v>
      </c>
      <c r="Q96" s="81">
        <f t="shared" si="15"/>
        <v>59.201569788041169</v>
      </c>
      <c r="R96" s="81">
        <f t="shared" si="16"/>
        <v>60.681609032742195</v>
      </c>
      <c r="S96" s="81">
        <f t="shared" si="17"/>
        <v>62.198649258560742</v>
      </c>
      <c r="T96" s="81">
        <f t="shared" si="18"/>
        <v>63.753615490024757</v>
      </c>
      <c r="U96" s="81">
        <f t="shared" si="19"/>
        <v>65.347455877275365</v>
      </c>
      <c r="V96" s="81">
        <f t="shared" si="20"/>
        <v>66.981142274207244</v>
      </c>
      <c r="W96" s="81">
        <f t="shared" si="21"/>
        <v>68.655670831062423</v>
      </c>
      <c r="X96" s="81">
        <f t="shared" si="22"/>
        <v>70.372062601838977</v>
      </c>
      <c r="Y96" s="81">
        <f t="shared" si="23"/>
        <v>72.13136416688495</v>
      </c>
      <c r="Z96" s="81">
        <f t="shared" si="24"/>
        <v>73.934648271057071</v>
      </c>
      <c r="AA96" s="81">
        <f t="shared" si="25"/>
        <v>75.78301447783349</v>
      </c>
      <c r="AB96" s="81">
        <f t="shared" si="26"/>
        <v>77.677589839779316</v>
      </c>
      <c r="AC96" s="81">
        <f t="shared" si="27"/>
        <v>79.61952958577379</v>
      </c>
    </row>
    <row r="97" spans="3:29" outlineLevel="1">
      <c r="C97" s="92">
        <v>40</v>
      </c>
      <c r="D97" s="81">
        <v>0</v>
      </c>
      <c r="E97" s="81"/>
      <c r="F97" s="81"/>
      <c r="G97" s="81"/>
      <c r="H97" s="81"/>
      <c r="I97" s="81">
        <f t="shared" si="7"/>
        <v>48.589485390286747</v>
      </c>
      <c r="J97" s="81">
        <f t="shared" si="8"/>
        <v>49.804222525043912</v>
      </c>
      <c r="K97" s="81">
        <f t="shared" si="9"/>
        <v>51.049328088170007</v>
      </c>
      <c r="L97" s="81">
        <f t="shared" si="10"/>
        <v>52.325561290374253</v>
      </c>
      <c r="M97" s="81">
        <f t="shared" si="11"/>
        <v>53.633700322633608</v>
      </c>
      <c r="N97" s="81">
        <f t="shared" si="12"/>
        <v>54.974542830699441</v>
      </c>
      <c r="O97" s="81">
        <f t="shared" si="13"/>
        <v>56.34890640146692</v>
      </c>
      <c r="P97" s="81">
        <f t="shared" si="14"/>
        <v>57.757629061503586</v>
      </c>
      <c r="Q97" s="81">
        <f t="shared" si="15"/>
        <v>59.201569788041169</v>
      </c>
      <c r="R97" s="81">
        <f t="shared" si="16"/>
        <v>60.681609032742195</v>
      </c>
      <c r="S97" s="81">
        <f t="shared" si="17"/>
        <v>62.198649258560742</v>
      </c>
      <c r="T97" s="81">
        <f t="shared" si="18"/>
        <v>63.753615490024757</v>
      </c>
      <c r="U97" s="81">
        <f t="shared" si="19"/>
        <v>65.347455877275365</v>
      </c>
      <c r="V97" s="81">
        <f t="shared" si="20"/>
        <v>66.981142274207244</v>
      </c>
      <c r="W97" s="81">
        <f t="shared" si="21"/>
        <v>68.655670831062423</v>
      </c>
      <c r="X97" s="81">
        <f t="shared" si="22"/>
        <v>70.372062601838977</v>
      </c>
      <c r="Y97" s="81">
        <f t="shared" si="23"/>
        <v>72.13136416688495</v>
      </c>
      <c r="Z97" s="81">
        <f t="shared" si="24"/>
        <v>73.934648271057071</v>
      </c>
      <c r="AA97" s="81">
        <f t="shared" si="25"/>
        <v>75.78301447783349</v>
      </c>
      <c r="AB97" s="81">
        <f t="shared" si="26"/>
        <v>77.677589839779316</v>
      </c>
      <c r="AC97" s="81">
        <f t="shared" si="27"/>
        <v>79.61952958577379</v>
      </c>
    </row>
    <row r="98" spans="3:29" outlineLevel="1">
      <c r="C98" s="92">
        <v>41</v>
      </c>
      <c r="D98" s="81">
        <v>0</v>
      </c>
      <c r="E98" s="81"/>
      <c r="F98" s="81"/>
      <c r="G98" s="81"/>
      <c r="H98" s="81"/>
      <c r="I98" s="81"/>
      <c r="J98" s="81">
        <f t="shared" si="8"/>
        <v>49.804222525043912</v>
      </c>
      <c r="K98" s="81">
        <f t="shared" si="9"/>
        <v>51.049328088170007</v>
      </c>
      <c r="L98" s="81">
        <f t="shared" si="10"/>
        <v>52.325561290374253</v>
      </c>
      <c r="M98" s="81">
        <f t="shared" si="11"/>
        <v>53.633700322633608</v>
      </c>
      <c r="N98" s="81">
        <f t="shared" si="12"/>
        <v>54.974542830699441</v>
      </c>
      <c r="O98" s="81">
        <f t="shared" si="13"/>
        <v>56.34890640146692</v>
      </c>
      <c r="P98" s="81">
        <f t="shared" si="14"/>
        <v>57.757629061503586</v>
      </c>
      <c r="Q98" s="81">
        <f t="shared" si="15"/>
        <v>59.201569788041169</v>
      </c>
      <c r="R98" s="81">
        <f t="shared" si="16"/>
        <v>60.681609032742195</v>
      </c>
      <c r="S98" s="81">
        <f t="shared" si="17"/>
        <v>62.198649258560742</v>
      </c>
      <c r="T98" s="81">
        <f t="shared" si="18"/>
        <v>63.753615490024757</v>
      </c>
      <c r="U98" s="81">
        <f t="shared" si="19"/>
        <v>65.347455877275365</v>
      </c>
      <c r="V98" s="81">
        <f t="shared" si="20"/>
        <v>66.981142274207244</v>
      </c>
      <c r="W98" s="81">
        <f t="shared" si="21"/>
        <v>68.655670831062423</v>
      </c>
      <c r="X98" s="81">
        <f t="shared" si="22"/>
        <v>70.372062601838977</v>
      </c>
      <c r="Y98" s="81">
        <f t="shared" si="23"/>
        <v>72.13136416688495</v>
      </c>
      <c r="Z98" s="81">
        <f t="shared" si="24"/>
        <v>73.934648271057071</v>
      </c>
      <c r="AA98" s="81">
        <f t="shared" si="25"/>
        <v>75.78301447783349</v>
      </c>
      <c r="AB98" s="81">
        <f t="shared" si="26"/>
        <v>77.677589839779316</v>
      </c>
      <c r="AC98" s="81">
        <f t="shared" si="27"/>
        <v>79.61952958577379</v>
      </c>
    </row>
    <row r="99" spans="3:29" outlineLevel="1">
      <c r="C99" s="92">
        <v>42</v>
      </c>
      <c r="D99" s="81">
        <v>0</v>
      </c>
      <c r="E99" s="81"/>
      <c r="F99" s="81"/>
      <c r="G99" s="81"/>
      <c r="H99" s="81"/>
      <c r="I99" s="81"/>
      <c r="J99" s="81"/>
      <c r="K99" s="81">
        <f t="shared" si="9"/>
        <v>51.049328088170007</v>
      </c>
      <c r="L99" s="81">
        <f t="shared" si="10"/>
        <v>52.325561290374253</v>
      </c>
      <c r="M99" s="81">
        <f t="shared" si="11"/>
        <v>53.633700322633608</v>
      </c>
      <c r="N99" s="81">
        <f t="shared" si="12"/>
        <v>54.974542830699441</v>
      </c>
      <c r="O99" s="81">
        <f t="shared" si="13"/>
        <v>56.34890640146692</v>
      </c>
      <c r="P99" s="81">
        <f t="shared" si="14"/>
        <v>57.757629061503586</v>
      </c>
      <c r="Q99" s="81">
        <f t="shared" si="15"/>
        <v>59.201569788041169</v>
      </c>
      <c r="R99" s="81">
        <f t="shared" si="16"/>
        <v>60.681609032742195</v>
      </c>
      <c r="S99" s="81">
        <f t="shared" si="17"/>
        <v>62.198649258560742</v>
      </c>
      <c r="T99" s="81">
        <f t="shared" si="18"/>
        <v>63.753615490024757</v>
      </c>
      <c r="U99" s="81">
        <f t="shared" si="19"/>
        <v>65.347455877275365</v>
      </c>
      <c r="V99" s="81">
        <f t="shared" si="20"/>
        <v>66.981142274207244</v>
      </c>
      <c r="W99" s="81">
        <f t="shared" si="21"/>
        <v>68.655670831062423</v>
      </c>
      <c r="X99" s="81">
        <f t="shared" si="22"/>
        <v>70.372062601838977</v>
      </c>
      <c r="Y99" s="81">
        <f t="shared" si="23"/>
        <v>72.13136416688495</v>
      </c>
      <c r="Z99" s="81">
        <f t="shared" si="24"/>
        <v>73.934648271057071</v>
      </c>
      <c r="AA99" s="81">
        <f t="shared" si="25"/>
        <v>75.78301447783349</v>
      </c>
      <c r="AB99" s="81">
        <f t="shared" si="26"/>
        <v>77.677589839779316</v>
      </c>
      <c r="AC99" s="81">
        <f t="shared" si="27"/>
        <v>79.61952958577379</v>
      </c>
    </row>
    <row r="100" spans="3:29" outlineLevel="1">
      <c r="C100" s="92">
        <v>43</v>
      </c>
      <c r="D100" s="81">
        <v>0</v>
      </c>
      <c r="E100" s="81"/>
      <c r="F100" s="81"/>
      <c r="G100" s="81"/>
      <c r="H100" s="81"/>
      <c r="I100" s="81"/>
      <c r="J100" s="81"/>
      <c r="K100" s="81"/>
      <c r="L100" s="81">
        <f t="shared" si="10"/>
        <v>52.325561290374253</v>
      </c>
      <c r="M100" s="81">
        <f t="shared" si="11"/>
        <v>53.633700322633608</v>
      </c>
      <c r="N100" s="81">
        <f t="shared" si="12"/>
        <v>54.974542830699441</v>
      </c>
      <c r="O100" s="81">
        <f t="shared" si="13"/>
        <v>56.34890640146692</v>
      </c>
      <c r="P100" s="81">
        <f t="shared" si="14"/>
        <v>57.757629061503586</v>
      </c>
      <c r="Q100" s="81">
        <f t="shared" si="15"/>
        <v>59.201569788041169</v>
      </c>
      <c r="R100" s="81">
        <f t="shared" si="16"/>
        <v>60.681609032742195</v>
      </c>
      <c r="S100" s="81">
        <f t="shared" si="17"/>
        <v>62.198649258560742</v>
      </c>
      <c r="T100" s="81">
        <f t="shared" si="18"/>
        <v>63.753615490024757</v>
      </c>
      <c r="U100" s="81">
        <f t="shared" si="19"/>
        <v>65.347455877275365</v>
      </c>
      <c r="V100" s="81">
        <f t="shared" si="20"/>
        <v>66.981142274207244</v>
      </c>
      <c r="W100" s="81">
        <f t="shared" si="21"/>
        <v>68.655670831062423</v>
      </c>
      <c r="X100" s="81">
        <f t="shared" si="22"/>
        <v>70.372062601838977</v>
      </c>
      <c r="Y100" s="81">
        <f t="shared" si="23"/>
        <v>72.13136416688495</v>
      </c>
      <c r="Z100" s="81">
        <f t="shared" si="24"/>
        <v>73.934648271057071</v>
      </c>
      <c r="AA100" s="81">
        <f t="shared" si="25"/>
        <v>75.78301447783349</v>
      </c>
      <c r="AB100" s="81">
        <f t="shared" si="26"/>
        <v>77.677589839779316</v>
      </c>
      <c r="AC100" s="81">
        <f t="shared" si="27"/>
        <v>79.61952958577379</v>
      </c>
    </row>
    <row r="101" spans="3:29" outlineLevel="1">
      <c r="C101" s="92">
        <v>44</v>
      </c>
      <c r="D101" s="81">
        <v>0</v>
      </c>
      <c r="E101" s="81"/>
      <c r="F101" s="81"/>
      <c r="G101" s="81"/>
      <c r="H101" s="81"/>
      <c r="I101" s="81"/>
      <c r="J101" s="81"/>
      <c r="K101" s="81"/>
      <c r="L101" s="81"/>
      <c r="M101" s="81">
        <f t="shared" si="11"/>
        <v>53.633700322633608</v>
      </c>
      <c r="N101" s="81">
        <f t="shared" si="12"/>
        <v>54.974542830699441</v>
      </c>
      <c r="O101" s="81">
        <f t="shared" si="13"/>
        <v>56.34890640146692</v>
      </c>
      <c r="P101" s="81">
        <f t="shared" si="14"/>
        <v>57.757629061503586</v>
      </c>
      <c r="Q101" s="81">
        <f t="shared" si="15"/>
        <v>59.201569788041169</v>
      </c>
      <c r="R101" s="81">
        <f t="shared" si="16"/>
        <v>60.681609032742195</v>
      </c>
      <c r="S101" s="81">
        <f t="shared" si="17"/>
        <v>62.198649258560742</v>
      </c>
      <c r="T101" s="81">
        <f t="shared" si="18"/>
        <v>63.753615490024757</v>
      </c>
      <c r="U101" s="81">
        <f t="shared" si="19"/>
        <v>65.347455877275365</v>
      </c>
      <c r="V101" s="81">
        <f t="shared" si="20"/>
        <v>66.981142274207244</v>
      </c>
      <c r="W101" s="81">
        <f t="shared" si="21"/>
        <v>68.655670831062423</v>
      </c>
      <c r="X101" s="81">
        <f t="shared" si="22"/>
        <v>70.372062601838977</v>
      </c>
      <c r="Y101" s="81">
        <f t="shared" si="23"/>
        <v>72.13136416688495</v>
      </c>
      <c r="Z101" s="81">
        <f t="shared" si="24"/>
        <v>73.934648271057071</v>
      </c>
      <c r="AA101" s="81">
        <f t="shared" si="25"/>
        <v>75.78301447783349</v>
      </c>
      <c r="AB101" s="81">
        <f t="shared" si="26"/>
        <v>77.677589839779316</v>
      </c>
      <c r="AC101" s="81">
        <f t="shared" si="27"/>
        <v>79.61952958577379</v>
      </c>
    </row>
    <row r="102" spans="3:29" outlineLevel="1">
      <c r="C102" s="92">
        <v>45</v>
      </c>
      <c r="D102" s="81">
        <v>0</v>
      </c>
      <c r="E102" s="81"/>
      <c r="F102" s="81"/>
      <c r="G102" s="81"/>
      <c r="H102" s="81"/>
      <c r="I102" s="81"/>
      <c r="J102" s="81"/>
      <c r="K102" s="81"/>
      <c r="L102" s="81"/>
      <c r="M102" s="81"/>
      <c r="N102" s="81">
        <f t="shared" si="12"/>
        <v>54.974542830699441</v>
      </c>
      <c r="O102" s="81">
        <f t="shared" si="13"/>
        <v>56.34890640146692</v>
      </c>
      <c r="P102" s="81">
        <f t="shared" si="14"/>
        <v>57.757629061503586</v>
      </c>
      <c r="Q102" s="81">
        <f t="shared" si="15"/>
        <v>59.201569788041169</v>
      </c>
      <c r="R102" s="81">
        <f t="shared" si="16"/>
        <v>60.681609032742195</v>
      </c>
      <c r="S102" s="81">
        <f t="shared" si="17"/>
        <v>62.198649258560742</v>
      </c>
      <c r="T102" s="81">
        <f t="shared" si="18"/>
        <v>63.753615490024757</v>
      </c>
      <c r="U102" s="81">
        <f t="shared" si="19"/>
        <v>65.347455877275365</v>
      </c>
      <c r="V102" s="81">
        <f t="shared" si="20"/>
        <v>66.981142274207244</v>
      </c>
      <c r="W102" s="81">
        <f t="shared" si="21"/>
        <v>68.655670831062423</v>
      </c>
      <c r="X102" s="81">
        <f t="shared" si="22"/>
        <v>70.372062601838977</v>
      </c>
      <c r="Y102" s="81">
        <f t="shared" si="23"/>
        <v>72.13136416688495</v>
      </c>
      <c r="Z102" s="81">
        <f t="shared" si="24"/>
        <v>73.934648271057071</v>
      </c>
      <c r="AA102" s="81">
        <f t="shared" si="25"/>
        <v>75.78301447783349</v>
      </c>
      <c r="AB102" s="81">
        <f t="shared" si="26"/>
        <v>77.677589839779316</v>
      </c>
      <c r="AC102" s="81">
        <f t="shared" si="27"/>
        <v>79.61952958577379</v>
      </c>
    </row>
    <row r="103" spans="3:29" outlineLevel="1">
      <c r="C103" s="92">
        <v>46</v>
      </c>
      <c r="D103" s="81">
        <v>0</v>
      </c>
      <c r="E103" s="81"/>
      <c r="F103" s="81"/>
      <c r="G103" s="81"/>
      <c r="H103" s="81"/>
      <c r="I103" s="81"/>
      <c r="J103" s="81"/>
      <c r="K103" s="81"/>
      <c r="L103" s="81"/>
      <c r="M103" s="81"/>
      <c r="N103" s="81"/>
      <c r="O103" s="81">
        <f t="shared" si="13"/>
        <v>56.34890640146692</v>
      </c>
      <c r="P103" s="81">
        <f t="shared" si="14"/>
        <v>57.757629061503586</v>
      </c>
      <c r="Q103" s="81">
        <f t="shared" si="15"/>
        <v>59.201569788041169</v>
      </c>
      <c r="R103" s="81">
        <f t="shared" si="16"/>
        <v>60.681609032742195</v>
      </c>
      <c r="S103" s="81">
        <f t="shared" si="17"/>
        <v>62.198649258560742</v>
      </c>
      <c r="T103" s="81">
        <f t="shared" si="18"/>
        <v>63.753615490024757</v>
      </c>
      <c r="U103" s="81">
        <f t="shared" si="19"/>
        <v>65.347455877275365</v>
      </c>
      <c r="V103" s="81">
        <f t="shared" si="20"/>
        <v>66.981142274207244</v>
      </c>
      <c r="W103" s="81">
        <f t="shared" si="21"/>
        <v>68.655670831062423</v>
      </c>
      <c r="X103" s="81">
        <f t="shared" si="22"/>
        <v>70.372062601838977</v>
      </c>
      <c r="Y103" s="81">
        <f t="shared" si="23"/>
        <v>72.13136416688495</v>
      </c>
      <c r="Z103" s="81">
        <f t="shared" si="24"/>
        <v>73.934648271057071</v>
      </c>
      <c r="AA103" s="81">
        <f t="shared" si="25"/>
        <v>75.78301447783349</v>
      </c>
      <c r="AB103" s="81">
        <f t="shared" si="26"/>
        <v>77.677589839779316</v>
      </c>
      <c r="AC103" s="81">
        <f t="shared" si="27"/>
        <v>79.61952958577379</v>
      </c>
    </row>
    <row r="104" spans="3:29" outlineLevel="1">
      <c r="C104" s="92">
        <v>47</v>
      </c>
      <c r="D104" s="81">
        <v>0</v>
      </c>
      <c r="E104" s="81"/>
      <c r="F104" s="81"/>
      <c r="G104" s="81"/>
      <c r="H104" s="81"/>
      <c r="I104" s="81"/>
      <c r="J104" s="81"/>
      <c r="K104" s="81"/>
      <c r="L104" s="81"/>
      <c r="M104" s="81"/>
      <c r="N104" s="81"/>
      <c r="O104" s="81"/>
      <c r="P104" s="81">
        <f t="shared" si="14"/>
        <v>57.757629061503586</v>
      </c>
      <c r="Q104" s="81">
        <f t="shared" si="15"/>
        <v>59.201569788041169</v>
      </c>
      <c r="R104" s="81">
        <f t="shared" si="16"/>
        <v>60.681609032742195</v>
      </c>
      <c r="S104" s="81">
        <f t="shared" si="17"/>
        <v>62.198649258560742</v>
      </c>
      <c r="T104" s="81">
        <f t="shared" si="18"/>
        <v>63.753615490024757</v>
      </c>
      <c r="U104" s="81">
        <f t="shared" si="19"/>
        <v>65.347455877275365</v>
      </c>
      <c r="V104" s="81">
        <f t="shared" si="20"/>
        <v>66.981142274207244</v>
      </c>
      <c r="W104" s="81">
        <f t="shared" si="21"/>
        <v>68.655670831062423</v>
      </c>
      <c r="X104" s="81">
        <f t="shared" si="22"/>
        <v>70.372062601838977</v>
      </c>
      <c r="Y104" s="81">
        <f t="shared" si="23"/>
        <v>72.13136416688495</v>
      </c>
      <c r="Z104" s="81">
        <f t="shared" si="24"/>
        <v>73.934648271057071</v>
      </c>
      <c r="AA104" s="81">
        <f t="shared" si="25"/>
        <v>75.78301447783349</v>
      </c>
      <c r="AB104" s="81">
        <f t="shared" si="26"/>
        <v>77.677589839779316</v>
      </c>
      <c r="AC104" s="81">
        <f t="shared" si="27"/>
        <v>79.61952958577379</v>
      </c>
    </row>
    <row r="105" spans="3:29" outlineLevel="1">
      <c r="C105" s="92">
        <v>48</v>
      </c>
      <c r="D105" s="81">
        <v>0</v>
      </c>
      <c r="E105" s="81"/>
      <c r="F105" s="81"/>
      <c r="G105" s="81"/>
      <c r="H105" s="81"/>
      <c r="I105" s="81"/>
      <c r="J105" s="81"/>
      <c r="K105" s="81"/>
      <c r="L105" s="81"/>
      <c r="M105" s="81"/>
      <c r="N105" s="81"/>
      <c r="O105" s="81"/>
      <c r="P105" s="81"/>
      <c r="Q105" s="81">
        <f t="shared" si="15"/>
        <v>59.201569788041169</v>
      </c>
      <c r="R105" s="81">
        <f t="shared" si="16"/>
        <v>60.681609032742195</v>
      </c>
      <c r="S105" s="81">
        <f t="shared" si="17"/>
        <v>62.198649258560742</v>
      </c>
      <c r="T105" s="81">
        <f t="shared" si="18"/>
        <v>63.753615490024757</v>
      </c>
      <c r="U105" s="81">
        <f t="shared" si="19"/>
        <v>65.347455877275365</v>
      </c>
      <c r="V105" s="81">
        <f t="shared" si="20"/>
        <v>66.981142274207244</v>
      </c>
      <c r="W105" s="81">
        <f t="shared" si="21"/>
        <v>68.655670831062423</v>
      </c>
      <c r="X105" s="81">
        <f t="shared" si="22"/>
        <v>70.372062601838977</v>
      </c>
      <c r="Y105" s="81">
        <f t="shared" si="23"/>
        <v>72.13136416688495</v>
      </c>
      <c r="Z105" s="81">
        <f t="shared" si="24"/>
        <v>73.934648271057071</v>
      </c>
      <c r="AA105" s="81">
        <f t="shared" si="25"/>
        <v>75.78301447783349</v>
      </c>
      <c r="AB105" s="81">
        <f t="shared" si="26"/>
        <v>77.677589839779316</v>
      </c>
      <c r="AC105" s="81">
        <f t="shared" si="27"/>
        <v>79.61952958577379</v>
      </c>
    </row>
    <row r="106" spans="3:29" outlineLevel="1">
      <c r="C106" s="92">
        <v>49</v>
      </c>
      <c r="D106" s="81">
        <v>0</v>
      </c>
      <c r="E106" s="81"/>
      <c r="F106" s="81"/>
      <c r="G106" s="81"/>
      <c r="H106" s="81"/>
      <c r="I106" s="81"/>
      <c r="J106" s="81"/>
      <c r="K106" s="81"/>
      <c r="L106" s="81"/>
      <c r="M106" s="81"/>
      <c r="N106" s="81"/>
      <c r="O106" s="81"/>
      <c r="P106" s="81"/>
      <c r="Q106" s="81"/>
      <c r="R106" s="81">
        <f t="shared" si="16"/>
        <v>60.681609032742195</v>
      </c>
      <c r="S106" s="81">
        <f t="shared" si="17"/>
        <v>62.198649258560742</v>
      </c>
      <c r="T106" s="81">
        <f t="shared" si="18"/>
        <v>63.753615490024757</v>
      </c>
      <c r="U106" s="81">
        <f t="shared" si="19"/>
        <v>65.347455877275365</v>
      </c>
      <c r="V106" s="81">
        <f t="shared" si="20"/>
        <v>66.981142274207244</v>
      </c>
      <c r="W106" s="81">
        <f t="shared" si="21"/>
        <v>68.655670831062423</v>
      </c>
      <c r="X106" s="81">
        <f t="shared" si="22"/>
        <v>70.372062601838977</v>
      </c>
      <c r="Y106" s="81">
        <f t="shared" si="23"/>
        <v>72.13136416688495</v>
      </c>
      <c r="Z106" s="81">
        <f t="shared" si="24"/>
        <v>73.934648271057071</v>
      </c>
      <c r="AA106" s="81">
        <f t="shared" si="25"/>
        <v>75.78301447783349</v>
      </c>
      <c r="AB106" s="81">
        <f t="shared" si="26"/>
        <v>77.677589839779316</v>
      </c>
      <c r="AC106" s="81">
        <f t="shared" si="27"/>
        <v>79.61952958577379</v>
      </c>
    </row>
    <row r="107" spans="3:29" outlineLevel="1">
      <c r="C107" s="92">
        <v>50</v>
      </c>
      <c r="D107" s="81">
        <v>0</v>
      </c>
      <c r="E107" s="81"/>
      <c r="F107" s="81"/>
      <c r="G107" s="81"/>
      <c r="H107" s="81"/>
      <c r="I107" s="81"/>
      <c r="J107" s="81"/>
      <c r="K107" s="81"/>
      <c r="L107" s="81"/>
      <c r="M107" s="81"/>
      <c r="N107" s="81"/>
      <c r="O107" s="81"/>
      <c r="P107" s="81"/>
      <c r="Q107" s="81"/>
      <c r="R107" s="81"/>
      <c r="S107" s="81">
        <f t="shared" si="17"/>
        <v>62.198649258560742</v>
      </c>
      <c r="T107" s="81">
        <f t="shared" si="18"/>
        <v>63.753615490024757</v>
      </c>
      <c r="U107" s="81">
        <f t="shared" si="19"/>
        <v>65.347455877275365</v>
      </c>
      <c r="V107" s="81">
        <f t="shared" si="20"/>
        <v>66.981142274207244</v>
      </c>
      <c r="W107" s="81">
        <f t="shared" si="21"/>
        <v>68.655670831062423</v>
      </c>
      <c r="X107" s="81">
        <f t="shared" si="22"/>
        <v>70.372062601838977</v>
      </c>
      <c r="Y107" s="81">
        <f t="shared" si="23"/>
        <v>72.13136416688495</v>
      </c>
      <c r="Z107" s="81">
        <f t="shared" si="24"/>
        <v>73.934648271057071</v>
      </c>
      <c r="AA107" s="81">
        <f t="shared" si="25"/>
        <v>75.78301447783349</v>
      </c>
      <c r="AB107" s="81">
        <f t="shared" si="26"/>
        <v>77.677589839779316</v>
      </c>
      <c r="AC107" s="81">
        <f t="shared" si="27"/>
        <v>79.61952958577379</v>
      </c>
    </row>
    <row r="108" spans="3:29" outlineLevel="1">
      <c r="C108" s="92">
        <v>51</v>
      </c>
      <c r="D108" s="81">
        <v>0</v>
      </c>
      <c r="E108" s="81"/>
      <c r="F108" s="81"/>
      <c r="G108" s="81"/>
      <c r="H108" s="81"/>
      <c r="I108" s="81"/>
      <c r="J108" s="81"/>
      <c r="K108" s="81"/>
      <c r="L108" s="81"/>
      <c r="M108" s="81"/>
      <c r="N108" s="81"/>
      <c r="O108" s="81"/>
      <c r="P108" s="81"/>
      <c r="Q108" s="81"/>
      <c r="R108" s="81"/>
      <c r="T108" s="81">
        <f t="shared" si="18"/>
        <v>63.753615490024757</v>
      </c>
      <c r="U108" s="81">
        <f t="shared" si="19"/>
        <v>65.347455877275365</v>
      </c>
      <c r="V108" s="81">
        <f t="shared" si="20"/>
        <v>66.981142274207244</v>
      </c>
      <c r="W108" s="81">
        <f t="shared" si="21"/>
        <v>68.655670831062423</v>
      </c>
      <c r="X108" s="81">
        <f t="shared" si="22"/>
        <v>70.372062601838977</v>
      </c>
      <c r="Y108" s="81">
        <f t="shared" si="23"/>
        <v>72.13136416688495</v>
      </c>
      <c r="Z108" s="81">
        <f t="shared" si="24"/>
        <v>73.934648271057071</v>
      </c>
      <c r="AA108" s="81">
        <f t="shared" si="25"/>
        <v>75.78301447783349</v>
      </c>
      <c r="AB108" s="81">
        <f t="shared" si="26"/>
        <v>77.677589839779316</v>
      </c>
      <c r="AC108" s="81">
        <f t="shared" si="27"/>
        <v>79.61952958577379</v>
      </c>
    </row>
    <row r="109" spans="3:29" outlineLevel="1">
      <c r="C109" s="92">
        <v>52</v>
      </c>
      <c r="D109" s="81">
        <v>0</v>
      </c>
      <c r="E109" s="81"/>
      <c r="F109" s="81"/>
      <c r="G109" s="81"/>
      <c r="H109" s="81"/>
      <c r="I109" s="81"/>
      <c r="J109" s="81"/>
      <c r="K109" s="81"/>
      <c r="L109" s="81"/>
      <c r="M109" s="81"/>
      <c r="N109" s="81"/>
      <c r="O109" s="81"/>
      <c r="P109" s="81"/>
      <c r="Q109" s="81"/>
      <c r="R109" s="81"/>
      <c r="U109" s="81">
        <f t="shared" si="19"/>
        <v>65.347455877275365</v>
      </c>
      <c r="V109" s="81">
        <f t="shared" si="20"/>
        <v>66.981142274207244</v>
      </c>
      <c r="W109" s="81">
        <f t="shared" si="21"/>
        <v>68.655670831062423</v>
      </c>
      <c r="X109" s="81">
        <f t="shared" si="22"/>
        <v>70.372062601838977</v>
      </c>
      <c r="Y109" s="81">
        <f t="shared" si="23"/>
        <v>72.13136416688495</v>
      </c>
      <c r="Z109" s="81">
        <f t="shared" si="24"/>
        <v>73.934648271057071</v>
      </c>
      <c r="AA109" s="81">
        <f t="shared" si="25"/>
        <v>75.78301447783349</v>
      </c>
      <c r="AB109" s="81">
        <f t="shared" si="26"/>
        <v>77.677589839779316</v>
      </c>
      <c r="AC109" s="81">
        <f t="shared" si="27"/>
        <v>79.61952958577379</v>
      </c>
    </row>
    <row r="110" spans="3:29" outlineLevel="1">
      <c r="C110" s="92">
        <v>53</v>
      </c>
      <c r="D110" s="81">
        <v>0</v>
      </c>
      <c r="E110" s="81"/>
      <c r="F110" s="81"/>
      <c r="G110" s="81"/>
      <c r="H110" s="81"/>
      <c r="I110" s="81"/>
      <c r="J110" s="81"/>
      <c r="K110" s="81"/>
      <c r="L110" s="81"/>
      <c r="M110" s="81"/>
      <c r="N110" s="81"/>
      <c r="O110" s="81"/>
      <c r="P110" s="81"/>
      <c r="Q110" s="81"/>
      <c r="R110" s="81"/>
      <c r="V110" s="81">
        <f t="shared" si="20"/>
        <v>66.981142274207244</v>
      </c>
      <c r="W110" s="81">
        <f t="shared" si="21"/>
        <v>68.655670831062423</v>
      </c>
      <c r="X110" s="81">
        <f t="shared" si="22"/>
        <v>70.372062601838977</v>
      </c>
      <c r="Y110" s="81">
        <f t="shared" si="23"/>
        <v>72.13136416688495</v>
      </c>
      <c r="Z110" s="81">
        <f t="shared" si="24"/>
        <v>73.934648271057071</v>
      </c>
      <c r="AA110" s="81">
        <f t="shared" si="25"/>
        <v>75.78301447783349</v>
      </c>
      <c r="AB110" s="81">
        <f t="shared" si="26"/>
        <v>77.677589839779316</v>
      </c>
      <c r="AC110" s="81">
        <f t="shared" si="27"/>
        <v>79.61952958577379</v>
      </c>
    </row>
    <row r="111" spans="3:29" outlineLevel="1">
      <c r="C111" s="92">
        <v>54</v>
      </c>
      <c r="D111" s="81">
        <v>0</v>
      </c>
      <c r="E111" s="81"/>
      <c r="F111" s="81"/>
      <c r="G111" s="81"/>
      <c r="H111" s="81"/>
      <c r="I111" s="81"/>
      <c r="J111" s="81"/>
      <c r="K111" s="81"/>
      <c r="L111" s="81"/>
      <c r="M111" s="81"/>
      <c r="N111" s="81"/>
      <c r="O111" s="81"/>
      <c r="P111" s="81"/>
      <c r="Q111" s="81"/>
      <c r="R111" s="81"/>
      <c r="W111" s="81">
        <f t="shared" si="21"/>
        <v>68.655670831062423</v>
      </c>
      <c r="X111" s="81">
        <f t="shared" si="22"/>
        <v>70.372062601838977</v>
      </c>
      <c r="Y111" s="81">
        <f t="shared" si="23"/>
        <v>72.13136416688495</v>
      </c>
      <c r="Z111" s="81">
        <f t="shared" si="24"/>
        <v>73.934648271057071</v>
      </c>
      <c r="AA111" s="81">
        <f t="shared" si="25"/>
        <v>75.78301447783349</v>
      </c>
      <c r="AB111" s="81">
        <f t="shared" si="26"/>
        <v>77.677589839779316</v>
      </c>
      <c r="AC111" s="81">
        <f t="shared" si="27"/>
        <v>79.61952958577379</v>
      </c>
    </row>
    <row r="112" spans="3:29" outlineLevel="1">
      <c r="C112" s="92">
        <v>55</v>
      </c>
      <c r="D112" s="81">
        <v>0</v>
      </c>
      <c r="E112" s="81"/>
      <c r="F112" s="81"/>
      <c r="G112" s="81"/>
      <c r="H112" s="81"/>
      <c r="I112" s="81"/>
      <c r="J112" s="81"/>
      <c r="K112" s="81"/>
      <c r="L112" s="81"/>
      <c r="M112" s="81"/>
      <c r="N112" s="81"/>
      <c r="O112" s="81"/>
      <c r="P112" s="81"/>
      <c r="Q112" s="81"/>
      <c r="R112" s="81"/>
      <c r="X112" s="81">
        <f t="shared" si="22"/>
        <v>70.372062601838977</v>
      </c>
      <c r="Y112" s="81">
        <f t="shared" si="23"/>
        <v>72.13136416688495</v>
      </c>
      <c r="Z112" s="81">
        <f t="shared" si="24"/>
        <v>73.934648271057071</v>
      </c>
      <c r="AA112" s="81">
        <f t="shared" si="25"/>
        <v>75.78301447783349</v>
      </c>
      <c r="AB112" s="81">
        <f t="shared" si="26"/>
        <v>77.677589839779316</v>
      </c>
      <c r="AC112" s="81">
        <f t="shared" si="27"/>
        <v>79.61952958577379</v>
      </c>
    </row>
    <row r="113" spans="3:29" outlineLevel="1">
      <c r="C113" s="92">
        <v>56</v>
      </c>
      <c r="D113" s="81">
        <v>0</v>
      </c>
      <c r="E113" s="81"/>
      <c r="F113" s="81"/>
      <c r="G113" s="81"/>
      <c r="H113" s="81"/>
      <c r="I113" s="81"/>
      <c r="J113" s="81"/>
      <c r="K113" s="81"/>
      <c r="L113" s="81"/>
      <c r="M113" s="81"/>
      <c r="N113" s="81"/>
      <c r="O113" s="81"/>
      <c r="P113" s="81"/>
      <c r="Q113" s="81"/>
      <c r="R113" s="81"/>
      <c r="Y113" s="81">
        <f t="shared" si="23"/>
        <v>72.13136416688495</v>
      </c>
      <c r="Z113" s="81">
        <f t="shared" si="24"/>
        <v>73.934648271057071</v>
      </c>
      <c r="AA113" s="81">
        <f t="shared" si="25"/>
        <v>75.78301447783349</v>
      </c>
      <c r="AB113" s="81">
        <f t="shared" si="26"/>
        <v>77.677589839779316</v>
      </c>
      <c r="AC113" s="81">
        <f t="shared" si="27"/>
        <v>79.61952958577379</v>
      </c>
    </row>
    <row r="114" spans="3:29" outlineLevel="1">
      <c r="C114" s="92">
        <v>57</v>
      </c>
      <c r="D114" s="81">
        <v>0</v>
      </c>
      <c r="E114" s="81"/>
      <c r="F114" s="81"/>
      <c r="G114" s="81"/>
      <c r="H114" s="81"/>
      <c r="I114" s="81"/>
      <c r="J114" s="81"/>
      <c r="K114" s="81"/>
      <c r="L114" s="81"/>
      <c r="M114" s="81"/>
      <c r="N114" s="81"/>
      <c r="O114" s="81"/>
      <c r="P114" s="81"/>
      <c r="Q114" s="81"/>
      <c r="R114" s="81"/>
      <c r="Z114" s="81">
        <f t="shared" si="24"/>
        <v>73.934648271057071</v>
      </c>
      <c r="AA114" s="81">
        <f t="shared" si="25"/>
        <v>75.78301447783349</v>
      </c>
      <c r="AB114" s="81">
        <f t="shared" si="26"/>
        <v>77.677589839779316</v>
      </c>
      <c r="AC114" s="81">
        <f t="shared" si="27"/>
        <v>79.61952958577379</v>
      </c>
    </row>
    <row r="115" spans="3:29" outlineLevel="1">
      <c r="C115" s="92">
        <v>58</v>
      </c>
      <c r="D115" s="81">
        <v>0</v>
      </c>
      <c r="E115" s="81"/>
      <c r="F115" s="81"/>
      <c r="G115" s="81"/>
      <c r="H115" s="81"/>
      <c r="I115" s="81"/>
      <c r="J115" s="81"/>
      <c r="K115" s="81"/>
      <c r="L115" s="81"/>
      <c r="M115" s="81"/>
      <c r="N115" s="81"/>
      <c r="O115" s="81"/>
      <c r="P115" s="81"/>
      <c r="Q115" s="81"/>
      <c r="R115" s="81"/>
      <c r="AA115" s="81">
        <f t="shared" si="25"/>
        <v>75.78301447783349</v>
      </c>
      <c r="AB115" s="81">
        <f t="shared" si="26"/>
        <v>77.677589839779316</v>
      </c>
      <c r="AC115" s="81">
        <f t="shared" si="27"/>
        <v>79.61952958577379</v>
      </c>
    </row>
    <row r="116" spans="3:29" outlineLevel="1">
      <c r="C116" s="92">
        <v>59</v>
      </c>
      <c r="D116" s="81">
        <v>0</v>
      </c>
      <c r="E116" s="81"/>
      <c r="F116" s="81"/>
      <c r="G116" s="81"/>
      <c r="H116" s="81"/>
      <c r="I116" s="81"/>
      <c r="J116" s="81"/>
      <c r="K116" s="81"/>
      <c r="L116" s="81"/>
      <c r="M116" s="81"/>
      <c r="N116" s="81"/>
      <c r="O116" s="81"/>
      <c r="P116" s="81"/>
      <c r="Q116" s="81"/>
      <c r="R116" s="81"/>
      <c r="AB116" s="81">
        <f t="shared" si="26"/>
        <v>77.677589839779316</v>
      </c>
      <c r="AC116" s="81">
        <f t="shared" si="27"/>
        <v>79.61952958577379</v>
      </c>
    </row>
    <row r="117" spans="3:29" outlineLevel="1">
      <c r="C117" s="92">
        <v>60</v>
      </c>
      <c r="D117" s="81">
        <v>0</v>
      </c>
      <c r="E117" s="81"/>
      <c r="F117" s="81"/>
      <c r="G117" s="81"/>
      <c r="H117" s="81"/>
      <c r="I117" s="81"/>
      <c r="J117" s="81"/>
      <c r="K117" s="81"/>
      <c r="L117" s="81"/>
      <c r="M117" s="81"/>
      <c r="N117" s="81"/>
      <c r="O117" s="81"/>
      <c r="P117" s="81"/>
      <c r="Q117" s="81"/>
      <c r="R117" s="81"/>
      <c r="AC117" s="81">
        <f t="shared" si="27"/>
        <v>79.61952958577379</v>
      </c>
    </row>
    <row r="118" spans="3:29" outlineLevel="1">
      <c r="C118" s="86"/>
      <c r="D118" s="81"/>
      <c r="E118" s="81"/>
      <c r="F118" s="81"/>
      <c r="G118" s="81"/>
      <c r="H118" s="81"/>
      <c r="I118" s="81"/>
      <c r="J118" s="81"/>
      <c r="K118" s="81"/>
      <c r="L118" s="81"/>
      <c r="M118" s="81"/>
      <c r="N118" s="81"/>
      <c r="O118" s="81"/>
      <c r="P118" s="81"/>
      <c r="Q118" s="81"/>
      <c r="R118" s="81"/>
      <c r="AC118" s="81"/>
    </row>
    <row r="119" spans="3:29" outlineLevel="1">
      <c r="D119" s="93" t="s">
        <v>107</v>
      </c>
      <c r="E119" s="94">
        <f>-NPV(0,D58:D117)+NPV(0,E58:E117)</f>
        <v>37.577771870576271</v>
      </c>
      <c r="F119" s="94">
        <f>-NPV(0,E58:E117)+NPV(0,F58:F117)</f>
        <v>38.517216167341303</v>
      </c>
      <c r="G119" s="94">
        <f>-NPV(0,F58:F117)+NPV(0,G58:G117)</f>
        <v>39.480146571525211</v>
      </c>
      <c r="H119" s="94">
        <f t="shared" ref="H119:AC119" si="28">-NPV(0,G58:G117)+NPV(0,H58:H117)</f>
        <v>40.467150235812142</v>
      </c>
      <c r="I119" s="94">
        <f t="shared" si="28"/>
        <v>41.478828991706223</v>
      </c>
      <c r="J119" s="94">
        <f t="shared" si="28"/>
        <v>42.51579971650267</v>
      </c>
      <c r="K119" s="94">
        <f t="shared" si="28"/>
        <v>43.578694709413867</v>
      </c>
      <c r="L119" s="94">
        <f t="shared" si="28"/>
        <v>44.668162077147144</v>
      </c>
      <c r="M119" s="94">
        <f t="shared" si="28"/>
        <v>45.784866129076136</v>
      </c>
      <c r="N119" s="94">
        <f t="shared" si="28"/>
        <v>46.929487782304932</v>
      </c>
      <c r="O119" s="94">
        <f t="shared" si="28"/>
        <v>48.102724976860827</v>
      </c>
      <c r="P119" s="94">
        <f t="shared" si="28"/>
        <v>49.305293101285542</v>
      </c>
      <c r="Q119" s="94">
        <f t="shared" si="28"/>
        <v>50.537925428812969</v>
      </c>
      <c r="R119" s="94">
        <f t="shared" si="28"/>
        <v>51.801373564538608</v>
      </c>
      <c r="S119" s="94">
        <f t="shared" si="28"/>
        <v>53.096407903646195</v>
      </c>
      <c r="T119" s="94">
        <f t="shared" si="28"/>
        <v>54.423818101241977</v>
      </c>
      <c r="U119" s="94">
        <f t="shared" si="28"/>
        <v>55.784413553773902</v>
      </c>
      <c r="V119" s="94">
        <f t="shared" si="28"/>
        <v>57.179023892614623</v>
      </c>
      <c r="W119" s="94">
        <f t="shared" si="28"/>
        <v>58.608499489930637</v>
      </c>
      <c r="X119" s="94">
        <f t="shared" si="28"/>
        <v>60.073711977177936</v>
      </c>
      <c r="Y119" s="94">
        <f t="shared" si="28"/>
        <v>61.575554776608442</v>
      </c>
      <c r="Z119" s="94">
        <f t="shared" si="28"/>
        <v>63.114943646025949</v>
      </c>
      <c r="AA119" s="94">
        <f t="shared" si="28"/>
        <v>64.692817237176769</v>
      </c>
      <c r="AB119" s="94">
        <f t="shared" si="28"/>
        <v>66.310137668100197</v>
      </c>
      <c r="AC119" s="94">
        <f t="shared" si="28"/>
        <v>67.967891109807624</v>
      </c>
    </row>
    <row r="121" spans="3:29">
      <c r="E121" s="88"/>
    </row>
    <row r="122" spans="3:29">
      <c r="E122" s="88"/>
    </row>
    <row r="123" spans="3:29">
      <c r="E123" s="88"/>
    </row>
    <row r="124" spans="3:29">
      <c r="E124" s="88"/>
    </row>
    <row r="125" spans="3:29">
      <c r="E125" s="88"/>
    </row>
    <row r="126" spans="3:29">
      <c r="E126" s="88"/>
    </row>
  </sheetData>
  <pageMargins left="0.2" right="0.2" top="0.5" bottom="0.2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F54"/>
  <sheetViews>
    <sheetView topLeftCell="A16" workbookViewId="0">
      <selection activeCell="B53" sqref="B53"/>
    </sheetView>
  </sheetViews>
  <sheetFormatPr defaultRowHeight="12.75"/>
  <cols>
    <col min="1" max="1" width="25.140625" customWidth="1"/>
    <col min="2" max="2" width="13.7109375" customWidth="1"/>
    <col min="3" max="3" width="10.28515625" customWidth="1"/>
    <col min="5" max="5" width="73.7109375" customWidth="1"/>
    <col min="6" max="6" width="12.5703125" customWidth="1"/>
  </cols>
  <sheetData>
    <row r="1" spans="1:4" ht="16.5" thickBot="1">
      <c r="A1" s="97" t="s">
        <v>57</v>
      </c>
      <c r="B1" s="98"/>
    </row>
    <row r="2" spans="1:4" ht="13.5" thickBot="1">
      <c r="A2" s="99" t="s">
        <v>58</v>
      </c>
      <c r="B2" s="100"/>
      <c r="D2" s="2"/>
    </row>
    <row r="3" spans="1:4">
      <c r="A3" s="32" t="s">
        <v>59</v>
      </c>
      <c r="B3" s="33">
        <f>B21</f>
        <v>141.57756510563527</v>
      </c>
    </row>
    <row r="4" spans="1:4">
      <c r="A4" s="34" t="s">
        <v>60</v>
      </c>
      <c r="B4" s="35">
        <v>30</v>
      </c>
    </row>
    <row r="5" spans="1:4">
      <c r="A5" s="34" t="s">
        <v>61</v>
      </c>
      <c r="B5" s="36">
        <f>B25</f>
        <v>4.3349343266026276E-2</v>
      </c>
    </row>
    <row r="6" spans="1:4">
      <c r="A6" s="34" t="s">
        <v>62</v>
      </c>
      <c r="B6" s="36">
        <v>0.05</v>
      </c>
    </row>
    <row r="7" spans="1:4">
      <c r="A7" s="34" t="s">
        <v>63</v>
      </c>
      <c r="B7" s="35">
        <v>30</v>
      </c>
      <c r="D7" t="s">
        <v>75</v>
      </c>
    </row>
    <row r="8" spans="1:4">
      <c r="A8" s="34" t="s">
        <v>64</v>
      </c>
      <c r="B8" s="37">
        <f>8760*D8</f>
        <v>4380</v>
      </c>
      <c r="D8" s="44">
        <v>0.5</v>
      </c>
    </row>
    <row r="9" spans="1:4" ht="13.5" thickBot="1">
      <c r="A9" s="34" t="s">
        <v>65</v>
      </c>
      <c r="B9" s="38">
        <v>0</v>
      </c>
    </row>
    <row r="10" spans="1:4" ht="13.5" thickBot="1">
      <c r="A10" s="99" t="s">
        <v>66</v>
      </c>
      <c r="B10" s="100"/>
    </row>
    <row r="11" spans="1:4">
      <c r="A11" s="32" t="s">
        <v>73</v>
      </c>
      <c r="B11" s="46">
        <f>PMT(Rate_Finance,Life_Finance,-PV_Cap)</f>
        <v>8.5236351206960688</v>
      </c>
    </row>
    <row r="12" spans="1:4">
      <c r="A12" s="34" t="s">
        <v>67</v>
      </c>
      <c r="B12" s="45">
        <f>Site_Savings*(1+Line_Losses)</f>
        <v>4380</v>
      </c>
    </row>
    <row r="13" spans="1:4">
      <c r="A13" s="34" t="s">
        <v>68</v>
      </c>
      <c r="B13" s="47">
        <f>PV(Rate_Discount,Life_Finance,-Annual_Payment)</f>
        <v>131.02916346391891</v>
      </c>
    </row>
    <row r="14" spans="1:4">
      <c r="A14" s="39" t="s">
        <v>69</v>
      </c>
      <c r="B14" s="40">
        <f>PMT(Rate_Discount,Life_Discount,-PV_CapFinanced)/Busbar_Savings</f>
        <v>1.9460354156840339E-3</v>
      </c>
    </row>
    <row r="15" spans="1:4" ht="13.5" thickBot="1">
      <c r="A15" s="41" t="s">
        <v>70</v>
      </c>
      <c r="B15" s="42">
        <f>Levelized_Cost*1000</f>
        <v>1.9460354156840338</v>
      </c>
    </row>
    <row r="17" spans="1:6">
      <c r="B17" s="43"/>
    </row>
    <row r="18" spans="1:6">
      <c r="A18" t="s">
        <v>0</v>
      </c>
    </row>
    <row r="19" spans="1:6">
      <c r="B19" s="12"/>
    </row>
    <row r="20" spans="1:6">
      <c r="B20" s="2" t="s">
        <v>2</v>
      </c>
      <c r="C20" s="2" t="s">
        <v>3</v>
      </c>
      <c r="D20" s="2" t="s">
        <v>4</v>
      </c>
      <c r="E20" s="2" t="s">
        <v>5</v>
      </c>
    </row>
    <row r="21" spans="1:6">
      <c r="A21" t="s">
        <v>1</v>
      </c>
      <c r="B21" s="1">
        <v>141.57756510563527</v>
      </c>
      <c r="C21" s="1">
        <v>87.457349818421875</v>
      </c>
      <c r="D21" s="1">
        <v>195.69778039284867</v>
      </c>
      <c r="E21" t="s">
        <v>82</v>
      </c>
    </row>
    <row r="22" spans="1:6">
      <c r="B22" s="12">
        <f>B21*CRF</f>
        <v>8.5236351206960688</v>
      </c>
      <c r="C22" s="12">
        <f>C21*CRF</f>
        <v>5.2653436857675624</v>
      </c>
      <c r="D22" s="12">
        <f>D21*CRF</f>
        <v>11.781926555624574</v>
      </c>
      <c r="E22" t="s">
        <v>74</v>
      </c>
    </row>
    <row r="23" spans="1:6">
      <c r="B23" s="12"/>
    </row>
    <row r="24" spans="1:6">
      <c r="B24" s="44"/>
      <c r="F24" s="44"/>
    </row>
    <row r="25" spans="1:6">
      <c r="A25" s="6" t="s">
        <v>7</v>
      </c>
      <c r="B25" s="7">
        <f>B33</f>
        <v>4.3349343266026276E-2</v>
      </c>
      <c r="C25" s="8"/>
      <c r="E25" s="6"/>
      <c r="F25" s="7"/>
    </row>
    <row r="26" spans="1:6">
      <c r="A26" s="6" t="s">
        <v>71</v>
      </c>
      <c r="B26" s="6">
        <v>30</v>
      </c>
      <c r="C26" s="8"/>
      <c r="E26" s="6"/>
      <c r="F26" s="6"/>
    </row>
    <row r="27" spans="1:6">
      <c r="A27" s="6" t="s">
        <v>72</v>
      </c>
      <c r="B27" s="7">
        <f>-PMT(B25,B26,1)</f>
        <v>6.020470202560927E-2</v>
      </c>
      <c r="C27" s="8"/>
      <c r="E27" s="6"/>
      <c r="F27" s="9"/>
    </row>
    <row r="28" spans="1:6">
      <c r="A28" s="27"/>
      <c r="B28" s="28"/>
      <c r="C28" s="28" t="s">
        <v>54</v>
      </c>
    </row>
    <row r="29" spans="1:6">
      <c r="A29" s="27" t="s">
        <v>55</v>
      </c>
      <c r="B29" s="29">
        <v>3.1366398745344054E-2</v>
      </c>
      <c r="C29" s="30">
        <v>0.4</v>
      </c>
    </row>
    <row r="30" spans="1:6">
      <c r="A30" s="27" t="s">
        <v>10</v>
      </c>
      <c r="B30" s="29">
        <v>4.4599098216036068E-2</v>
      </c>
      <c r="C30" s="11">
        <v>0.05</v>
      </c>
    </row>
    <row r="31" spans="1:6">
      <c r="A31" s="27" t="s">
        <v>11</v>
      </c>
      <c r="B31" s="29">
        <v>5.1950597921976087E-2</v>
      </c>
      <c r="C31" s="30">
        <v>0.55000000000000004</v>
      </c>
    </row>
    <row r="32" spans="1:6">
      <c r="A32" s="27" t="s">
        <v>26</v>
      </c>
      <c r="B32" s="29">
        <v>4.4599098216036068E-2</v>
      </c>
      <c r="C32" s="30">
        <v>0</v>
      </c>
    </row>
    <row r="33" spans="1:6">
      <c r="A33" s="27" t="s">
        <v>56</v>
      </c>
      <c r="B33" s="31">
        <f>SUMPRODUCT(B29:B32,C29:C32)</f>
        <v>4.3349343266026276E-2</v>
      </c>
      <c r="C33" s="30">
        <f>SUM(C29:C32)</f>
        <v>1</v>
      </c>
    </row>
    <row r="34" spans="1:6">
      <c r="A34" t="s">
        <v>19</v>
      </c>
      <c r="B34" s="15">
        <v>1.1659999999999999</v>
      </c>
    </row>
    <row r="35" spans="1:6">
      <c r="A35" t="s">
        <v>12</v>
      </c>
      <c r="B35" t="s">
        <v>17</v>
      </c>
      <c r="C35" t="s">
        <v>18</v>
      </c>
    </row>
    <row r="36" spans="1:6">
      <c r="A36" t="s">
        <v>13</v>
      </c>
      <c r="B36" s="14">
        <v>556</v>
      </c>
      <c r="C36" s="14">
        <f>B36*B$34</f>
        <v>648.29599999999994</v>
      </c>
      <c r="D36" s="13">
        <f>C36*CRF</f>
        <v>39.03046750439438</v>
      </c>
    </row>
    <row r="37" spans="1:6">
      <c r="A37" t="s">
        <v>14</v>
      </c>
      <c r="B37" s="14">
        <v>94</v>
      </c>
      <c r="C37" s="14">
        <f>B37*B$34</f>
        <v>109.604</v>
      </c>
      <c r="D37" s="13">
        <f>C37*CRF</f>
        <v>6.5986761608148781</v>
      </c>
    </row>
    <row r="38" spans="1:6">
      <c r="A38" t="s">
        <v>15</v>
      </c>
      <c r="B38" s="14">
        <v>267</v>
      </c>
      <c r="C38" s="14">
        <f>B38*B$34</f>
        <v>311.322</v>
      </c>
      <c r="D38" s="13">
        <f>C38*CRF</f>
        <v>18.74304824401673</v>
      </c>
    </row>
    <row r="39" spans="1:6">
      <c r="A39" t="s">
        <v>16</v>
      </c>
      <c r="B39" s="14">
        <v>73</v>
      </c>
      <c r="C39" s="14">
        <f>B39*B$34</f>
        <v>85.117999999999995</v>
      </c>
      <c r="D39" s="13">
        <f>C39*CRF</f>
        <v>5.1245038270158094</v>
      </c>
    </row>
    <row r="41" spans="1:6">
      <c r="A41" t="s">
        <v>13</v>
      </c>
      <c r="B41" s="16">
        <v>49.349252124256886</v>
      </c>
      <c r="C41" s="5"/>
    </row>
    <row r="42" spans="1:6">
      <c r="A42" t="s">
        <v>14</v>
      </c>
      <c r="B42" s="16">
        <v>8.343218884316812</v>
      </c>
      <c r="C42" s="5"/>
    </row>
    <row r="43" spans="1:6">
      <c r="A43" t="s">
        <v>15</v>
      </c>
      <c r="B43" s="16">
        <v>23.698291937367966</v>
      </c>
      <c r="C43" s="5"/>
    </row>
    <row r="44" spans="1:6">
      <c r="A44" t="s">
        <v>16</v>
      </c>
      <c r="B44" s="16">
        <v>6.4793082825013535</v>
      </c>
      <c r="C44" s="5"/>
      <c r="F44" s="12"/>
    </row>
    <row r="45" spans="1:6">
      <c r="A45" t="s">
        <v>20</v>
      </c>
      <c r="B45" s="12">
        <v>5.6892261140061109</v>
      </c>
      <c r="C45" s="5"/>
    </row>
    <row r="46" spans="1:6">
      <c r="A46" t="s">
        <v>21</v>
      </c>
      <c r="B46" s="12">
        <v>9.2098237852928655</v>
      </c>
      <c r="C46" s="5"/>
    </row>
    <row r="47" spans="1:6">
      <c r="A47" t="s">
        <v>22</v>
      </c>
      <c r="B47" s="12">
        <v>12.730421456579622</v>
      </c>
      <c r="C47" s="5"/>
    </row>
    <row r="48" spans="1:6">
      <c r="C48" s="5"/>
    </row>
    <row r="51" spans="1:3">
      <c r="A51" t="s">
        <v>77</v>
      </c>
      <c r="B51">
        <v>1.1100000000000001</v>
      </c>
    </row>
    <row r="52" spans="1:3">
      <c r="B52" t="s">
        <v>23</v>
      </c>
      <c r="C52" t="s">
        <v>24</v>
      </c>
    </row>
    <row r="53" spans="1:3">
      <c r="A53" t="s">
        <v>18</v>
      </c>
      <c r="B53" s="49">
        <v>25</v>
      </c>
      <c r="C53">
        <v>23</v>
      </c>
    </row>
    <row r="54" spans="1:3">
      <c r="A54" t="s">
        <v>76</v>
      </c>
      <c r="B54" s="48">
        <f>B53*$B$51</f>
        <v>27.750000000000004</v>
      </c>
      <c r="C54" s="48">
        <f>C53*$B$51</f>
        <v>25.53</v>
      </c>
    </row>
  </sheetData>
  <mergeCells count="3">
    <mergeCell ref="A1:B1"/>
    <mergeCell ref="A2:B2"/>
    <mergeCell ref="A10:B10"/>
  </mergeCells>
  <phoneticPr fontId="3"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I25" sqref="I25"/>
    </sheetView>
  </sheetViews>
  <sheetFormatPr defaultRowHeight="12.75"/>
  <cols>
    <col min="1" max="1" width="24.85546875" customWidth="1"/>
    <col min="2" max="2" width="15.28515625" customWidth="1"/>
    <col min="3" max="3" width="16.28515625" customWidth="1"/>
    <col min="4" max="4" width="14.5703125" customWidth="1"/>
  </cols>
  <sheetData>
    <row r="1" spans="1:5">
      <c r="B1" t="s">
        <v>23</v>
      </c>
      <c r="D1" t="s">
        <v>24</v>
      </c>
    </row>
    <row r="2" spans="1:5">
      <c r="A2" t="s">
        <v>43</v>
      </c>
      <c r="B2" t="s">
        <v>28</v>
      </c>
      <c r="C2" t="s">
        <v>27</v>
      </c>
      <c r="D2" t="s">
        <v>28</v>
      </c>
      <c r="E2" t="s">
        <v>27</v>
      </c>
    </row>
    <row r="3" spans="1:5">
      <c r="A3" s="19" t="s">
        <v>29</v>
      </c>
      <c r="B3" s="3">
        <v>262.72653755573384</v>
      </c>
      <c r="C3" s="4">
        <f>B3*$B$34</f>
        <v>20.437986479565055</v>
      </c>
      <c r="D3" s="3">
        <v>614.48933860342549</v>
      </c>
      <c r="E3" s="4">
        <f t="shared" ref="E3:E15" si="0">D3*$B$34</f>
        <v>47.802269656712838</v>
      </c>
    </row>
    <row r="4" spans="1:5">
      <c r="A4" s="19" t="s">
        <v>30</v>
      </c>
      <c r="B4" s="3">
        <v>64.506666666666661</v>
      </c>
      <c r="C4" s="4">
        <f t="shared" ref="C4:C15" si="1">B4*B$34</f>
        <v>5.01809369331587</v>
      </c>
      <c r="D4" s="3">
        <v>127.95907070707068</v>
      </c>
      <c r="E4" s="4">
        <f t="shared" si="0"/>
        <v>9.9541743341935334</v>
      </c>
    </row>
    <row r="5" spans="1:5">
      <c r="A5" s="19" t="s">
        <v>31</v>
      </c>
      <c r="B5" s="3">
        <v>241.7798278890069</v>
      </c>
      <c r="C5" s="4">
        <f t="shared" si="1"/>
        <v>18.808502937693603</v>
      </c>
      <c r="D5" s="3">
        <v>127.95907070707068</v>
      </c>
      <c r="E5" s="4">
        <f t="shared" si="0"/>
        <v>9.9541743341935334</v>
      </c>
    </row>
    <row r="6" spans="1:5">
      <c r="A6" s="19" t="s">
        <v>32</v>
      </c>
      <c r="B6" s="3">
        <v>987.37892068193241</v>
      </c>
      <c r="C6" s="4">
        <f t="shared" si="1"/>
        <v>76.81004446238687</v>
      </c>
      <c r="D6" s="3">
        <v>167.59776536312847</v>
      </c>
      <c r="E6" s="4">
        <f t="shared" si="0"/>
        <v>13.037742187617011</v>
      </c>
    </row>
    <row r="7" spans="1:5">
      <c r="A7" s="19" t="s">
        <v>33</v>
      </c>
      <c r="B7" s="3">
        <v>655.58052967248193</v>
      </c>
      <c r="C7" s="4">
        <f t="shared" si="1"/>
        <v>50.998829910244304</v>
      </c>
      <c r="D7" s="3">
        <v>167.59776536312847</v>
      </c>
      <c r="E7" s="4">
        <f t="shared" si="0"/>
        <v>13.037742187617011</v>
      </c>
    </row>
    <row r="8" spans="1:5">
      <c r="A8" s="19" t="s">
        <v>34</v>
      </c>
      <c r="B8" s="3">
        <v>617.42562474888382</v>
      </c>
      <c r="C8" s="4">
        <f t="shared" si="1"/>
        <v>48.03068882250907</v>
      </c>
      <c r="D8" s="3">
        <v>71.827613727055066</v>
      </c>
      <c r="E8" s="4">
        <f t="shared" si="0"/>
        <v>5.5876037946930053</v>
      </c>
    </row>
    <row r="9" spans="1:5">
      <c r="A9" s="19" t="s">
        <v>35</v>
      </c>
      <c r="B9" s="3">
        <v>211.69904783420131</v>
      </c>
      <c r="C9" s="4">
        <f t="shared" si="1"/>
        <v>16.468463055257033</v>
      </c>
      <c r="D9" s="3">
        <v>112.96296296296296</v>
      </c>
      <c r="E9" s="4">
        <f t="shared" si="0"/>
        <v>8.7875991942339606</v>
      </c>
    </row>
    <row r="10" spans="1:5">
      <c r="A10" s="19" t="s">
        <v>36</v>
      </c>
      <c r="B10" s="3">
        <v>968.4540385725154</v>
      </c>
      <c r="C10" s="4">
        <f t="shared" si="1"/>
        <v>75.33784265027424</v>
      </c>
      <c r="D10" s="3">
        <v>152.72532844485181</v>
      </c>
      <c r="E10" s="4">
        <f t="shared" si="0"/>
        <v>11.880787631439217</v>
      </c>
    </row>
    <row r="11" spans="1:5">
      <c r="A11" s="19" t="s">
        <v>37</v>
      </c>
      <c r="B11" s="3">
        <v>226.50395014272584</v>
      </c>
      <c r="C11" s="4">
        <f t="shared" si="1"/>
        <v>17.620163968411713</v>
      </c>
      <c r="D11" s="3">
        <v>210.83172147001932</v>
      </c>
      <c r="E11" s="4">
        <f t="shared" si="0"/>
        <v>16.400992122668956</v>
      </c>
    </row>
    <row r="12" spans="1:5">
      <c r="A12" s="19" t="s">
        <v>38</v>
      </c>
      <c r="B12" s="3">
        <v>158.14285714285717</v>
      </c>
      <c r="C12" s="4">
        <f t="shared" si="1"/>
        <v>12.302227274775591</v>
      </c>
      <c r="D12" s="3">
        <v>687.19780219780228</v>
      </c>
      <c r="E12" s="4">
        <f t="shared" si="0"/>
        <v>53.458396402480133</v>
      </c>
    </row>
    <row r="13" spans="1:5">
      <c r="A13" s="19" t="s">
        <v>39</v>
      </c>
      <c r="B13" s="3">
        <v>60.663599999999995</v>
      </c>
      <c r="C13" s="4">
        <f t="shared" si="1"/>
        <v>4.719134382603916</v>
      </c>
      <c r="D13" s="3">
        <v>112.96296296296296</v>
      </c>
      <c r="E13" s="4">
        <f t="shared" si="0"/>
        <v>8.7875991942339606</v>
      </c>
    </row>
    <row r="14" spans="1:5">
      <c r="A14" s="19" t="s">
        <v>40</v>
      </c>
      <c r="B14" s="3">
        <v>968.4540385725154</v>
      </c>
      <c r="C14" s="4">
        <f t="shared" si="1"/>
        <v>75.33784265027424</v>
      </c>
      <c r="D14" s="3">
        <v>265.07554740808638</v>
      </c>
      <c r="E14" s="4">
        <f t="shared" si="0"/>
        <v>20.620720329176883</v>
      </c>
    </row>
    <row r="15" spans="1:5">
      <c r="A15" s="19" t="s">
        <v>41</v>
      </c>
      <c r="B15" s="3">
        <v>892.57678993426305</v>
      </c>
      <c r="C15" s="4">
        <f t="shared" si="1"/>
        <v>69.435210216555134</v>
      </c>
      <c r="D15" s="3">
        <v>355.17028205778712</v>
      </c>
      <c r="E15" s="4">
        <f t="shared" si="0"/>
        <v>27.629357468696778</v>
      </c>
    </row>
    <row r="16" spans="1:5">
      <c r="A16" s="20" t="s">
        <v>42</v>
      </c>
      <c r="C16" s="17">
        <f>MEDIAN(C3:C15)</f>
        <v>20.437986479565055</v>
      </c>
      <c r="E16" s="5">
        <f>MEDIAN(E3:E15)</f>
        <v>13.037742187617011</v>
      </c>
    </row>
    <row r="18" spans="1:7">
      <c r="A18" t="s">
        <v>25</v>
      </c>
    </row>
    <row r="20" spans="1:7">
      <c r="A20" s="25" t="s">
        <v>53</v>
      </c>
      <c r="B20" s="25" t="s">
        <v>28</v>
      </c>
      <c r="C20" s="25" t="s">
        <v>27</v>
      </c>
    </row>
    <row r="21" spans="1:7">
      <c r="A21" s="21" t="s">
        <v>47</v>
      </c>
      <c r="B21" s="22">
        <v>312.21428571428567</v>
      </c>
      <c r="C21" s="23">
        <f t="shared" ref="C21:C26" si="2">B21*B$34</f>
        <v>24.287730541121991</v>
      </c>
      <c r="G21" s="18"/>
    </row>
    <row r="22" spans="1:7">
      <c r="A22" s="21" t="s">
        <v>48</v>
      </c>
      <c r="B22" s="22">
        <v>858.75735166904394</v>
      </c>
      <c r="C22" s="23">
        <f t="shared" si="2"/>
        <v>66.804333151597788</v>
      </c>
      <c r="G22" s="18"/>
    </row>
    <row r="23" spans="1:7">
      <c r="A23" s="21" t="s">
        <v>15</v>
      </c>
      <c r="B23" s="22">
        <v>225.28340893523861</v>
      </c>
      <c r="C23" s="23">
        <f t="shared" si="2"/>
        <v>17.525215795575978</v>
      </c>
      <c r="G23" s="18"/>
    </row>
    <row r="24" spans="1:7">
      <c r="A24" s="21" t="s">
        <v>44</v>
      </c>
      <c r="B24" s="22">
        <v>299.53156163948438</v>
      </c>
      <c r="C24" s="23">
        <f t="shared" si="2"/>
        <v>23.301117823669134</v>
      </c>
      <c r="G24" s="18"/>
    </row>
    <row r="25" spans="1:7">
      <c r="A25" s="21" t="s">
        <v>45</v>
      </c>
      <c r="B25" s="22">
        <v>275.75109481617272</v>
      </c>
      <c r="C25" s="23">
        <f t="shared" si="2"/>
        <v>21.451191036926151</v>
      </c>
      <c r="G25" s="18"/>
    </row>
    <row r="26" spans="1:7">
      <c r="A26" s="21" t="s">
        <v>46</v>
      </c>
      <c r="B26" s="22">
        <v>353.83398111346008</v>
      </c>
      <c r="C26" s="23">
        <f t="shared" si="2"/>
        <v>27.525404130420124</v>
      </c>
      <c r="G26" s="18"/>
    </row>
    <row r="27" spans="1:7">
      <c r="A27" s="26" t="s">
        <v>50</v>
      </c>
      <c r="B27" s="22"/>
      <c r="C27" s="23">
        <v>24.95</v>
      </c>
    </row>
    <row r="28" spans="1:7">
      <c r="A28" s="26" t="s">
        <v>51</v>
      </c>
      <c r="B28" s="21"/>
      <c r="C28" s="23">
        <v>8.3699999999999992</v>
      </c>
    </row>
    <row r="29" spans="1:7">
      <c r="A29" s="26" t="s">
        <v>52</v>
      </c>
      <c r="B29" s="21"/>
      <c r="C29" s="23">
        <v>3.5</v>
      </c>
    </row>
    <row r="30" spans="1:7">
      <c r="C30" s="24"/>
    </row>
    <row r="31" spans="1:7">
      <c r="C31" s="24"/>
    </row>
    <row r="32" spans="1:7">
      <c r="A32" s="6" t="s">
        <v>7</v>
      </c>
      <c r="B32" s="7">
        <f>B39</f>
        <v>6.6525000000000001E-2</v>
      </c>
      <c r="C32" s="8"/>
    </row>
    <row r="33" spans="1:3">
      <c r="A33" s="6" t="s">
        <v>8</v>
      </c>
      <c r="B33" s="6">
        <v>30</v>
      </c>
      <c r="C33" s="8"/>
    </row>
    <row r="34" spans="1:3">
      <c r="A34" s="6" t="s">
        <v>6</v>
      </c>
      <c r="B34" s="7">
        <f>-PMT($B$32,B33,1)</f>
        <v>7.7791861719448172E-2</v>
      </c>
      <c r="C34" s="8"/>
    </row>
    <row r="35" spans="1:3">
      <c r="A35" s="8"/>
      <c r="B35" s="8" t="s">
        <v>7</v>
      </c>
      <c r="C35" s="8" t="s">
        <v>49</v>
      </c>
    </row>
    <row r="36" spans="1:3">
      <c r="A36" s="8" t="s">
        <v>9</v>
      </c>
      <c r="B36" s="10">
        <v>5.2200000000000003E-2</v>
      </c>
      <c r="C36" s="11">
        <v>0.05</v>
      </c>
    </row>
    <row r="37" spans="1:3">
      <c r="A37" s="8" t="s">
        <v>26</v>
      </c>
      <c r="B37" s="10">
        <v>6.5699999999999995E-2</v>
      </c>
      <c r="C37" s="11">
        <v>0.75</v>
      </c>
    </row>
    <row r="38" spans="1:3">
      <c r="A38" s="8" t="s">
        <v>11</v>
      </c>
      <c r="B38" s="10">
        <v>7.3200000000000001E-2</v>
      </c>
      <c r="C38" s="11">
        <v>0.2</v>
      </c>
    </row>
    <row r="39" spans="1:3">
      <c r="A39" s="6" t="s">
        <v>7</v>
      </c>
      <c r="B39" s="7">
        <f>SUMPRODUCT(B36:B38,C36:C38)</f>
        <v>6.6525000000000001E-2</v>
      </c>
      <c r="C39" s="11">
        <f>SUM(C36:C38)</f>
        <v>1</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B3:C7"/>
  <sheetViews>
    <sheetView tabSelected="1" workbookViewId="0">
      <selection activeCell="B12" sqref="B12"/>
    </sheetView>
  </sheetViews>
  <sheetFormatPr defaultRowHeight="12.75"/>
  <cols>
    <col min="1" max="1" width="5.28515625" customWidth="1"/>
  </cols>
  <sheetData>
    <row r="3" spans="2:3">
      <c r="B3" t="s">
        <v>108</v>
      </c>
    </row>
    <row r="5" spans="2:3">
      <c r="B5" s="102">
        <f>ROW()-ROW($B$4)</f>
        <v>1</v>
      </c>
      <c r="C5" s="101" t="s">
        <v>109</v>
      </c>
    </row>
    <row r="6" spans="2:3">
      <c r="B6" s="102">
        <f t="shared" ref="B6:B7" si="0">ROW()-ROW($B$4)</f>
        <v>2</v>
      </c>
      <c r="C6" s="101" t="s">
        <v>110</v>
      </c>
    </row>
    <row r="7" spans="2:3">
      <c r="B7" s="102"/>
      <c r="C7" s="101"/>
    </row>
  </sheetData>
  <hyperlinks>
    <hyperlink ref="C5" r:id="rId1"/>
    <hyperlink ref="C6"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7P</vt:lpstr>
      <vt:lpstr>SnoPUD 2013 T&amp;D Avoided Cost</vt:lpstr>
      <vt:lpstr>PSE D Cost</vt:lpstr>
      <vt:lpstr>CA T&amp;D Cost</vt:lpstr>
      <vt:lpstr>References</vt:lpstr>
      <vt:lpstr>Annual_Payment</vt:lpstr>
      <vt:lpstr>Busbar_Savings</vt:lpstr>
      <vt:lpstr>CRF</vt:lpstr>
      <vt:lpstr>Levelized_Cost</vt:lpstr>
      <vt:lpstr>Life_Discount</vt:lpstr>
      <vt:lpstr>Life_Finance</vt:lpstr>
      <vt:lpstr>Line_Losses</vt:lpstr>
      <vt:lpstr>PV_Cap</vt:lpstr>
      <vt:lpstr>PV_CapFinanced</vt:lpstr>
      <vt:lpstr>Rate_Discount</vt:lpstr>
      <vt:lpstr>Rate_Finance</vt:lpstr>
      <vt:lpstr>Site_Savings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Eckman</dc:creator>
  <cp:lastModifiedBy>Charlie Grist</cp:lastModifiedBy>
  <dcterms:created xsi:type="dcterms:W3CDTF">2008-06-17T22:55:52Z</dcterms:created>
  <dcterms:modified xsi:type="dcterms:W3CDTF">2015-04-13T03:29:29Z</dcterms:modified>
</cp:coreProperties>
</file>